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2"/>
  </bookViews>
  <sheets>
    <sheet name="总清单" sheetId="1" r:id="rId1"/>
    <sheet name="驾驶员首页" sheetId="4" r:id="rId2"/>
    <sheet name="驾驶员座总成EBOM清单" sheetId="5" r:id="rId3"/>
    <sheet name="驾驶员总成工艺BOM" sheetId="6" r:id="rId4"/>
  </sheets>
  <definedNames>
    <definedName name="_xlnm._FilterDatabase" localSheetId="2" hidden="1">驾驶员座总成EBOM清单!$A$8:$AK$184</definedName>
    <definedName name="_xlnm.Print_Area" localSheetId="1">驾驶员首页!$A$1:$AC$37</definedName>
    <definedName name="_xlnm.Print_Area" localSheetId="2">驾驶员座总成EBOM清单!$A$1:$AO$184</definedName>
    <definedName name="_xlnm.Print_Area" localSheetId="0">总清单!$A$1:$D$4</definedName>
    <definedName name="_xlnm.Print_Titles" localSheetId="2">驾驶员座总成EBOM清单!$7:$8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27" authorId="0">
      <text>
        <r>
          <rPr>
            <sz val="9"/>
            <rFont val="宋体"/>
            <charset val="134"/>
          </rPr>
          <t>借用B40L产品</t>
        </r>
      </text>
    </comment>
    <comment ref="L28" authorId="0">
      <text>
        <r>
          <rPr>
            <sz val="9"/>
            <rFont val="宋体"/>
            <charset val="134"/>
          </rPr>
          <t>借用B40L产品</t>
        </r>
      </text>
    </comment>
    <comment ref="M58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M86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15" authorId="0">
      <text>
        <r>
          <rPr>
            <sz val="9"/>
            <rFont val="宋体"/>
            <charset val="134"/>
          </rPr>
          <t>借用B40L产品</t>
        </r>
      </text>
    </comment>
    <comment ref="M15" authorId="0">
      <text>
        <r>
          <rPr>
            <sz val="9"/>
            <rFont val="宋体"/>
            <charset val="134"/>
          </rPr>
          <t>借用B40L产品</t>
        </r>
      </text>
    </comment>
    <comment ref="L16" authorId="0">
      <text>
        <r>
          <rPr>
            <sz val="9"/>
            <rFont val="宋体"/>
            <charset val="134"/>
          </rPr>
          <t>借用B40L产品</t>
        </r>
      </text>
    </comment>
    <comment ref="M16" authorId="0">
      <text>
        <r>
          <rPr>
            <sz val="9"/>
            <rFont val="宋体"/>
            <charset val="134"/>
          </rPr>
          <t>借用B40L产品</t>
        </r>
      </text>
    </comment>
    <comment ref="N3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N6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L161" authorId="0">
      <text>
        <r>
          <rPr>
            <sz val="18"/>
            <rFont val="微软雅黑"/>
            <charset val="134"/>
          </rPr>
          <t>模块化零件</t>
        </r>
      </text>
    </comment>
    <comment ref="M161" authorId="0">
      <text>
        <r>
          <rPr>
            <sz val="18"/>
            <rFont val="微软雅黑"/>
            <charset val="134"/>
          </rPr>
          <t>模块化零件</t>
        </r>
      </text>
    </comment>
    <comment ref="T161" authorId="0">
      <text>
        <r>
          <rPr>
            <sz val="18"/>
            <rFont val="微软雅黑"/>
            <charset val="134"/>
          </rPr>
          <t>模块化零件</t>
        </r>
      </text>
    </comment>
  </commentList>
</comments>
</file>

<file path=xl/sharedStrings.xml><?xml version="1.0" encoding="utf-8"?>
<sst xmlns="http://schemas.openxmlformats.org/spreadsheetml/2006/main" count="5662" uniqueCount="910">
  <si>
    <t>一汽轻卡减震座椅</t>
  </si>
  <si>
    <t>序号</t>
  </si>
  <si>
    <t>零件号</t>
  </si>
  <si>
    <t>零部件名称</t>
  </si>
  <si>
    <t>备注</t>
  </si>
  <si>
    <t>6800010HH26-C00
SLT0010666</t>
  </si>
  <si>
    <t>驾驶员座总成</t>
  </si>
  <si>
    <t>靠背通风+空气腰托</t>
  </si>
  <si>
    <t>6800010BH26-C00
SLT0010202</t>
  </si>
  <si>
    <t>电加热+靠背通风+空气腰托</t>
  </si>
  <si>
    <t xml:space="preserve">版本：H
</t>
  </si>
  <si>
    <t>编号：GR-21-01-23</t>
  </si>
  <si>
    <t xml:space="preserve">    </t>
  </si>
  <si>
    <t>车型</t>
  </si>
  <si>
    <t>一汽轻卡减震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</si>
  <si>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</si>
  <si>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</si>
  <si>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</si>
  <si>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</si>
  <si>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</si>
  <si>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</si>
  <si>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</si>
  <si>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</si>
  <si>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王万胜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</si>
  <si>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</si>
  <si>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</si>
  <si>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</si>
  <si>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</si>
  <si>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</si>
  <si>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</si>
  <si>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</si>
  <si>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</si>
  <si>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座椅总成（靠背通风+空气腰托）</t>
  </si>
  <si>
    <t>长春一汽</t>
  </si>
  <si>
    <t>减震座椅</t>
  </si>
  <si>
    <t>座椅总成（电加热+靠背通风+空气腰托）</t>
  </si>
  <si>
    <t>6800010CA95-C00
SLT0011515</t>
  </si>
  <si>
    <t>座椅总成（减震）</t>
  </si>
  <si>
    <t>6800010DH26-C00
SLT0002437</t>
  </si>
  <si>
    <t>6800010-H95-C00</t>
  </si>
  <si>
    <t>座椅总成（减震+电加热+靠背通风+空气腰托）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</si>
  <si>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</si>
  <si>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</si>
  <si>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</si>
  <si>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</si>
  <si>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</si>
  <si>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</si>
  <si>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</si>
  <si>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</si>
  <si>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</si>
  <si>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2021.9.17</t>
  </si>
  <si>
    <t>A</t>
  </si>
  <si>
    <t>初次下发</t>
  </si>
  <si>
    <t>2022.7.19</t>
  </si>
  <si>
    <t>D</t>
  </si>
  <si>
    <t>SLT0011547</t>
  </si>
  <si>
    <t>扶手安装支架焊接总成</t>
  </si>
  <si>
    <t>客户更换统帅扶手，相应配合件统一切换</t>
  </si>
  <si>
    <t>2021.11.5</t>
  </si>
  <si>
    <t>B</t>
  </si>
  <si>
    <t>SLT0010720</t>
  </si>
  <si>
    <t>驾驶员靠背泡沫本体</t>
  </si>
  <si>
    <t>新增零件号</t>
  </si>
  <si>
    <t>驾驶员靠背泡沫本体6805421X2001A）
基础上增加扶手槽</t>
  </si>
  <si>
    <t>SLT0011546</t>
  </si>
  <si>
    <t>扶手旋转轴</t>
  </si>
  <si>
    <t>SLT0010719</t>
  </si>
  <si>
    <t>驾驶员靠背泡沫总成</t>
  </si>
  <si>
    <t>泡沫本体新开</t>
  </si>
  <si>
    <t>SLT0010680</t>
  </si>
  <si>
    <t>减震器右侧支撑轴套</t>
  </si>
  <si>
    <t>SLT0010216</t>
  </si>
  <si>
    <t>驾驶员靠背护面</t>
  </si>
  <si>
    <t>驾驶员靠背护面（借用BA95通风护面（6802701X2001A）
增加扶手洞</t>
  </si>
  <si>
    <t>BFA0000130</t>
  </si>
  <si>
    <t>外六角盘头螺钉（Q2150820，靠背骨架与扶手安装支架固定）</t>
  </si>
  <si>
    <t>SLT0010723</t>
  </si>
  <si>
    <t>驾驶员靠背支撑焊接总成</t>
  </si>
  <si>
    <t>(BA95-6801660X2001A 基础上，
腰托支撑钣金下降10mm原因样件评审：顶后背，子零件相同）</t>
  </si>
  <si>
    <t>SLT0010696</t>
  </si>
  <si>
    <t>扶手总成</t>
  </si>
  <si>
    <t>6801636X2001A</t>
  </si>
  <si>
    <t>驾驶员靠背调角器涡簧</t>
  </si>
  <si>
    <t>更改零件号</t>
  </si>
  <si>
    <t>涡簧借用BA95</t>
  </si>
  <si>
    <t>SLT0010697</t>
  </si>
  <si>
    <t>扶手固定螺栓</t>
  </si>
  <si>
    <t>2021.12.6</t>
  </si>
  <si>
    <t>BPC0010125</t>
  </si>
  <si>
    <t>塑料喉箍</t>
  </si>
  <si>
    <t>删除零件号</t>
  </si>
  <si>
    <t>装配不匹配</t>
  </si>
  <si>
    <t>SLT0010701</t>
  </si>
  <si>
    <t>扶手总成堵盖</t>
  </si>
  <si>
    <t xml:space="preserve">BPC0010100  </t>
  </si>
  <si>
    <t>φ6卡箍</t>
  </si>
  <si>
    <t>替换塑料喉箍</t>
  </si>
  <si>
    <t>BFA0010075</t>
  </si>
  <si>
    <t>十字槽盘头自攻螺钉</t>
  </si>
  <si>
    <t>SLT0010732</t>
  </si>
  <si>
    <t>驾驶员左侧护板-通风＋空气腰托</t>
  </si>
  <si>
    <t>匹配减震座椅配置</t>
  </si>
  <si>
    <t>2022.8.26</t>
  </si>
  <si>
    <t>E</t>
  </si>
  <si>
    <t>BPC0010063</t>
  </si>
  <si>
    <t>驾驶员靠背腰托总成</t>
  </si>
  <si>
    <t>切换状态</t>
  </si>
  <si>
    <t>气路负责人下发变更</t>
  </si>
  <si>
    <t>ECR0008207</t>
  </si>
  <si>
    <t>SLT0010733</t>
  </si>
  <si>
    <t>驾驶员左侧护板-加热+通风+空气腰托</t>
  </si>
  <si>
    <t>2022.9.21</t>
  </si>
  <si>
    <t>F</t>
  </si>
  <si>
    <t>SLT0010646</t>
  </si>
  <si>
    <t xml:space="preserve">原BH26和CA95整椅切换回原D03（阳晨）扶手，扶手安装支架切换回原阳晨扶手安装支架。   </t>
  </si>
  <si>
    <t>与客户最终确认整车环境后确认扶手状态</t>
  </si>
  <si>
    <t xml:space="preserve">BPC0000027 </t>
  </si>
  <si>
    <t>气管接头</t>
  </si>
  <si>
    <t>气管接头改为三通，与直线阀总成供货，张加负责</t>
  </si>
  <si>
    <t>SLT0010629</t>
  </si>
  <si>
    <t>扶手安装支架</t>
  </si>
  <si>
    <t>2022.6.6</t>
  </si>
  <si>
    <t>C</t>
  </si>
  <si>
    <t>SLT0011515</t>
  </si>
  <si>
    <t>新增件号</t>
  </si>
  <si>
    <t>新增低配（不带通风加热腰托）整椅件号，面料变更（主料：FDZQ0427PGOA1辅料：FDVQ0304BKOA1），整椅不装配通风加热腰托涉及的件，护板更换为不带通风加热腰托安装孔护板。</t>
  </si>
  <si>
    <t>SLT0010414</t>
  </si>
  <si>
    <t>SLT0011518</t>
  </si>
  <si>
    <t>驾驶员头枕总成</t>
  </si>
  <si>
    <t>SHT0011363</t>
  </si>
  <si>
    <t>焊接轴套</t>
  </si>
  <si>
    <t>SLT0011519</t>
  </si>
  <si>
    <t>驾驶员头枕护面总成</t>
  </si>
  <si>
    <t>BFA0000012</t>
  </si>
  <si>
    <t>M8*25外六角螺栓</t>
  </si>
  <si>
    <t>SLT0011520</t>
  </si>
  <si>
    <t xml:space="preserve">驾驶员靠背泡沫及护面总成 </t>
  </si>
  <si>
    <t>SLT0010347</t>
  </si>
  <si>
    <t>SLT0011521</t>
  </si>
  <si>
    <t>SLT0010423</t>
  </si>
  <si>
    <t>SLT0011522</t>
  </si>
  <si>
    <t>驾驶员座垫泡沫及护面总成</t>
  </si>
  <si>
    <t>SLT0010427</t>
  </si>
  <si>
    <t>扶手堵盖C</t>
  </si>
  <si>
    <t>SLT0011523</t>
  </si>
  <si>
    <t>驾驶员座垫护面总成</t>
  </si>
  <si>
    <t>2022.9.29</t>
  </si>
  <si>
    <t>G</t>
  </si>
  <si>
    <t>6800010DH26-C00</t>
  </si>
  <si>
    <t>驾驶员座总成（减震）</t>
  </si>
  <si>
    <t>新增减震款配置，非减震基础款此件号不再使用，只在6800010CA95-C00上切换常州立天扶手，其余配置一样</t>
  </si>
  <si>
    <t>客户输入图纸
（ECR0008307）</t>
  </si>
  <si>
    <t>SLT0010346</t>
  </si>
  <si>
    <t>驾驶员左侧护板</t>
  </si>
  <si>
    <t>2022.10.09</t>
  </si>
  <si>
    <t>H</t>
  </si>
  <si>
    <t>SLT0011552</t>
  </si>
  <si>
    <t>客户新增配置，与BH26座椅功能一致，与BH26差异点为：更换主面料（蓝白格）及缝线（蓝色），头枕带刺绣</t>
  </si>
  <si>
    <t>2022.6.20</t>
  </si>
  <si>
    <t>BPC0000027</t>
  </si>
  <si>
    <t>直通变径快插接头4-6</t>
  </si>
  <si>
    <t>新增物料</t>
  </si>
  <si>
    <t>整椅新增连接车身气管接头（4-6）</t>
  </si>
  <si>
    <t>SLT0011553</t>
  </si>
  <si>
    <t>2022.6.22</t>
  </si>
  <si>
    <t>件号更改</t>
  </si>
  <si>
    <t>工艺BOM核查错误</t>
  </si>
  <si>
    <t>SLT0011554</t>
  </si>
  <si>
    <t>2022.7.4</t>
  </si>
  <si>
    <t>SLT0011537</t>
  </si>
  <si>
    <t>座框钢丝支撑焊接总成（电泳）</t>
  </si>
  <si>
    <t>新增零部件电泳号</t>
  </si>
  <si>
    <t>SLT0011555</t>
  </si>
  <si>
    <t>2022.7.13</t>
  </si>
  <si>
    <t>SLT0011538</t>
  </si>
  <si>
    <t>驾驶员减震器总成-低配</t>
  </si>
  <si>
    <t>客户新增低配整椅，只带减震功能</t>
  </si>
  <si>
    <t>SLT0011556</t>
  </si>
  <si>
    <t>SLT0011539</t>
  </si>
  <si>
    <t>底座模块化总成-低配</t>
  </si>
  <si>
    <t>SLT0011557</t>
  </si>
  <si>
    <t>SLT0011558</t>
  </si>
  <si>
    <t>6802100X2001B</t>
  </si>
  <si>
    <t>设计:王万胜</t>
  </si>
  <si>
    <t>校核：</t>
  </si>
  <si>
    <t>标准化：</t>
  </si>
  <si>
    <t>一汽轻卡减震驾驶员座总成EBOM清单</t>
  </si>
  <si>
    <t>物料情况
（包括调货，自制，库存）</t>
  </si>
  <si>
    <t>6800010-H95-C00
SLT0011552</t>
  </si>
  <si>
    <t>会签：</t>
  </si>
  <si>
    <t>中文名称</t>
  </si>
  <si>
    <t xml:space="preserve">批准: </t>
  </si>
  <si>
    <t>日期：2022/10/9</t>
  </si>
  <si>
    <t>规格型号</t>
  </si>
  <si>
    <t>减震+靠背通风+空气腰托</t>
  </si>
  <si>
    <t>减震+靠背通风+加热+空气腰托</t>
  </si>
  <si>
    <t>减震</t>
  </si>
  <si>
    <t>减震+加热+靠背通风+空气腰托</t>
  </si>
  <si>
    <t>版本：H</t>
  </si>
  <si>
    <r>
      <rPr>
        <b/>
        <sz val="14"/>
        <rFont val="微软雅黑"/>
        <charset val="134"/>
      </rPr>
      <t xml:space="preserve">说明：  
</t>
    </r>
    <r>
      <rPr>
        <sz val="12"/>
        <rFont val="微软雅黑"/>
        <charset val="134"/>
      </rPr>
      <t>1.6800010-H95-C00在6800010BH26-C00基础上更改蒙皮面料方案，缝纫线颜色，其余不变（主料面料：蓝白格）。</t>
    </r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</si>
  <si>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</si>
  <si>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</si>
  <si>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</si>
  <si>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</si>
  <si>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</si>
  <si>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</si>
  <si>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</si>
  <si>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</si>
  <si>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</si>
  <si>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</si>
  <si>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</si>
  <si>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</si>
  <si>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</si>
  <si>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</si>
  <si>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</si>
  <si>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</si>
  <si>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</si>
  <si>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</si>
  <si>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</si>
  <si>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</si>
  <si>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charset val="134"/>
      </rPr>
      <t>涂装面积
（m</t>
    </r>
    <r>
      <rPr>
        <vertAlign val="superscript"/>
        <sz val="11"/>
        <rFont val="微软雅黑"/>
        <charset val="134"/>
      </rPr>
      <t>2</t>
    </r>
    <r>
      <rPr>
        <sz val="11"/>
        <rFont val="微软雅黑"/>
        <charset val="134"/>
      </rPr>
      <t>）</t>
    </r>
  </si>
  <si>
    <t>外购/ 自制</t>
  </si>
  <si>
    <t>用量</t>
  </si>
  <si>
    <t>座椅总成（减震+靠背通风+空气腰托）</t>
  </si>
  <si>
    <t>个</t>
  </si>
  <si>
    <t>N</t>
  </si>
  <si>
    <t>Y</t>
  </si>
  <si>
    <t>总成件</t>
  </si>
  <si>
    <t>ASSY</t>
  </si>
  <si>
    <t>— —</t>
  </si>
  <si>
    <t>座椅总成（减震+加热+靠背通风+空气腰托）</t>
  </si>
  <si>
    <t>6800010-H95-C00 SLT0011552</t>
  </si>
  <si>
    <t>6808100X2001B</t>
  </si>
  <si>
    <t>借用BA95</t>
  </si>
  <si>
    <t>N/A</t>
  </si>
  <si>
    <t>1</t>
  </si>
  <si>
    <t>新开，面料：FDVQ0304BKOA1</t>
  </si>
  <si>
    <t>0</t>
  </si>
  <si>
    <t>新开，缝线为蓝色，带刺绣</t>
  </si>
  <si>
    <t>6808110X2001A</t>
  </si>
  <si>
    <t>驾驶员头枕骨架泡沫总成</t>
  </si>
  <si>
    <t>6808111X2001A</t>
  </si>
  <si>
    <t>驾驶员头枕杆</t>
  </si>
  <si>
    <t>线材</t>
  </si>
  <si>
    <t>Q235 φ10</t>
  </si>
  <si>
    <t>GB/T 342
GB/T 700</t>
  </si>
  <si>
    <t>6808121X2001A</t>
  </si>
  <si>
    <t>驾驶员头枕泡沫</t>
  </si>
  <si>
    <t>聚氨酯</t>
  </si>
  <si>
    <r>
      <rPr>
        <sz val="11"/>
        <rFont val="微软雅黑"/>
        <charset val="134"/>
      </rPr>
      <t>PUR,40kg/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</si>
  <si>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40kg/</t>
    </r>
    <r>
      <rPr>
        <sz val="11"/>
        <rFont val="宋体"/>
        <charset val="134"/>
      </rPr>
      <t>㎥</t>
    </r>
  </si>
  <si>
    <t>6808130X2001B</t>
  </si>
  <si>
    <t>SLT0010702</t>
  </si>
  <si>
    <t>驾驶员座椅靠背总成</t>
  </si>
  <si>
    <t>新开，通风</t>
  </si>
  <si>
    <t>SLT0010207</t>
  </si>
  <si>
    <t>新开，通风，加热</t>
  </si>
  <si>
    <t>SLT0011524</t>
  </si>
  <si>
    <t>新开，低配，不带通风加热腰托</t>
  </si>
  <si>
    <t>SLT0011658</t>
  </si>
  <si>
    <t>新开，通风，加热（主料蓝白格，缝线蓝色）</t>
  </si>
  <si>
    <t>SCS0004029</t>
  </si>
  <si>
    <t>头枕主插管</t>
  </si>
  <si>
    <t>借用B40（老）</t>
  </si>
  <si>
    <t>注塑件</t>
  </si>
  <si>
    <t>SCS0004036</t>
  </si>
  <si>
    <t>头枕副插管</t>
  </si>
  <si>
    <t>SLT0010681</t>
  </si>
  <si>
    <t>SLT0010208</t>
  </si>
  <si>
    <t>新开（主料：FDZQ0427PGOA1辅料：FDVQ0304BKOA1）</t>
  </si>
  <si>
    <t>新开，（面料主料：蓝白格，缝线蓝色）</t>
  </si>
  <si>
    <t>驾驶员靠背泡沫总成（泡沫新开）</t>
  </si>
  <si>
    <t>新开</t>
  </si>
  <si>
    <t>分总成</t>
  </si>
  <si>
    <t>驾驶员靠背泡沫本体(6805421X2001A)基础上增加扶手槽</t>
  </si>
  <si>
    <r>
      <rPr>
        <sz val="11"/>
        <rFont val="微软雅黑"/>
        <charset val="134"/>
      </rPr>
      <t>PUR 60kg/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</si>
  <si>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60kg/</t>
    </r>
    <r>
      <rPr>
        <sz val="11"/>
        <rFont val="Arial Unicode MS"/>
        <charset val="134"/>
      </rPr>
      <t>㎥</t>
    </r>
  </si>
  <si>
    <t>SLT0000740</t>
  </si>
  <si>
    <t>驾驶员靠背泡沫预埋钢丝A</t>
  </si>
  <si>
    <t>借用-160*2.5</t>
  </si>
  <si>
    <t>60 Φ2.5</t>
  </si>
  <si>
    <t>GB/T 342
GB/T 699</t>
  </si>
  <si>
    <t>SLT0001093</t>
  </si>
  <si>
    <t>驾驶员靠背泡沫预埋钢丝B</t>
  </si>
  <si>
    <t>借用-270*2.5</t>
  </si>
  <si>
    <t>6805424X2001A</t>
  </si>
  <si>
    <t>驾驶员靠背泡沫无纺布</t>
  </si>
  <si>
    <t>借用BA95，通风</t>
  </si>
  <si>
    <t>无纺布</t>
  </si>
  <si>
    <t>100g/㎡</t>
  </si>
  <si>
    <t>6804560X2001A</t>
  </si>
  <si>
    <t>驾驶员靠背通风系统</t>
  </si>
  <si>
    <t>270*197*830</t>
  </si>
  <si>
    <t>SHT0010958</t>
  </si>
  <si>
    <t>风扇</t>
  </si>
  <si>
    <t>借用D03</t>
  </si>
  <si>
    <t>6804512X2001A</t>
  </si>
  <si>
    <t>靠背通风袋体</t>
  </si>
  <si>
    <t>SHT0010959</t>
  </si>
  <si>
    <t>减震钉</t>
  </si>
  <si>
    <t>橡胶</t>
  </si>
  <si>
    <t>BEC0010135</t>
  </si>
  <si>
    <t>靠背加热垫总成</t>
  </si>
  <si>
    <t>电器件</t>
  </si>
  <si>
    <t>SLT0010734</t>
  </si>
  <si>
    <t>靠背舒适性海绵1</t>
  </si>
  <si>
    <t xml:space="preserve">PUR </t>
  </si>
  <si>
    <t>SLT0010735</t>
  </si>
  <si>
    <t>靠背舒适性海绵2</t>
  </si>
  <si>
    <t>驾驶员靠背护面（借用BA95通风护面（6802701X2001A）增加扶手洞</t>
  </si>
  <si>
    <t>新开（面料主料：蓝白格，缝线蓝色）</t>
  </si>
  <si>
    <t>GHRC00001</t>
  </si>
  <si>
    <t>C型钉</t>
  </si>
  <si>
    <t>标准件</t>
  </si>
  <si>
    <t>SLT0010217</t>
  </si>
  <si>
    <t>驾驶员靠背焊接骨架总成</t>
  </si>
  <si>
    <t>新开，分总成</t>
  </si>
  <si>
    <t>SLT0011525</t>
  </si>
  <si>
    <t>SLT0010645</t>
  </si>
  <si>
    <t>驾驶员靠背骨架焊接分总成</t>
  </si>
  <si>
    <t>SLT0011526</t>
  </si>
  <si>
    <t>6801740X2001A</t>
  </si>
  <si>
    <t>驾驶员靠背弯管总成</t>
  </si>
  <si>
    <t>6801741X2001A</t>
  </si>
  <si>
    <t>驾驶员靠背弯管</t>
  </si>
  <si>
    <t>管材</t>
  </si>
  <si>
    <t>Q235φ25×1.5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</si>
  <si>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</si>
  <si>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</si>
  <si>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</si>
  <si>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</si>
  <si>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</si>
  <si>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</si>
  <si>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</si>
  <si>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</si>
  <si>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借用统帅</t>
  </si>
  <si>
    <t>SLT0010336</t>
  </si>
  <si>
    <t>驾驶员扶手安装钣金</t>
  </si>
  <si>
    <t>钣金件</t>
  </si>
  <si>
    <t>SPFH590 3.0</t>
  </si>
  <si>
    <t>Q/BQB 301
Q/BQB 310</t>
  </si>
  <si>
    <t>54*29*90</t>
  </si>
  <si>
    <t>BFA0000518</t>
  </si>
  <si>
    <t>焊接方螺母</t>
  </si>
  <si>
    <t>标准件
Q37108</t>
  </si>
  <si>
    <t>M8</t>
  </si>
  <si>
    <t>BQB40-6802131</t>
  </si>
  <si>
    <t>主头枕管</t>
  </si>
  <si>
    <t>借用B40</t>
  </si>
  <si>
    <t>Q195  φ20×2.0</t>
  </si>
  <si>
    <t>GB/T 13793
GB/T 700</t>
  </si>
  <si>
    <t>BQB40-6802139</t>
  </si>
  <si>
    <t>副头枕管</t>
  </si>
  <si>
    <t>6801611X2001A</t>
  </si>
  <si>
    <t>驾驶员靠背下弯管</t>
  </si>
  <si>
    <t>Q235 φ20×1.5</t>
  </si>
  <si>
    <t>54*361*138</t>
  </si>
  <si>
    <t>驾驶员靠背支撑焊接总成
(BA95-6801660X2001A 基础上，腰托支撑钣金下降10mm原因样件评审：顶后背，子零件相同）</t>
  </si>
  <si>
    <t>新开（黄骅焊接）</t>
  </si>
  <si>
    <t>A1</t>
  </si>
  <si>
    <t>6801670X2001A</t>
  </si>
  <si>
    <t>驾驶员靠背支撑钢丝总成</t>
  </si>
  <si>
    <t>分总成，
借用BA95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</si>
  <si>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</si>
  <si>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</si>
  <si>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</si>
  <si>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</si>
  <si>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</si>
  <si>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</si>
  <si>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</si>
  <si>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</si>
  <si>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</si>
  <si>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6801662X2001A</t>
  </si>
  <si>
    <t>驾驶员靠背支撑钢丝B</t>
  </si>
  <si>
    <t>13*375*32</t>
  </si>
  <si>
    <t>6801664X2001A</t>
  </si>
  <si>
    <t>驾驶员靠背支撑钢丝D</t>
  </si>
  <si>
    <t>5*156*5</t>
  </si>
  <si>
    <t>6801612X2001A</t>
  </si>
  <si>
    <t>靠背风扇安装板</t>
  </si>
  <si>
    <t>Q235 1.0</t>
  </si>
  <si>
    <t>20*155*98</t>
  </si>
  <si>
    <t>SLT0010194</t>
  </si>
  <si>
    <t>气动腰托支撑钣金</t>
  </si>
  <si>
    <t>Q235 2.0</t>
  </si>
  <si>
    <t>6801711X2001A</t>
  </si>
  <si>
    <t>驾驶员靠背支撑钢丝F</t>
  </si>
  <si>
    <t>26*355*60</t>
  </si>
  <si>
    <t>SLT0010661</t>
  </si>
  <si>
    <t>驾驶员左侧调角器焊接总成</t>
  </si>
  <si>
    <t>6801720X2001A</t>
  </si>
  <si>
    <t>驾驶员调角器上连接板总成</t>
  </si>
  <si>
    <t>分总成
借用统帅</t>
  </si>
  <si>
    <t>6801621X2001A</t>
  </si>
  <si>
    <t>驾驶员调角器上连接板</t>
  </si>
  <si>
    <t>QStE500TM 2.5</t>
  </si>
  <si>
    <t>6801622X2001A</t>
  </si>
  <si>
    <t>前排靠背复位卷簧限位支架</t>
  </si>
  <si>
    <t>SLT0010190</t>
  </si>
  <si>
    <t>复位卷簧下限位支架</t>
  </si>
  <si>
    <t>6804520X2001A</t>
  </si>
  <si>
    <t>左侧手动调角器总成</t>
  </si>
  <si>
    <t>SLT0010222</t>
  </si>
  <si>
    <t>驾驶员左侧调角器下连接板焊接总成</t>
  </si>
  <si>
    <t>新开,电泳件号为SLT0011497</t>
  </si>
  <si>
    <t>SLT0010223</t>
  </si>
  <si>
    <t>驾驶员左侧调角器下连接板</t>
  </si>
  <si>
    <t>QStE500TM 3.5</t>
  </si>
  <si>
    <t>电泳</t>
  </si>
  <si>
    <t>6801634X2001A</t>
  </si>
  <si>
    <t>前排靠背复位卷簧安装支架</t>
  </si>
  <si>
    <t>SAPH440 4.0</t>
  </si>
  <si>
    <t>6801635X2001A</t>
  </si>
  <si>
    <t>调角器下连接板上加强板</t>
  </si>
  <si>
    <t>SLT0010230</t>
  </si>
  <si>
    <t>驾驶员座垫右侧安装板总成</t>
  </si>
  <si>
    <t>新开，电泳件号为SLT0011498</t>
  </si>
  <si>
    <t>SLT0010231</t>
  </si>
  <si>
    <t>驾驶员座垫右侧安装板</t>
  </si>
  <si>
    <t>321721801400</t>
  </si>
  <si>
    <t>中排独立软带轴承</t>
  </si>
  <si>
    <t>借用M60</t>
  </si>
  <si>
    <t>DC01 0.5</t>
  </si>
  <si>
    <t>——</t>
  </si>
  <si>
    <t>20*3.5*20</t>
  </si>
  <si>
    <t>QC /T712</t>
  </si>
  <si>
    <t>7/16'螺母</t>
  </si>
  <si>
    <t>Q40208</t>
  </si>
  <si>
    <t>大垫圈</t>
  </si>
  <si>
    <t>借用M4-2060</t>
  </si>
  <si>
    <t>8</t>
  </si>
  <si>
    <t>24*2*24</t>
  </si>
  <si>
    <t>1B180-6805009</t>
  </si>
  <si>
    <t>司机背右旋转阶梯螺栓</t>
  </si>
  <si>
    <t>紧固件</t>
  </si>
  <si>
    <t>φ20 45</t>
  </si>
  <si>
    <t>20*21*20</t>
  </si>
  <si>
    <t>Q395B08</t>
  </si>
  <si>
    <t>盖型螺母</t>
  </si>
  <si>
    <t>15*15*13</t>
  </si>
  <si>
    <t>曲簧</t>
  </si>
  <si>
    <t>65Mn</t>
  </si>
  <si>
    <t>GB/T1222</t>
  </si>
  <si>
    <t>6801614X2001A</t>
  </si>
  <si>
    <t>驾驶员左侧侧翼支撑钢丝</t>
  </si>
  <si>
    <t>Q235 φ6</t>
  </si>
  <si>
    <t>SLT0010242</t>
  </si>
  <si>
    <t>驾驶员右侧侧翼支撑钢丝</t>
  </si>
  <si>
    <t>借用减震款</t>
  </si>
  <si>
    <t>45#</t>
  </si>
  <si>
    <t>借用H6，冷镦</t>
  </si>
  <si>
    <t>冷镦</t>
  </si>
  <si>
    <t>20#</t>
  </si>
  <si>
    <t>GB/T 702       GB/T699</t>
  </si>
  <si>
    <t>96*19*84</t>
  </si>
  <si>
    <t>M8*25</t>
  </si>
  <si>
    <t>发黑</t>
  </si>
  <si>
    <t>涂螺纹胶</t>
  </si>
  <si>
    <t>M8*20</t>
  </si>
  <si>
    <t>BPC0000063</t>
  </si>
  <si>
    <t>6804420X2001A</t>
  </si>
  <si>
    <t>SHT0011332</t>
  </si>
  <si>
    <t>气袋支撑板</t>
  </si>
  <si>
    <t>借用H6</t>
  </si>
  <si>
    <t>毛毡</t>
  </si>
  <si>
    <t>H5-6802105</t>
  </si>
  <si>
    <t>圣诞树卡扣</t>
  </si>
  <si>
    <t>塑料件</t>
  </si>
  <si>
    <t>PA66</t>
  </si>
  <si>
    <t>H5-6802103</t>
  </si>
  <si>
    <t>腰托气袋</t>
  </si>
  <si>
    <t>BPC0010111</t>
  </si>
  <si>
    <t>黑色气管</t>
  </si>
  <si>
    <t>φ6×790</t>
  </si>
  <si>
    <t>BPC0010112</t>
  </si>
  <si>
    <t>白色气管</t>
  </si>
  <si>
    <t>φ6×740</t>
  </si>
  <si>
    <t>SLT0010827</t>
  </si>
  <si>
    <t>底座模块化总成</t>
  </si>
  <si>
    <t>新开总成</t>
  </si>
  <si>
    <t>整椅规划</t>
  </si>
  <si>
    <t>新开总成（CA95专用）</t>
  </si>
  <si>
    <t>SLT0010554</t>
  </si>
  <si>
    <t>驾驶员减震器总成</t>
  </si>
  <si>
    <t>减震模块</t>
  </si>
  <si>
    <t>新开，分总成（CA95专用）</t>
  </si>
  <si>
    <t>SLT0010296</t>
  </si>
  <si>
    <t>驾驶员左侧滑轨总成</t>
  </si>
  <si>
    <t>地脚新开，分总成</t>
  </si>
  <si>
    <t>SLT0010296
供应商提供</t>
  </si>
  <si>
    <t>6804540X2001A</t>
  </si>
  <si>
    <t>驾驶员右侧滑轨总成</t>
  </si>
  <si>
    <t>BFA0000110</t>
  </si>
  <si>
    <t>全金属六角法兰面锁紧螺母</t>
  </si>
  <si>
    <t>借用BA95，固定滑轨</t>
  </si>
  <si>
    <t>镀黑锌</t>
  </si>
  <si>
    <t>SLT0010297</t>
  </si>
  <si>
    <t>驾驶员滑轨U型把手</t>
  </si>
  <si>
    <t>SPCC φ10</t>
  </si>
  <si>
    <t>外六角盘头螺钉（Q2150820，靠背骨架与减震器固定）</t>
  </si>
  <si>
    <t>借用</t>
  </si>
  <si>
    <t>M8X20</t>
  </si>
  <si>
    <t>SLT0010689</t>
  </si>
  <si>
    <t>SLT0010298</t>
  </si>
  <si>
    <t>新开，分总成，加热</t>
  </si>
  <si>
    <t>新开，分总成，加热（面料主料为蓝白格，缝线为蓝色）</t>
  </si>
  <si>
    <t>SLT0010299</t>
  </si>
  <si>
    <t>驾驶员座垫泡沫总成</t>
  </si>
  <si>
    <t>SLT0010300</t>
  </si>
  <si>
    <t>驾驶员座垫泡沫本体</t>
  </si>
  <si>
    <t>泡沫</t>
  </si>
  <si>
    <t>PUR,65kg/m³</t>
  </si>
  <si>
    <t>65kg/m³</t>
  </si>
  <si>
    <t>SLT0010690</t>
  </si>
  <si>
    <t>驾驶员座垫泡沫预埋钢丝A</t>
  </si>
  <si>
    <t>60 φ2</t>
  </si>
  <si>
    <t>SLT0001092</t>
  </si>
  <si>
    <t>驾驶员座垫泡沫预埋钢丝B</t>
  </si>
  <si>
    <t>借用-220*2.5</t>
  </si>
  <si>
    <t>60 φ2.5</t>
  </si>
  <si>
    <t>驾驶员座垫泡沫预埋钢丝C</t>
  </si>
  <si>
    <t>SLT0010304</t>
  </si>
  <si>
    <t>驾驶员座垫泡沫无纺布</t>
  </si>
  <si>
    <t>120g/㎡</t>
  </si>
  <si>
    <t>SLT0010630</t>
  </si>
  <si>
    <t>座框钢丝支撑焊接总成</t>
  </si>
  <si>
    <t>新开（电泳后件号为SLT0011537）</t>
  </si>
  <si>
    <t>SLT0010631</t>
  </si>
  <si>
    <t>座框钢丝前端固定钣金</t>
  </si>
  <si>
    <t>SLT0010683</t>
  </si>
  <si>
    <t>座框钢丝后端固定钣金</t>
  </si>
  <si>
    <t>SLT0010693</t>
  </si>
  <si>
    <t>SLT0010648</t>
  </si>
  <si>
    <t>座框支撑钢丝A</t>
  </si>
  <si>
    <t>Q235 φ8</t>
  </si>
  <si>
    <t>SLT0010649</t>
  </si>
  <si>
    <t>座框支撑钢丝B</t>
  </si>
  <si>
    <t>SLT0010650</t>
  </si>
  <si>
    <t>座框支撑钢丝C</t>
  </si>
  <si>
    <t>SLT0010651</t>
  </si>
  <si>
    <t>座框支撑钢丝D</t>
  </si>
  <si>
    <t>SLT0010652</t>
  </si>
  <si>
    <t>座框支撑钢丝E</t>
  </si>
  <si>
    <t>SLT0010694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</si>
  <si>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</si>
  <si>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</si>
  <si>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</si>
  <si>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</si>
  <si>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</si>
  <si>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</si>
  <si>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座框护面固定钢丝C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</si>
  <si>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</si>
  <si>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</si>
  <si>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</si>
  <si>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</si>
  <si>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</si>
  <si>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</si>
  <si>
    <t>BEC0010136</t>
  </si>
  <si>
    <t>坐垫加热垫总成</t>
  </si>
  <si>
    <t>445x340x2</t>
  </si>
  <si>
    <t>SLT0010311</t>
  </si>
  <si>
    <t>SLT0010736</t>
  </si>
  <si>
    <t>座垫舒适性海绵1</t>
  </si>
  <si>
    <t>SLT0010737</t>
  </si>
  <si>
    <t>座垫舒适性海绵2</t>
  </si>
  <si>
    <t>BPC0010237</t>
  </si>
  <si>
    <t>内六角花型盘头螺钉（坐垫总成与减震器固定）</t>
  </si>
  <si>
    <t>M6X16</t>
  </si>
  <si>
    <t xml:space="preserve">SLT0010346
</t>
  </si>
  <si>
    <t>SLT0010346
该图纸号为统帅</t>
  </si>
  <si>
    <t>2.5
PP-TP15</t>
  </si>
  <si>
    <t>SLT0010632</t>
  </si>
  <si>
    <t>驾驶员右侧护板</t>
  </si>
  <si>
    <t>PP-TP15 2.5</t>
  </si>
  <si>
    <t>BFA0000096</t>
  </si>
  <si>
    <t>Q2724295-十字槽盘头自攻螺钉-旁侧板固定</t>
  </si>
  <si>
    <t>ST4.2*9.5</t>
  </si>
  <si>
    <t>BQB40-6807121</t>
  </si>
  <si>
    <t>弹簧钢丝</t>
  </si>
  <si>
    <t>钢丝</t>
  </si>
  <si>
    <t>SLT0010345</t>
  </si>
  <si>
    <t>驾驶员调角器手柄</t>
  </si>
  <si>
    <t>2.5
PA6+GF30</t>
  </si>
  <si>
    <t xml:space="preserve"> BEC0010191 </t>
  </si>
  <si>
    <t>ECU及通风线束总成</t>
  </si>
  <si>
    <t>BEC0010141</t>
  </si>
  <si>
    <t>ECU及通风加热线束总成</t>
  </si>
  <si>
    <t>SHT0010954</t>
  </si>
  <si>
    <t>通风开关总成</t>
  </si>
  <si>
    <t>BEC0010142</t>
  </si>
  <si>
    <t>加热开关总成</t>
  </si>
  <si>
    <t>BPC0010221</t>
  </si>
  <si>
    <t>驾驶员腰托开关</t>
  </si>
  <si>
    <t>借用BA95-去掉红管</t>
  </si>
  <si>
    <t>安路普车间</t>
  </si>
  <si>
    <t>PC</t>
  </si>
  <si>
    <t>BFA0000004</t>
  </si>
  <si>
    <t>扎带</t>
  </si>
  <si>
    <t>固定线束、接口</t>
  </si>
  <si>
    <t>4*200</t>
  </si>
  <si>
    <t>借用D03，不带旋转轴</t>
  </si>
  <si>
    <t>非标件</t>
  </si>
  <si>
    <t>M12</t>
  </si>
  <si>
    <t>M10</t>
  </si>
  <si>
    <t>标准件-Q2712995
扶手堵盖固定</t>
  </si>
  <si>
    <t>ST2.9*10</t>
  </si>
  <si>
    <t>SLT0010315</t>
  </si>
  <si>
    <t>安全带插锁总成</t>
  </si>
  <si>
    <t>6800201X2001A</t>
  </si>
  <si>
    <t>驾驶员座椅头枕包装袋</t>
  </si>
  <si>
    <t>PE袋</t>
  </si>
  <si>
    <t>6800202X2001A</t>
  </si>
  <si>
    <t>驾驶员座椅包装袋</t>
  </si>
  <si>
    <t>借用M31RB</t>
  </si>
  <si>
    <t>SLT0010685</t>
  </si>
  <si>
    <t>扶手包装袋</t>
  </si>
  <si>
    <t>SLT0010317</t>
  </si>
  <si>
    <t>驾驶员座椅产品标识</t>
  </si>
  <si>
    <t>产品标签</t>
  </si>
  <si>
    <t>设计:</t>
  </si>
  <si>
    <t>日期：2021.9.17</t>
  </si>
  <si>
    <t>版本：A</t>
  </si>
  <si>
    <t>说明：</t>
  </si>
  <si>
    <t>QAD号</t>
  </si>
  <si>
    <t>工艺方式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</si>
  <si>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</si>
  <si>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</si>
  <si>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</si>
  <si>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</si>
  <si>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</si>
  <si>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</si>
  <si>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长</t>
  </si>
  <si>
    <t>宽</t>
  </si>
  <si>
    <t>高</t>
  </si>
  <si>
    <t>SLT0010666</t>
  </si>
  <si>
    <t>6800010HH26-C00</t>
  </si>
  <si>
    <t>6800010BH26-C00
SLT0010666</t>
  </si>
  <si>
    <t>组装</t>
  </si>
  <si>
    <t>河北自制</t>
  </si>
  <si>
    <t>座椅组装车间</t>
  </si>
  <si>
    <t>SLT0010202</t>
  </si>
  <si>
    <t>6800010BH26-C00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</si>
  <si>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</si>
  <si>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SLT0002115</t>
  </si>
  <si>
    <t>发泡</t>
  </si>
  <si>
    <t>河北外购</t>
  </si>
  <si>
    <t>日照连成</t>
  </si>
  <si>
    <t>折弯</t>
  </si>
  <si>
    <t>8%损耗</t>
  </si>
  <si>
    <t>SLT0002442</t>
  </si>
  <si>
    <t>缝纫车间</t>
  </si>
  <si>
    <t>4%损耗</t>
  </si>
  <si>
    <t>黄骅雍丰</t>
  </si>
  <si>
    <t>发泡车间</t>
  </si>
  <si>
    <t>过程虚拟件</t>
  </si>
  <si>
    <t>160*2.5</t>
  </si>
  <si>
    <t>海兴中盛</t>
  </si>
  <si>
    <t>SLT0002504</t>
  </si>
  <si>
    <t>270*2.5</t>
  </si>
  <si>
    <t>德邦电子</t>
  </si>
  <si>
    <t>SLT0002421</t>
  </si>
  <si>
    <t>缝纫</t>
  </si>
  <si>
    <t>BFA0000001</t>
  </si>
  <si>
    <t>天津金庄</t>
  </si>
  <si>
    <t>焊接</t>
  </si>
  <si>
    <t>焊接车间</t>
  </si>
  <si>
    <t>SLT0002547</t>
  </si>
  <si>
    <t>弯管</t>
  </si>
  <si>
    <t>弯管车间</t>
  </si>
  <si>
    <t>B340LA φ25×2.0</t>
  </si>
  <si>
    <t>沧州智凯</t>
  </si>
  <si>
    <t>冲压</t>
  </si>
  <si>
    <t>SCS0004800</t>
  </si>
  <si>
    <t>再兴</t>
  </si>
  <si>
    <t>SLT0002552</t>
  </si>
  <si>
    <t>SLT0002553</t>
  </si>
  <si>
    <t>SLT0002207</t>
  </si>
  <si>
    <t>冲压车间</t>
  </si>
  <si>
    <t>SLT0002667</t>
  </si>
  <si>
    <t>BFA0000775</t>
  </si>
  <si>
    <t>创和</t>
  </si>
  <si>
    <t>SLT0002555</t>
  </si>
  <si>
    <t>SLT0002537</t>
  </si>
  <si>
    <t>强宇</t>
  </si>
  <si>
    <t>SLT0002538</t>
  </si>
  <si>
    <t>成卓</t>
  </si>
  <si>
    <t>SLT0002545</t>
  </si>
  <si>
    <t>力乐</t>
  </si>
  <si>
    <t>文安恒德</t>
  </si>
  <si>
    <t>BFA0000007</t>
  </si>
  <si>
    <t>北京三浦</t>
  </si>
  <si>
    <t>BFA0000019</t>
  </si>
  <si>
    <t>SLT0002546</t>
  </si>
  <si>
    <t>江苏万金</t>
  </si>
  <si>
    <t>泊头捷润</t>
  </si>
  <si>
    <t>Q150B0825</t>
  </si>
  <si>
    <t>北京美好生活</t>
  </si>
  <si>
    <r>
      <rPr>
        <sz val="11"/>
        <rFont val="微软雅黑"/>
        <charset val="134"/>
      </rPr>
      <t>B</t>
    </r>
    <r>
      <rPr>
        <sz val="11"/>
        <rFont val="微软雅黑"/>
        <charset val="134"/>
      </rPr>
      <t>PC0000019</t>
    </r>
  </si>
  <si>
    <t>防磨软管</t>
  </si>
  <si>
    <t>骨架组装车间</t>
  </si>
  <si>
    <t>SLT0010568</t>
  </si>
  <si>
    <t>下底板焊接总成电泳</t>
  </si>
  <si>
    <t>EA</t>
  </si>
  <si>
    <t>焊接总成件</t>
  </si>
  <si>
    <t>电泳（ED)</t>
  </si>
  <si>
    <t>电泳车间</t>
  </si>
  <si>
    <t>SLT0010550</t>
  </si>
  <si>
    <t>下底板焊接总成</t>
  </si>
  <si>
    <t>SLT0010660</t>
  </si>
  <si>
    <t>下底板焊接分总成</t>
  </si>
  <si>
    <t>SLT0010545</t>
  </si>
  <si>
    <t>减震器下底板</t>
  </si>
  <si>
    <t>SPFH590 /T=3.0</t>
  </si>
  <si>
    <t>3.0-Q /BQB 301
SPFH590-Q /BQB 310</t>
  </si>
  <si>
    <t>河北利达</t>
  </si>
  <si>
    <t>SLT0010541</t>
  </si>
  <si>
    <t>阻尼器支架</t>
  </si>
  <si>
    <t>SAPH440 /T=3.0</t>
  </si>
  <si>
    <t>泊头智凯</t>
  </si>
  <si>
    <t>SLT0010546</t>
  </si>
  <si>
    <t>直线阀下支架</t>
  </si>
  <si>
    <t>SAPH440 /T=2.0</t>
  </si>
  <si>
    <t>SLT0010540</t>
  </si>
  <si>
    <t>滚轮下滑槽</t>
  </si>
  <si>
    <t>航天宏达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</si>
  <si>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</si>
  <si>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</si>
  <si>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</si>
  <si>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</si>
  <si>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</si>
  <si>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</si>
  <si>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</si>
  <si>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</si>
  <si>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</si>
  <si>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</si>
  <si>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SLT0010569</t>
  </si>
  <si>
    <t>上盖板焊接总成电泳</t>
  </si>
  <si>
    <t>电泳总成件</t>
  </si>
  <si>
    <t>SLT0010551</t>
  </si>
  <si>
    <t>上盖板焊接总成</t>
  </si>
  <si>
    <t>SLT0010659</t>
  </si>
  <si>
    <t>上盖板焊接分总成</t>
  </si>
  <si>
    <t>SLT0010570</t>
  </si>
  <si>
    <t>减震器上盖板分总成</t>
  </si>
  <si>
    <t>SLT0010539</t>
  </si>
  <si>
    <t>减震器上盖板</t>
  </si>
  <si>
    <t>BFA0000316</t>
  </si>
  <si>
    <t>M6</t>
  </si>
  <si>
    <t>SLT0010553</t>
  </si>
  <si>
    <t>上盖板加强件</t>
  </si>
  <si>
    <t>SLT0010564</t>
  </si>
  <si>
    <t>滚轮上滑槽</t>
  </si>
  <si>
    <t>SLT0010552</t>
  </si>
  <si>
    <t>左调角器焊接组件</t>
  </si>
  <si>
    <t>点焊</t>
  </si>
  <si>
    <t>SLT0010537</t>
  </si>
  <si>
    <t>调角器左连接板</t>
  </si>
  <si>
    <t>Q37108</t>
  </si>
  <si>
    <t>SLT0010558</t>
  </si>
  <si>
    <t>右调角器焊接组件</t>
  </si>
  <si>
    <t>SLT0010538</t>
  </si>
  <si>
    <t>调角器右连接板</t>
  </si>
  <si>
    <t>SLT0010674</t>
  </si>
  <si>
    <t>左侧护板固定钢丝焊接总成</t>
  </si>
  <si>
    <t>SLT0010676</t>
  </si>
  <si>
    <t>左侧护板前加强钢丝</t>
  </si>
  <si>
    <t>线材件</t>
  </si>
  <si>
    <t>SLT0010677</t>
  </si>
  <si>
    <t>左侧护板后加强钢丝</t>
  </si>
  <si>
    <t>SLT0010675</t>
  </si>
  <si>
    <t>左侧护板上固定钢丝</t>
  </si>
  <si>
    <t>SLT0010678</t>
  </si>
  <si>
    <t>左侧护板下固定钢丝</t>
  </si>
  <si>
    <t>SLT0010679</t>
  </si>
  <si>
    <t>左侧护板固定钣金</t>
  </si>
  <si>
    <t>SLT0010571</t>
  </si>
  <si>
    <t>绞架焊接总成电泳</t>
  </si>
  <si>
    <t>SLT0010562</t>
  </si>
  <si>
    <t>绞架焊接总成</t>
  </si>
  <si>
    <t>SLT0010557</t>
  </si>
  <si>
    <t>外绞架支撑板组件</t>
  </si>
  <si>
    <t>SLT0010547</t>
  </si>
  <si>
    <t>外绞架支撑板</t>
  </si>
  <si>
    <t>Q235-A</t>
  </si>
  <si>
    <t>T=6</t>
  </si>
  <si>
    <t>SLT0010684</t>
  </si>
  <si>
    <t>外绞架轴套组件</t>
  </si>
  <si>
    <t>装配总成件</t>
  </si>
  <si>
    <t>SLT0010535</t>
  </si>
  <si>
    <t>钢轴套1</t>
  </si>
  <si>
    <t>SLT0010524</t>
  </si>
  <si>
    <t>外绞架轴套</t>
  </si>
  <si>
    <t>SWRCH35K</t>
  </si>
  <si>
    <t>Q /BQB 501
SWRCH35K-Q /BQB 517</t>
  </si>
  <si>
    <t>SLT0010527</t>
  </si>
  <si>
    <t>后轴连接轴</t>
  </si>
  <si>
    <t>机加工件</t>
  </si>
  <si>
    <t>机加</t>
  </si>
  <si>
    <t>SLT0010531</t>
  </si>
  <si>
    <t>绞架连杆2</t>
  </si>
  <si>
    <t>φ17-GB/T 702
35-GB/T 699</t>
  </si>
  <si>
    <t>兴岳</t>
  </si>
  <si>
    <t>SLT0010549</t>
  </si>
  <si>
    <t>外绞架加强板</t>
  </si>
  <si>
    <t>SLT0010559</t>
  </si>
  <si>
    <t>外绞架加强片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</si>
  <si>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</si>
  <si>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</si>
  <si>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</si>
  <si>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</si>
  <si>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</si>
  <si>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</si>
  <si>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</si>
  <si>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</si>
  <si>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</si>
  <si>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</si>
  <si>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</si>
  <si>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</si>
  <si>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</si>
  <si>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</si>
  <si>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</si>
  <si>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</si>
  <si>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</si>
  <si>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</si>
  <si>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BPC0010161</t>
  </si>
  <si>
    <t>轻卡座椅悬浮阀总成</t>
  </si>
  <si>
    <t>安路普</t>
  </si>
  <si>
    <t>BCL0010013</t>
  </si>
  <si>
    <t>钣金扎带</t>
  </si>
  <si>
    <t>SLT0010277</t>
  </si>
  <si>
    <t xml:space="preserve">SLT0010277 </t>
  </si>
  <si>
    <t>轻卡座椅气囊总成</t>
  </si>
  <si>
    <t>BFA0010072</t>
  </si>
  <si>
    <r>
      <rPr>
        <sz val="11"/>
        <rFont val="微软雅黑"/>
        <charset val="134"/>
      </rPr>
      <t>Q4362</t>
    </r>
    <r>
      <rPr>
        <sz val="11"/>
        <rFont val="微软雅黑"/>
        <charset val="134"/>
      </rPr>
      <t>2</t>
    </r>
    <r>
      <rPr>
        <sz val="11"/>
        <rFont val="微软雅黑"/>
        <charset val="134"/>
      </rPr>
      <t>0</t>
    </r>
  </si>
  <si>
    <t>开口挡圈</t>
  </si>
  <si>
    <t>Φ22</t>
  </si>
  <si>
    <t>SLT0010533</t>
  </si>
  <si>
    <t>上限位块</t>
  </si>
  <si>
    <t>注塑</t>
  </si>
  <si>
    <t>5%损耗</t>
  </si>
  <si>
    <t>日照浩利</t>
  </si>
  <si>
    <t>SLT0010534</t>
  </si>
  <si>
    <t>下限位块</t>
  </si>
  <si>
    <t>SHT0001187</t>
  </si>
  <si>
    <t>ZKGJ-6804060-51</t>
  </si>
  <si>
    <t>尼龙滚轮</t>
  </si>
  <si>
    <t>汇铭</t>
  </si>
  <si>
    <t>SLT0010563</t>
  </si>
  <si>
    <t>阻尼器总成</t>
  </si>
  <si>
    <t>路得坦摩</t>
  </si>
  <si>
    <t>BFA0000285</t>
  </si>
  <si>
    <t>Q43640</t>
  </si>
  <si>
    <t>Φ4</t>
  </si>
  <si>
    <t>SLT0010521</t>
  </si>
  <si>
    <t>阻尼连接轴</t>
  </si>
  <si>
    <t>创合</t>
  </si>
  <si>
    <t>SLT0010532</t>
  </si>
  <si>
    <t>直线阀连接轴</t>
  </si>
  <si>
    <t>BSP0000053</t>
  </si>
  <si>
    <t>Q43680</t>
  </si>
  <si>
    <t>Φ8</t>
  </si>
  <si>
    <t>SLT0010573</t>
  </si>
  <si>
    <t>下底板固定块组件</t>
  </si>
  <si>
    <t>文安万达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</si>
  <si>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</si>
  <si>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</si>
  <si>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</si>
  <si>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</si>
  <si>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</si>
  <si>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</si>
  <si>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</si>
  <si>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</si>
  <si>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</si>
  <si>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</si>
  <si>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</si>
  <si>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上锐</t>
  </si>
  <si>
    <t>BCL0010006</t>
  </si>
  <si>
    <t>气管卡扣</t>
  </si>
  <si>
    <t>瑞隆祥</t>
  </si>
  <si>
    <t>SLT0002123</t>
  </si>
  <si>
    <t>Q33008F31</t>
  </si>
  <si>
    <t>BFA0010029</t>
  </si>
  <si>
    <t>内六角花型盘头螺钉（Q2150816，靠背骨架与减震器固定）</t>
  </si>
  <si>
    <t>借用H6，固定靠背骨架</t>
  </si>
  <si>
    <t>M8X16</t>
  </si>
  <si>
    <t>阿诺德</t>
  </si>
  <si>
    <t>SLT0010560</t>
  </si>
  <si>
    <t>安全上挂钩</t>
  </si>
  <si>
    <t>新开，模块件</t>
  </si>
  <si>
    <t>SLT0010149</t>
  </si>
  <si>
    <t>内六角花型盘头螺钉（Q2150612，坐垫总成与减震器固定）</t>
  </si>
  <si>
    <t>M6X12</t>
  </si>
  <si>
    <t>新开（统帅护板基础上，增加通风安装孔+腰托安装孔）</t>
  </si>
  <si>
    <t>新开（统帅护板基础上，增加加热安装孔+通风安装孔+腰托安装孔）</t>
  </si>
  <si>
    <t>Q2724295-十字槽盘头自攻螺钉</t>
  </si>
  <si>
    <t>旁侧板固定</t>
  </si>
  <si>
    <t>ST4.2*13</t>
  </si>
  <si>
    <t>BFA0000047</t>
  </si>
  <si>
    <t>BPC0000065</t>
  </si>
  <si>
    <t>6804450X2001A</t>
  </si>
  <si>
    <t>维克多</t>
  </si>
  <si>
    <t>黄骅俊龙包装</t>
  </si>
  <si>
    <t>阳晨</t>
  </si>
  <si>
    <t>浙江万里</t>
  </si>
  <si>
    <t>SLT0000244</t>
  </si>
  <si>
    <t>k1头枕包装膜</t>
  </si>
  <si>
    <t>借用K1</t>
  </si>
  <si>
    <t>黄骅建昌</t>
  </si>
  <si>
    <t>SLT0001707</t>
  </si>
  <si>
    <t>合肥光码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</si>
</sst>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);[Red]\(0.0000\)"/>
    <numFmt numFmtId="178" formatCode="0.00_);[Red]\(0.00\)"/>
    <numFmt numFmtId="179" formatCode="0.0_);[Red]\(0.0\)"/>
    <numFmt numFmtId="180" formatCode="0.0000_ "/>
    <numFmt numFmtId="181" formatCode="0.000_);[Red]\(0.000\)"/>
    <numFmt numFmtId="182" formatCode="0.000_ "/>
    <numFmt numFmtId="183" formatCode="0.0000"/>
    <numFmt numFmtId="184" formatCode="0.000000_ "/>
  </numFmts>
  <fonts count="66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1"/>
      <color indexed="0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indexed="0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2"/>
      <name val="微软雅黑"/>
      <charset val="134"/>
    </font>
    <font>
      <sz val="10"/>
      <name val="Microsoft YaHei Light"/>
      <charset val="134"/>
    </font>
    <font>
      <sz val="10"/>
      <name val="宋体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name val="Arial Unicode MS"/>
      <charset val="134"/>
    </font>
    <font>
      <vertAlign val="superscript"/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8" borderId="47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/>
    <xf numFmtId="0" fontId="3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5" fillId="0" borderId="49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2" fillId="22" borderId="50" applyNumberFormat="0" applyAlignment="0" applyProtection="0">
      <alignment vertical="center"/>
    </xf>
    <xf numFmtId="0" fontId="53" fillId="22" borderId="46" applyNumberFormat="0" applyAlignment="0" applyProtection="0">
      <alignment vertical="center"/>
    </xf>
    <xf numFmtId="0" fontId="54" fillId="23" borderId="51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5" fillId="0" borderId="52" applyNumberFormat="0" applyFill="0" applyAlignment="0" applyProtection="0">
      <alignment vertical="center"/>
    </xf>
    <xf numFmtId="0" fontId="56" fillId="0" borderId="53" applyNumberFormat="0" applyFill="0" applyAlignment="0" applyProtection="0">
      <alignment vertical="center"/>
    </xf>
    <xf numFmtId="0" fontId="35" fillId="0" borderId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5" fillId="0" borderId="0"/>
    <xf numFmtId="0" fontId="38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5" fillId="0" borderId="0"/>
    <xf numFmtId="0" fontId="38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/>
    <xf numFmtId="0" fontId="61" fillId="0" borderId="0" applyNumberFormat="0" applyBorder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</cellStyleXfs>
  <cellXfs count="568">
    <xf numFmtId="0" fontId="0" fillId="0" borderId="0" xfId="0">
      <alignment vertical="center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1" fillId="0" borderId="0" xfId="67" applyNumberFormat="1" applyFont="1" applyFill="1" applyAlignment="1" applyProtection="1">
      <alignment horizontal="center" vertical="center" wrapText="1"/>
      <protection locked="0"/>
    </xf>
    <xf numFmtId="0" fontId="3" fillId="0" borderId="0" xfId="67" applyNumberFormat="1" applyFont="1" applyFill="1" applyAlignment="1" applyProtection="1">
      <alignment horizontal="center" vertical="center" wrapText="1"/>
      <protection locked="0"/>
    </xf>
    <xf numFmtId="0" fontId="1" fillId="3" borderId="0" xfId="67" applyNumberFormat="1" applyFont="1" applyFill="1" applyAlignment="1" applyProtection="1">
      <alignment horizontal="center" vertical="center" wrapText="1"/>
      <protection locked="0"/>
    </xf>
    <xf numFmtId="0" fontId="1" fillId="2" borderId="0" xfId="67" applyNumberFormat="1" applyFont="1" applyFill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1" fillId="5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Font="1" applyFill="1" applyBorder="1" applyAlignment="1" applyProtection="1">
      <alignment horizontal="center" vertical="center" wrapText="1"/>
      <protection locked="0"/>
    </xf>
    <xf numFmtId="0" fontId="4" fillId="0" borderId="0" xfId="67" applyFont="1" applyFill="1" applyBorder="1" applyAlignment="1" applyProtection="1">
      <alignment horizontal="center" vertical="center" wrapText="1"/>
      <protection locked="0"/>
    </xf>
    <xf numFmtId="177" fontId="1" fillId="0" borderId="0" xfId="67" applyNumberFormat="1" applyFont="1" applyFill="1" applyBorder="1" applyAlignment="1" applyProtection="1">
      <alignment horizontal="center" vertical="center"/>
      <protection locked="0"/>
    </xf>
    <xf numFmtId="0" fontId="3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left" vertical="center"/>
      <protection locked="0"/>
    </xf>
    <xf numFmtId="0" fontId="5" fillId="0" borderId="1" xfId="67" applyFont="1" applyFill="1" applyBorder="1" applyAlignment="1" applyProtection="1">
      <alignment horizontal="left" vertical="center" wrapText="1"/>
      <protection locked="0"/>
    </xf>
    <xf numFmtId="0" fontId="5" fillId="0" borderId="1" xfId="67" applyFont="1" applyFill="1" applyBorder="1" applyAlignment="1" applyProtection="1">
      <alignment horizontal="left" vertical="top" wrapTex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6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4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/>
      <protection locked="0"/>
    </xf>
    <xf numFmtId="0" fontId="5" fillId="4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top" wrapText="1"/>
      <protection locked="0"/>
    </xf>
    <xf numFmtId="0" fontId="6" fillId="0" borderId="1" xfId="67" applyFont="1" applyFill="1" applyBorder="1" applyAlignment="1" applyProtection="1">
      <alignment horizontal="left" vertical="top" wrapText="1"/>
      <protection locked="0"/>
    </xf>
    <xf numFmtId="0" fontId="1" fillId="4" borderId="3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NumberFormat="1" applyFont="1" applyFill="1" applyBorder="1" applyAlignment="1" applyProtection="1">
      <alignment vertical="center" wrapText="1"/>
      <protection locked="0"/>
    </xf>
    <xf numFmtId="0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 shrinkToFit="1"/>
      <protection locked="0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11" applyFont="1" applyFill="1" applyBorder="1" applyAlignment="1" applyProtection="1">
      <alignment horizontal="left" vertical="center" wrapText="1" shrinkToFit="1"/>
      <protection locked="0"/>
    </xf>
    <xf numFmtId="176" fontId="1" fillId="0" borderId="2" xfId="0" applyNumberFormat="1" applyFont="1" applyFill="1" applyBorder="1" applyAlignment="1">
      <alignment horizontal="left" vertical="center" wrapText="1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7" borderId="1" xfId="67" applyFont="1" applyFill="1" applyBorder="1" applyAlignment="1" applyProtection="1">
      <alignment horizontal="center" vertical="center" wrapText="1"/>
      <protection locked="0"/>
    </xf>
    <xf numFmtId="49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 wrapText="1"/>
    </xf>
    <xf numFmtId="49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/>
      <protection locked="0"/>
    </xf>
    <xf numFmtId="0" fontId="7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78" fontId="9" fillId="2" borderId="3" xfId="62" applyNumberFormat="1" applyFont="1" applyFill="1" applyBorder="1" applyAlignment="1">
      <alignment horizontal="center" vertical="center" wrapText="1"/>
    </xf>
    <xf numFmtId="179" fontId="9" fillId="2" borderId="6" xfId="62" applyNumberFormat="1" applyFont="1" applyFill="1" applyBorder="1" applyAlignment="1">
      <alignment horizontal="center" vertical="center" wrapText="1"/>
    </xf>
    <xf numFmtId="179" fontId="9" fillId="2" borderId="7" xfId="62" applyNumberFormat="1" applyFont="1" applyFill="1" applyBorder="1" applyAlignment="1">
      <alignment horizontal="center" vertical="center" wrapText="1"/>
    </xf>
    <xf numFmtId="178" fontId="9" fillId="2" borderId="2" xfId="62" applyNumberFormat="1" applyFont="1" applyFill="1" applyBorder="1" applyAlignment="1">
      <alignment horizontal="center" vertical="center" wrapText="1"/>
    </xf>
    <xf numFmtId="179" fontId="9" fillId="2" borderId="1" xfId="62" applyNumberFormat="1" applyFont="1" applyFill="1" applyBorder="1" applyAlignment="1">
      <alignment horizontal="center" vertical="center" wrapText="1"/>
    </xf>
    <xf numFmtId="177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80" fontId="1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9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80" fontId="1" fillId="0" borderId="1" xfId="67" applyNumberFormat="1" applyFont="1" applyFill="1" applyBorder="1" applyAlignment="1" applyProtection="1">
      <alignment horizontal="left" vertical="center"/>
      <protection locked="0"/>
    </xf>
    <xf numFmtId="0" fontId="1" fillId="0" borderId="1" xfId="67" applyFont="1" applyFill="1" applyBorder="1" applyAlignment="1" applyProtection="1">
      <alignment horizontal="left" vertical="center" wrapText="1"/>
      <protection locked="0"/>
    </xf>
    <xf numFmtId="180" fontId="1" fillId="0" borderId="3" xfId="0" applyNumberFormat="1" applyFont="1" applyFill="1" applyBorder="1" applyAlignment="1">
      <alignment horizontal="left" vertical="center"/>
    </xf>
    <xf numFmtId="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79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181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" fillId="0" borderId="8" xfId="67" applyNumberFormat="1" applyFont="1" applyFill="1" applyBorder="1" applyAlignment="1" applyProtection="1">
      <alignment horizontal="center" vertical="center" wrapText="1"/>
      <protection locked="0"/>
    </xf>
    <xf numFmtId="179" fontId="9" fillId="2" borderId="9" xfId="62" applyNumberFormat="1" applyFont="1" applyFill="1" applyBorder="1" applyAlignment="1">
      <alignment horizontal="center" vertical="center" wrapText="1"/>
    </xf>
    <xf numFmtId="177" fontId="9" fillId="2" borderId="3" xfId="62" applyNumberFormat="1" applyFont="1" applyFill="1" applyBorder="1" applyAlignment="1">
      <alignment horizontal="center" vertical="center" wrapText="1"/>
    </xf>
    <xf numFmtId="10" fontId="9" fillId="2" borderId="3" xfId="62" applyNumberFormat="1" applyFont="1" applyFill="1" applyBorder="1" applyAlignment="1">
      <alignment horizontal="center" vertical="center" wrapText="1"/>
    </xf>
    <xf numFmtId="179" fontId="9" fillId="2" borderId="3" xfId="62" applyNumberFormat="1" applyFont="1" applyFill="1" applyBorder="1" applyAlignment="1">
      <alignment horizontal="center" vertical="center" wrapText="1"/>
    </xf>
    <xf numFmtId="0" fontId="9" fillId="8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 shrinkToFit="1"/>
      <protection locked="0"/>
    </xf>
    <xf numFmtId="177" fontId="9" fillId="2" borderId="2" xfId="62" applyNumberFormat="1" applyFont="1" applyFill="1" applyBorder="1" applyAlignment="1">
      <alignment horizontal="center" vertical="center" wrapText="1"/>
    </xf>
    <xf numFmtId="10" fontId="9" fillId="2" borderId="2" xfId="62" applyNumberFormat="1" applyFont="1" applyFill="1" applyBorder="1" applyAlignment="1">
      <alignment horizontal="center" vertical="center" wrapText="1"/>
    </xf>
    <xf numFmtId="179" fontId="9" fillId="2" borderId="2" xfId="62" applyNumberFormat="1" applyFont="1" applyFill="1" applyBorder="1" applyAlignment="1">
      <alignment horizontal="center" vertical="center" wrapText="1"/>
    </xf>
    <xf numFmtId="0" fontId="1" fillId="8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Font="1" applyFill="1" applyBorder="1" applyAlignment="1" applyProtection="1">
      <alignment horizontal="center" vertical="center" wrapText="1" shrinkToFit="1"/>
      <protection locked="0"/>
    </xf>
    <xf numFmtId="177" fontId="9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8" borderId="10" xfId="0" applyNumberFormat="1" applyFont="1" applyFill="1" applyBorder="1" applyAlignment="1">
      <alignment horizontal="center" vertical="center" wrapText="1"/>
    </xf>
    <xf numFmtId="177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1" fontId="9" fillId="8" borderId="1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1" applyFont="1" applyFill="1" applyBorder="1" applyAlignment="1" applyProtection="1">
      <alignment horizontal="center" vertical="center" wrapText="1" shrinkToFit="1"/>
      <protection locked="0"/>
    </xf>
    <xf numFmtId="177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81" fontId="9" fillId="8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1" applyFont="1" applyFill="1" applyBorder="1" applyAlignment="1" applyProtection="1">
      <alignment horizontal="center" vertical="center" wrapText="1" shrinkToFit="1"/>
      <protection locked="0"/>
    </xf>
    <xf numFmtId="177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77" fontId="10" fillId="6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7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7" borderId="4" xfId="11" applyFont="1" applyFill="1" applyBorder="1" applyAlignment="1" applyProtection="1">
      <alignment horizontal="center" vertical="center" wrapText="1" shrinkToFit="1"/>
      <protection locked="0"/>
    </xf>
    <xf numFmtId="0" fontId="1" fillId="7" borderId="4" xfId="0" applyFont="1" applyFill="1" applyBorder="1" applyAlignment="1">
      <alignment horizontal="center" vertical="center" wrapText="1"/>
    </xf>
    <xf numFmtId="0" fontId="1" fillId="4" borderId="1" xfId="11" applyFont="1" applyFill="1" applyBorder="1" applyAlignment="1" applyProtection="1">
      <alignment horizontal="center" vertical="center" wrapText="1" shrinkToFit="1"/>
      <protection locked="0"/>
    </xf>
    <xf numFmtId="0" fontId="1" fillId="4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1" applyFont="1" applyFill="1" applyBorder="1" applyAlignment="1" applyProtection="1">
      <alignment horizontal="center" vertical="center" wrapText="1" shrinkToFi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11" applyFont="1" applyFill="1" applyBorder="1" applyAlignment="1" applyProtection="1">
      <alignment horizontal="center" vertical="center" wrapText="1" shrinkToFit="1"/>
      <protection locked="0"/>
    </xf>
    <xf numFmtId="176" fontId="1" fillId="4" borderId="1" xfId="0" applyNumberFormat="1" applyFont="1" applyFill="1" applyBorder="1" applyAlignment="1">
      <alignment horizontal="center" vertical="center" wrapText="1"/>
    </xf>
    <xf numFmtId="0" fontId="11" fillId="0" borderId="2" xfId="6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 applyProtection="1">
      <alignment horizontal="center" vertical="center" wrapText="1"/>
    </xf>
    <xf numFmtId="0" fontId="1" fillId="4" borderId="1" xfId="67" applyFont="1" applyFill="1" applyBorder="1" applyAlignment="1" applyProtection="1">
      <alignment horizontal="center" vertical="center" wrapText="1"/>
      <protection locked="0"/>
    </xf>
    <xf numFmtId="0" fontId="11" fillId="0" borderId="1" xfId="36" applyNumberFormat="1" applyFont="1" applyFill="1" applyBorder="1" applyAlignment="1" applyProtection="1">
      <alignment horizontal="left" vertical="center" wrapText="1"/>
    </xf>
    <xf numFmtId="0" fontId="1" fillId="0" borderId="1" xfId="36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2" xfId="63" applyNumberFormat="1" applyFont="1" applyFill="1" applyBorder="1" applyAlignment="1" applyProtection="1">
      <alignment horizontal="center" vertical="center" wrapText="1"/>
    </xf>
    <xf numFmtId="181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59" applyNumberFormat="1" applyFont="1" applyFill="1" applyBorder="1" applyAlignment="1">
      <alignment horizontal="center" vertical="center" wrapText="1"/>
    </xf>
    <xf numFmtId="0" fontId="1" fillId="7" borderId="1" xfId="11" applyFont="1" applyFill="1" applyBorder="1" applyAlignment="1" applyProtection="1">
      <alignment horizontal="center" vertical="center" wrapText="1"/>
      <protection locked="0"/>
    </xf>
    <xf numFmtId="49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Font="1" applyFill="1" applyBorder="1" applyAlignment="1" applyProtection="1">
      <alignment horizontal="center" vertical="center" wrapText="1"/>
      <protection locked="0"/>
    </xf>
    <xf numFmtId="0" fontId="2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61" applyFont="1" applyFill="1" applyBorder="1" applyAlignment="1">
      <alignment horizontal="center" vertical="center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4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left" vertical="center"/>
    </xf>
    <xf numFmtId="49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177" fontId="1" fillId="7" borderId="1" xfId="0" applyNumberFormat="1" applyFont="1" applyFill="1" applyBorder="1" applyAlignment="1">
      <alignment horizontal="center" vertical="center"/>
    </xf>
    <xf numFmtId="0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77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179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66" applyNumberFormat="1" applyFont="1" applyFill="1" applyBorder="1" applyAlignment="1" applyProtection="1">
      <alignment horizontal="center" vertical="center" wrapText="1"/>
    </xf>
    <xf numFmtId="179" fontId="13" fillId="2" borderId="2" xfId="11" applyNumberFormat="1" applyFont="1" applyFill="1" applyBorder="1" applyAlignment="1" applyProtection="1">
      <alignment horizontal="center" vertical="center" wrapText="1"/>
      <protection locked="0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7" borderId="1" xfId="44" applyNumberFormat="1" applyFont="1" applyFill="1" applyBorder="1" applyAlignment="1" applyProtection="1">
      <alignment horizontal="center" vertical="center" wrapText="1"/>
    </xf>
    <xf numFmtId="0" fontId="11" fillId="0" borderId="2" xfId="66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9" fontId="9" fillId="2" borderId="1" xfId="57" applyNumberFormat="1" applyFont="1" applyFill="1" applyBorder="1" applyAlignment="1">
      <alignment horizontal="center" vertical="center"/>
    </xf>
    <xf numFmtId="0" fontId="3" fillId="7" borderId="2" xfId="11" applyFont="1" applyFill="1" applyBorder="1" applyAlignment="1" applyProtection="1">
      <alignment horizontal="center" vertical="center" wrapText="1" shrinkToFit="1"/>
      <protection locked="0"/>
    </xf>
    <xf numFmtId="181" fontId="1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2" xfId="67" applyNumberFormat="1" applyFont="1" applyFill="1" applyBorder="1" applyAlignment="1" applyProtection="1">
      <alignment horizontal="center" vertical="center" wrapText="1"/>
      <protection locked="0"/>
    </xf>
    <xf numFmtId="181" fontId="1" fillId="8" borderId="2" xfId="11" applyNumberFormat="1" applyFont="1" applyFill="1" applyBorder="1" applyAlignment="1" applyProtection="1">
      <alignment horizontal="center" vertical="center" wrapText="1"/>
      <protection locked="0"/>
    </xf>
    <xf numFmtId="181" fontId="1" fillId="8" borderId="12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12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7" borderId="11" xfId="11" applyFont="1" applyFill="1" applyBorder="1" applyAlignment="1" applyProtection="1">
      <alignment horizontal="center" vertical="center" wrapText="1" shrinkToFit="1"/>
      <protection locked="0"/>
    </xf>
    <xf numFmtId="0" fontId="11" fillId="0" borderId="1" xfId="22" applyNumberFormat="1" applyFont="1" applyFill="1" applyBorder="1" applyAlignment="1" applyProtection="1">
      <alignment horizontal="center" vertical="center" wrapText="1"/>
    </xf>
    <xf numFmtId="0" fontId="1" fillId="0" borderId="1" xfId="22" applyNumberFormat="1" applyFont="1" applyFill="1" applyBorder="1" applyAlignment="1" applyProtection="1">
      <alignment horizontal="center" vertical="center" wrapText="1"/>
    </xf>
    <xf numFmtId="0" fontId="3" fillId="0" borderId="1" xfId="22" applyNumberFormat="1" applyFont="1" applyFill="1" applyBorder="1" applyAlignment="1" applyProtection="1">
      <alignment horizontal="center" vertical="center" wrapText="1"/>
    </xf>
    <xf numFmtId="0" fontId="11" fillId="4" borderId="1" xfId="36" applyNumberFormat="1" applyFont="1" applyFill="1" applyBorder="1" applyAlignment="1" applyProtection="1">
      <alignment horizontal="left" vertical="center" wrapText="1"/>
    </xf>
    <xf numFmtId="0" fontId="1" fillId="4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1" fillId="0" borderId="1" xfId="36" applyFont="1" applyFill="1" applyBorder="1" applyAlignment="1">
      <alignment horizontal="left" vertical="center" wrapText="1"/>
    </xf>
    <xf numFmtId="182" fontId="14" fillId="7" borderId="1" xfId="0" applyNumberFormat="1" applyFont="1" applyFill="1" applyBorder="1" applyAlignment="1">
      <alignment horizontal="center" vertical="center" wrapText="1"/>
    </xf>
    <xf numFmtId="0" fontId="11" fillId="0" borderId="1" xfId="65" applyNumberFormat="1" applyFont="1" applyFill="1" applyBorder="1" applyAlignment="1" applyProtection="1">
      <alignment horizontal="center" vertical="center" wrapText="1"/>
    </xf>
    <xf numFmtId="0" fontId="1" fillId="4" borderId="1" xfId="14" applyFont="1" applyFill="1" applyBorder="1" applyAlignment="1">
      <alignment horizontal="center" vertical="center"/>
    </xf>
    <xf numFmtId="0" fontId="1" fillId="4" borderId="1" xfId="14" applyFont="1" applyFill="1" applyBorder="1" applyAlignment="1">
      <alignment horizontal="left" vertical="center"/>
    </xf>
    <xf numFmtId="0" fontId="9" fillId="0" borderId="1" xfId="11" applyFont="1" applyFill="1" applyBorder="1" applyAlignment="1" applyProtection="1">
      <alignment horizontal="left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vertical="center" wrapText="1"/>
      <protection locked="0"/>
    </xf>
    <xf numFmtId="0" fontId="1" fillId="4" borderId="1" xfId="11" applyFont="1" applyFill="1" applyBorder="1" applyAlignment="1" applyProtection="1">
      <alignment vertical="center" wrapText="1"/>
      <protection locked="0"/>
    </xf>
    <xf numFmtId="0" fontId="1" fillId="7" borderId="1" xfId="55" applyNumberFormat="1" applyFont="1" applyFill="1" applyBorder="1" applyAlignment="1">
      <alignment horizontal="center" vertical="center" wrapText="1"/>
    </xf>
    <xf numFmtId="49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1" xfId="67" applyFont="1" applyFill="1" applyBorder="1" applyAlignment="1" applyProtection="1">
      <alignment horizontal="center" vertical="center" wrapText="1"/>
      <protection locked="0"/>
    </xf>
    <xf numFmtId="49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1" applyFont="1" applyFill="1" applyBorder="1" applyAlignment="1">
      <alignment horizontal="center" vertical="center"/>
    </xf>
    <xf numFmtId="0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49" fontId="2" fillId="4" borderId="1" xfId="1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80" fontId="12" fillId="7" borderId="1" xfId="0" applyNumberFormat="1" applyFont="1" applyFill="1" applyBorder="1" applyAlignment="1">
      <alignment horizontal="center" vertical="center" wrapText="1"/>
    </xf>
    <xf numFmtId="0" fontId="9" fillId="2" borderId="1" xfId="57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 applyProtection="1">
      <alignment horizontal="center" vertical="center" wrapText="1"/>
    </xf>
    <xf numFmtId="179" fontId="17" fillId="2" borderId="1" xfId="22" applyNumberFormat="1" applyFont="1" applyFill="1" applyBorder="1" applyAlignment="1" applyProtection="1">
      <alignment horizontal="center" vertical="center" wrapText="1"/>
    </xf>
    <xf numFmtId="49" fontId="9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7" applyFont="1" applyFill="1" applyBorder="1" applyAlignment="1" applyProtection="1">
      <alignment horizontal="center" vertical="center" wrapText="1"/>
      <protection locked="0"/>
    </xf>
    <xf numFmtId="0" fontId="9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183" fontId="2" fillId="0" borderId="2" xfId="11" applyNumberFormat="1" applyFont="1" applyFill="1" applyBorder="1" applyAlignment="1" applyProtection="1">
      <alignment horizontal="center" vertical="center"/>
      <protection locked="0"/>
    </xf>
    <xf numFmtId="0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77" fontId="9" fillId="2" borderId="1" xfId="57" applyNumberFormat="1" applyFont="1" applyFill="1" applyBorder="1" applyAlignment="1">
      <alignment horizontal="center" vertical="center"/>
    </xf>
    <xf numFmtId="177" fontId="17" fillId="2" borderId="1" xfId="22" applyNumberFormat="1" applyFont="1" applyFill="1" applyBorder="1" applyAlignment="1" applyProtection="1">
      <alignment horizontal="center" vertical="center" wrapText="1"/>
    </xf>
    <xf numFmtId="10" fontId="17" fillId="2" borderId="1" xfId="22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 shrinkToFit="1"/>
      <protection locked="0"/>
    </xf>
    <xf numFmtId="177" fontId="9" fillId="2" borderId="2" xfId="57" applyNumberFormat="1" applyFont="1" applyFill="1" applyBorder="1" applyAlignment="1">
      <alignment horizontal="center" vertical="center"/>
    </xf>
    <xf numFmtId="0" fontId="11" fillId="4" borderId="1" xfId="22" applyNumberFormat="1" applyFont="1" applyFill="1" applyBorder="1" applyAlignment="1" applyProtection="1">
      <alignment horizontal="center" vertical="center" wrapText="1"/>
    </xf>
    <xf numFmtId="0" fontId="11" fillId="0" borderId="2" xfId="22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0" fontId="1" fillId="4" borderId="1" xfId="67" applyFont="1" applyFill="1" applyBorder="1" applyAlignment="1" applyProtection="1">
      <alignment horizontal="left" vertical="center" wrapText="1"/>
      <protection locked="0"/>
    </xf>
    <xf numFmtId="0" fontId="1" fillId="0" borderId="3" xfId="67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 shrinkToFit="1"/>
      <protection locked="0"/>
    </xf>
    <xf numFmtId="0" fontId="1" fillId="4" borderId="2" xfId="11" applyFont="1" applyFill="1" applyBorder="1" applyAlignment="1" applyProtection="1">
      <alignment horizontal="center" vertical="center" wrapText="1" shrinkToFi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9" borderId="0" xfId="67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1" fillId="9" borderId="0" xfId="67" applyNumberFormat="1" applyFont="1" applyFill="1" applyAlignment="1" applyProtection="1">
      <alignment horizontal="center" vertical="center" wrapText="1"/>
      <protection locked="0"/>
    </xf>
    <xf numFmtId="0" fontId="18" fillId="4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67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0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1" xfId="0" applyNumberFormat="1" applyFont="1" applyFill="1" applyBorder="1" applyAlignment="1">
      <alignment vertical="center" wrapText="1"/>
    </xf>
    <xf numFmtId="49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9" borderId="1" xfId="67" applyNumberFormat="1" applyFont="1" applyFill="1" applyBorder="1" applyAlignment="1" applyProtection="1">
      <alignment horizontal="center" vertical="center"/>
      <protection locked="0"/>
    </xf>
    <xf numFmtId="180" fontId="1" fillId="9" borderId="1" xfId="0" applyNumberFormat="1" applyFont="1" applyFill="1" applyBorder="1" applyAlignment="1">
      <alignment horizontal="center" vertical="center"/>
    </xf>
    <xf numFmtId="177" fontId="1" fillId="9" borderId="1" xfId="0" applyNumberFormat="1" applyFont="1" applyFill="1" applyBorder="1" applyAlignment="1">
      <alignment horizontal="center" vertical="center"/>
    </xf>
    <xf numFmtId="181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67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/>
      <protection locked="0"/>
    </xf>
    <xf numFmtId="0" fontId="3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4" xfId="11" applyFont="1" applyFill="1" applyBorder="1" applyAlignment="1" applyProtection="1">
      <alignment horizontal="center" vertical="center" wrapText="1"/>
      <protection locked="0"/>
    </xf>
    <xf numFmtId="0" fontId="10" fillId="9" borderId="4" xfId="67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0" applyNumberFormat="1" applyFont="1" applyFill="1" applyBorder="1" applyAlignment="1">
      <alignment horizontal="center" vertical="center" wrapText="1"/>
    </xf>
    <xf numFmtId="0" fontId="0" fillId="9" borderId="4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9" borderId="1" xfId="1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181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1" xfId="67" applyNumberFormat="1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>
      <alignment horizontal="center" vertical="center"/>
    </xf>
    <xf numFmtId="0" fontId="1" fillId="9" borderId="1" xfId="5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9" fillId="0" borderId="1" xfId="67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0" applyNumberFormat="1" applyFont="1" applyFill="1" applyBorder="1" applyAlignment="1">
      <alignment horizontal="left" vertical="center"/>
    </xf>
    <xf numFmtId="180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3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1" xfId="67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3" fillId="0" borderId="1" xfId="67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horizontal="left" vertical="center" wrapText="1"/>
    </xf>
    <xf numFmtId="0" fontId="20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11" applyFont="1" applyFill="1" applyBorder="1" applyAlignment="1" applyProtection="1">
      <alignment horizontal="center" vertical="center" wrapText="1" shrinkToFit="1"/>
      <protection locked="0"/>
    </xf>
    <xf numFmtId="0" fontId="24" fillId="0" borderId="1" xfId="55" applyNumberFormat="1" applyFont="1" applyFill="1" applyBorder="1" applyAlignment="1">
      <alignment horizontal="center" vertical="center" wrapText="1"/>
    </xf>
    <xf numFmtId="0" fontId="24" fillId="0" borderId="1" xfId="67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55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3" xfId="55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49" fontId="2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/>
    </xf>
    <xf numFmtId="49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184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80" fontId="24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180" fontId="23" fillId="0" borderId="1" xfId="0" applyNumberFormat="1" applyFont="1" applyFill="1" applyBorder="1" applyAlignment="1">
      <alignment horizontal="center" vertical="center"/>
    </xf>
    <xf numFmtId="49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3" xfId="0" applyNumberFormat="1" applyFont="1" applyFill="1" applyBorder="1" applyAlignment="1">
      <alignment horizontal="center" vertical="center"/>
    </xf>
    <xf numFmtId="0" fontId="1" fillId="9" borderId="4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25" fillId="0" borderId="1" xfId="67" applyNumberFormat="1" applyFont="1" applyFill="1" applyBorder="1" applyAlignment="1" applyProtection="1">
      <alignment horizontal="center" vertical="center" wrapText="1"/>
      <protection locked="0"/>
    </xf>
    <xf numFmtId="181" fontId="23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25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3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1" applyFont="1" applyFill="1" applyAlignment="1">
      <alignment vertical="center"/>
    </xf>
    <xf numFmtId="0" fontId="26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3" fillId="0" borderId="0" xfId="21" applyFont="1" applyAlignment="1">
      <alignment horizontal="center" vertical="center"/>
    </xf>
    <xf numFmtId="0" fontId="23" fillId="0" borderId="0" xfId="21" applyFont="1" applyAlignment="1">
      <alignment vertical="center"/>
    </xf>
    <xf numFmtId="0" fontId="5" fillId="0" borderId="13" xfId="21" applyFont="1" applyFill="1" applyBorder="1" applyAlignment="1">
      <alignment horizontal="left" vertical="center"/>
    </xf>
    <xf numFmtId="0" fontId="5" fillId="0" borderId="14" xfId="21" applyFont="1" applyFill="1" applyBorder="1" applyAlignment="1">
      <alignment horizontal="left" vertical="center"/>
    </xf>
    <xf numFmtId="0" fontId="27" fillId="0" borderId="14" xfId="21" applyFont="1" applyFill="1" applyBorder="1" applyAlignment="1">
      <alignment horizontal="center" vertical="center"/>
    </xf>
    <xf numFmtId="0" fontId="5" fillId="0" borderId="15" xfId="21" applyFont="1" applyFill="1" applyBorder="1" applyAlignment="1">
      <alignment horizontal="left" vertical="center"/>
    </xf>
    <xf numFmtId="0" fontId="5" fillId="0" borderId="16" xfId="21" applyFont="1" applyFill="1" applyBorder="1" applyAlignment="1">
      <alignment horizontal="left" vertical="center"/>
    </xf>
    <xf numFmtId="0" fontId="27" fillId="0" borderId="16" xfId="21" applyFont="1" applyFill="1" applyBorder="1" applyAlignment="1">
      <alignment horizontal="left" vertical="center"/>
    </xf>
    <xf numFmtId="0" fontId="7" fillId="0" borderId="16" xfId="21" applyFont="1" applyFill="1" applyBorder="1" applyAlignment="1">
      <alignment horizontal="center" vertical="center"/>
    </xf>
    <xf numFmtId="0" fontId="5" fillId="10" borderId="13" xfId="21" applyFont="1" applyFill="1" applyBorder="1" applyAlignment="1">
      <alignment horizontal="center" vertical="center" wrapText="1"/>
    </xf>
    <xf numFmtId="0" fontId="5" fillId="10" borderId="14" xfId="21" applyFont="1" applyFill="1" applyBorder="1" applyAlignment="1">
      <alignment horizontal="center" vertical="center" wrapText="1"/>
    </xf>
    <xf numFmtId="0" fontId="28" fillId="10" borderId="13" xfId="21" applyFont="1" applyFill="1" applyBorder="1" applyAlignment="1">
      <alignment horizontal="center" vertical="center"/>
    </xf>
    <xf numFmtId="0" fontId="28" fillId="10" borderId="14" xfId="21" applyFont="1" applyFill="1" applyBorder="1" applyAlignment="1">
      <alignment horizontal="center" vertical="center"/>
    </xf>
    <xf numFmtId="0" fontId="28" fillId="10" borderId="17" xfId="21" applyFont="1" applyFill="1" applyBorder="1" applyAlignment="1">
      <alignment horizontal="center" vertical="center"/>
    </xf>
    <xf numFmtId="0" fontId="27" fillId="10" borderId="13" xfId="21" applyFont="1" applyFill="1" applyBorder="1" applyAlignment="1">
      <alignment horizontal="center" vertical="center"/>
    </xf>
    <xf numFmtId="0" fontId="29" fillId="0" borderId="14" xfId="21" applyFont="1" applyFill="1" applyBorder="1" applyAlignment="1">
      <alignment horizontal="center" vertical="center"/>
    </xf>
    <xf numFmtId="0" fontId="5" fillId="10" borderId="18" xfId="21" applyFont="1" applyFill="1" applyBorder="1" applyAlignment="1">
      <alignment horizontal="center" vertical="center" wrapText="1"/>
    </xf>
    <xf numFmtId="0" fontId="5" fillId="10" borderId="0" xfId="21" applyFont="1" applyFill="1" applyBorder="1" applyAlignment="1">
      <alignment horizontal="center" vertical="center" wrapText="1"/>
    </xf>
    <xf numFmtId="0" fontId="28" fillId="10" borderId="15" xfId="21" applyFont="1" applyFill="1" applyBorder="1" applyAlignment="1">
      <alignment horizontal="center" vertical="center"/>
    </xf>
    <xf numFmtId="0" fontId="28" fillId="10" borderId="16" xfId="21" applyFont="1" applyFill="1" applyBorder="1" applyAlignment="1">
      <alignment horizontal="center" vertical="center"/>
    </xf>
    <xf numFmtId="0" fontId="28" fillId="10" borderId="19" xfId="21" applyFont="1" applyFill="1" applyBorder="1" applyAlignment="1">
      <alignment horizontal="center" vertical="center"/>
    </xf>
    <xf numFmtId="0" fontId="27" fillId="10" borderId="15" xfId="21" applyFont="1" applyFill="1" applyBorder="1" applyAlignment="1">
      <alignment horizontal="center" vertical="center"/>
    </xf>
    <xf numFmtId="0" fontId="30" fillId="10" borderId="16" xfId="2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23" fillId="0" borderId="13" xfId="51" applyFont="1" applyFill="1" applyBorder="1" applyAlignment="1">
      <alignment horizontal="center" vertical="center" wrapText="1"/>
    </xf>
    <xf numFmtId="0" fontId="23" fillId="0" borderId="14" xfId="51" applyFont="1" applyFill="1" applyBorder="1" applyAlignment="1">
      <alignment horizontal="center" vertical="center" wrapText="1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3" fillId="0" borderId="13" xfId="51" applyFont="1" applyBorder="1" applyAlignment="1">
      <alignment horizontal="center" vertical="center"/>
    </xf>
    <xf numFmtId="0" fontId="23" fillId="0" borderId="1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23" fillId="0" borderId="5" xfId="51" applyFont="1" applyBorder="1" applyAlignment="1">
      <alignment horizontal="center" vertical="center"/>
    </xf>
    <xf numFmtId="0" fontId="31" fillId="0" borderId="4" xfId="51" applyFont="1" applyBorder="1" applyAlignment="1">
      <alignment horizontal="center" vertical="center" wrapText="1"/>
    </xf>
    <xf numFmtId="0" fontId="31" fillId="0" borderId="23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0" xfId="51" applyFont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8" xfId="51" applyFont="1" applyBorder="1" applyAlignment="1">
      <alignment horizontal="center" vertical="center"/>
    </xf>
    <xf numFmtId="0" fontId="23" fillId="0" borderId="9" xfId="51" applyFont="1" applyBorder="1" applyAlignment="1">
      <alignment horizontal="center" vertical="center"/>
    </xf>
    <xf numFmtId="0" fontId="31" fillId="0" borderId="6" xfId="51" applyFont="1" applyBorder="1" applyAlignment="1">
      <alignment horizontal="center" vertical="center" wrapText="1"/>
    </xf>
    <xf numFmtId="0" fontId="31" fillId="0" borderId="7" xfId="51" applyFont="1" applyBorder="1" applyAlignment="1">
      <alignment horizontal="center" vertical="center"/>
    </xf>
    <xf numFmtId="0" fontId="23" fillId="0" borderId="25" xfId="21" applyFont="1" applyFill="1" applyBorder="1" applyAlignment="1">
      <alignment horizontal="center" vertical="center"/>
    </xf>
    <xf numFmtId="0" fontId="23" fillId="0" borderId="26" xfId="21" applyFont="1" applyFill="1" applyBorder="1" applyAlignment="1">
      <alignment horizontal="center" vertical="center"/>
    </xf>
    <xf numFmtId="0" fontId="23" fillId="0" borderId="27" xfId="21" applyFont="1" applyFill="1" applyBorder="1" applyAlignment="1">
      <alignment horizontal="center" vertical="center"/>
    </xf>
    <xf numFmtId="0" fontId="23" fillId="0" borderId="28" xfId="51" applyFont="1" applyBorder="1" applyAlignment="1">
      <alignment horizontal="center" vertical="center"/>
    </xf>
    <xf numFmtId="0" fontId="23" fillId="0" borderId="2" xfId="21" applyFont="1" applyFill="1" applyBorder="1" applyAlignment="1">
      <alignment vertical="center"/>
    </xf>
    <xf numFmtId="0" fontId="23" fillId="0" borderId="2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vertical="center"/>
    </xf>
    <xf numFmtId="49" fontId="23" fillId="0" borderId="1" xfId="21" applyNumberFormat="1" applyFont="1" applyFill="1" applyBorder="1" applyAlignment="1">
      <alignment horizontal="center" vertical="center"/>
    </xf>
    <xf numFmtId="0" fontId="23" fillId="6" borderId="1" xfId="2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23" fillId="6" borderId="4" xfId="21" applyFont="1" applyFill="1" applyBorder="1" applyAlignment="1">
      <alignment vertical="center"/>
    </xf>
    <xf numFmtId="0" fontId="23" fillId="11" borderId="1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vertical="center"/>
    </xf>
    <xf numFmtId="0" fontId="23" fillId="0" borderId="6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horizontal="center" vertical="center"/>
    </xf>
    <xf numFmtId="0" fontId="23" fillId="0" borderId="8" xfId="21" applyFont="1" applyFill="1" applyBorder="1" applyAlignment="1">
      <alignment horizontal="center" vertical="center"/>
    </xf>
    <xf numFmtId="0" fontId="23" fillId="0" borderId="29" xfId="21" applyFont="1" applyFill="1" applyBorder="1" applyAlignment="1">
      <alignment horizontal="center" vertical="center"/>
    </xf>
    <xf numFmtId="0" fontId="23" fillId="0" borderId="4" xfId="21" applyFont="1" applyFill="1" applyBorder="1" applyAlignment="1">
      <alignment horizontal="left" vertical="center" wrapText="1"/>
    </xf>
    <xf numFmtId="0" fontId="23" fillId="0" borderId="11" xfId="2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center" vertical="center" wrapText="1"/>
    </xf>
    <xf numFmtId="0" fontId="23" fillId="0" borderId="3" xfId="21" applyFont="1" applyFill="1" applyBorder="1" applyAlignment="1">
      <alignment horizontal="center" vertical="center"/>
    </xf>
    <xf numFmtId="49" fontId="23" fillId="0" borderId="3" xfId="21" applyNumberFormat="1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left" vertical="center" wrapText="1"/>
    </xf>
    <xf numFmtId="0" fontId="1" fillId="0" borderId="1" xfId="21" applyFont="1" applyFill="1" applyBorder="1" applyAlignment="1">
      <alignment horizontal="left" vertical="center" wrapText="1"/>
    </xf>
    <xf numFmtId="0" fontId="23" fillId="0" borderId="1" xfId="21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horizontal="center" vertical="center"/>
    </xf>
    <xf numFmtId="49" fontId="23" fillId="0" borderId="0" xfId="21" applyNumberFormat="1" applyFont="1" applyFill="1" applyBorder="1" applyAlignment="1">
      <alignment horizontal="center" vertical="center"/>
    </xf>
    <xf numFmtId="0" fontId="23" fillId="0" borderId="0" xfId="21" applyFont="1" applyFill="1" applyBorder="1" applyAlignment="1">
      <alignment horizontal="left" vertical="center" wrapText="1"/>
    </xf>
    <xf numFmtId="0" fontId="1" fillId="0" borderId="0" xfId="21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21" applyFont="1" applyFill="1" applyBorder="1" applyAlignment="1">
      <alignment vertical="center"/>
    </xf>
    <xf numFmtId="0" fontId="23" fillId="0" borderId="0" xfId="21" applyFont="1" applyBorder="1" applyAlignment="1">
      <alignment vertical="center"/>
    </xf>
    <xf numFmtId="0" fontId="23" fillId="0" borderId="30" xfId="51" applyFont="1" applyBorder="1" applyAlignment="1">
      <alignment horizontal="center" vertical="center"/>
    </xf>
    <xf numFmtId="0" fontId="23" fillId="0" borderId="31" xfId="51" applyFont="1" applyBorder="1" applyAlignment="1">
      <alignment horizontal="center" vertical="center"/>
    </xf>
    <xf numFmtId="0" fontId="31" fillId="0" borderId="8" xfId="51" applyFont="1" applyBorder="1" applyAlignment="1">
      <alignment horizontal="center" vertical="center"/>
    </xf>
    <xf numFmtId="0" fontId="31" fillId="0" borderId="1" xfId="51" applyFont="1" applyBorder="1" applyAlignment="1">
      <alignment horizontal="center" vertical="center"/>
    </xf>
    <xf numFmtId="0" fontId="31" fillId="0" borderId="23" xfId="51" applyFont="1" applyBorder="1" applyAlignment="1">
      <alignment horizontal="center" vertical="center" wrapText="1"/>
    </xf>
    <xf numFmtId="0" fontId="31" fillId="0" borderId="9" xfId="51" applyFont="1" applyBorder="1" applyAlignment="1">
      <alignment horizontal="center" vertical="center"/>
    </xf>
    <xf numFmtId="0" fontId="31" fillId="0" borderId="3" xfId="51" applyFont="1" applyBorder="1" applyAlignment="1">
      <alignment horizontal="center" vertical="center"/>
    </xf>
    <xf numFmtId="0" fontId="31" fillId="0" borderId="7" xfId="51" applyFont="1" applyBorder="1" applyAlignment="1">
      <alignment horizontal="center" vertical="center" wrapText="1"/>
    </xf>
    <xf numFmtId="0" fontId="23" fillId="0" borderId="7" xfId="21" applyFont="1" applyFill="1" applyBorder="1" applyAlignment="1">
      <alignment horizontal="center" vertical="center"/>
    </xf>
    <xf numFmtId="0" fontId="23" fillId="0" borderId="9" xfId="21" applyFont="1" applyFill="1" applyBorder="1" applyAlignment="1">
      <alignment vertical="center"/>
    </xf>
    <xf numFmtId="0" fontId="23" fillId="0" borderId="3" xfId="21" applyFont="1" applyFill="1" applyBorder="1" applyAlignment="1">
      <alignment horizontal="center" vertical="center" wrapText="1"/>
    </xf>
    <xf numFmtId="0" fontId="23" fillId="0" borderId="32" xfId="21" applyFont="1" applyFill="1" applyBorder="1" applyAlignment="1">
      <alignment vertical="center"/>
    </xf>
    <xf numFmtId="0" fontId="23" fillId="0" borderId="33" xfId="21" applyFont="1" applyFill="1" applyBorder="1" applyAlignment="1">
      <alignment horizontal="center" vertical="center" wrapText="1"/>
    </xf>
    <xf numFmtId="0" fontId="23" fillId="0" borderId="5" xfId="21" applyFont="1" applyFill="1" applyBorder="1" applyAlignment="1">
      <alignment horizontal="center" vertical="center"/>
    </xf>
    <xf numFmtId="0" fontId="23" fillId="0" borderId="34" xfId="21" applyFont="1" applyFill="1" applyBorder="1" applyAlignment="1">
      <alignment vertical="center"/>
    </xf>
    <xf numFmtId="0" fontId="23" fillId="0" borderId="2" xfId="21" applyFont="1" applyFill="1" applyBorder="1" applyAlignment="1">
      <alignment horizontal="center" vertical="center" wrapText="1"/>
    </xf>
    <xf numFmtId="0" fontId="32" fillId="0" borderId="14" xfId="21" applyFont="1" applyFill="1" applyBorder="1" applyAlignment="1">
      <alignment vertical="center"/>
    </xf>
    <xf numFmtId="0" fontId="26" fillId="0" borderId="16" xfId="21" applyFont="1" applyFill="1" applyBorder="1" applyAlignment="1">
      <alignment vertical="center"/>
    </xf>
    <xf numFmtId="0" fontId="29" fillId="10" borderId="17" xfId="21" applyFont="1" applyFill="1" applyBorder="1" applyAlignment="1">
      <alignment horizontal="center" vertical="center"/>
    </xf>
    <xf numFmtId="0" fontId="33" fillId="0" borderId="35" xfId="21" applyFont="1" applyFill="1" applyBorder="1" applyAlignment="1">
      <alignment horizontal="center" vertical="center"/>
    </xf>
    <xf numFmtId="0" fontId="33" fillId="0" borderId="30" xfId="21" applyFont="1" applyFill="1" applyBorder="1" applyAlignment="1">
      <alignment horizontal="center" vertical="center"/>
    </xf>
    <xf numFmtId="0" fontId="26" fillId="0" borderId="16" xfId="21" applyFont="1" applyBorder="1" applyAlignment="1">
      <alignment vertical="center"/>
    </xf>
    <xf numFmtId="0" fontId="26" fillId="0" borderId="19" xfId="21" applyFont="1" applyBorder="1" applyAlignment="1">
      <alignment vertical="center"/>
    </xf>
    <xf numFmtId="0" fontId="34" fillId="0" borderId="36" xfId="21" applyFont="1" applyFill="1" applyBorder="1" applyAlignment="1">
      <alignment horizontal="center" vertical="center"/>
    </xf>
    <xf numFmtId="0" fontId="34" fillId="0" borderId="37" xfId="21" applyFont="1" applyFill="1" applyBorder="1" applyAlignment="1">
      <alignment horizontal="center" vertical="center"/>
    </xf>
    <xf numFmtId="0" fontId="31" fillId="0" borderId="8" xfId="51" applyFont="1" applyBorder="1" applyAlignment="1">
      <alignment horizontal="center" vertical="center" wrapText="1"/>
    </xf>
    <xf numFmtId="0" fontId="31" fillId="0" borderId="4" xfId="51" applyFont="1" applyBorder="1" applyAlignment="1">
      <alignment horizontal="center" vertical="center"/>
    </xf>
    <xf numFmtId="0" fontId="31" fillId="0" borderId="9" xfId="51" applyFont="1" applyBorder="1" applyAlignment="1">
      <alignment horizontal="center" vertical="center" wrapText="1"/>
    </xf>
    <xf numFmtId="0" fontId="31" fillId="0" borderId="6" xfId="51" applyFont="1" applyBorder="1" applyAlignment="1">
      <alignment horizontal="center" vertical="center"/>
    </xf>
    <xf numFmtId="0" fontId="23" fillId="0" borderId="34" xfId="21" applyFont="1" applyFill="1" applyBorder="1" applyAlignment="1">
      <alignment horizontal="center" vertical="center"/>
    </xf>
    <xf numFmtId="49" fontId="23" fillId="2" borderId="1" xfId="21" applyNumberFormat="1" applyFont="1" applyFill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0" fontId="23" fillId="0" borderId="8" xfId="2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49" fontId="23" fillId="4" borderId="1" xfId="21" applyNumberFormat="1" applyFont="1" applyFill="1" applyBorder="1" applyAlignment="1">
      <alignment horizontal="center" vertical="center"/>
    </xf>
    <xf numFmtId="0" fontId="23" fillId="4" borderId="4" xfId="21" applyFont="1" applyFill="1" applyBorder="1" applyAlignment="1">
      <alignment horizontal="center" vertical="center"/>
    </xf>
    <xf numFmtId="0" fontId="23" fillId="4" borderId="8" xfId="21" applyFont="1" applyFill="1" applyBorder="1" applyAlignment="1">
      <alignment horizontal="center" vertical="center"/>
    </xf>
    <xf numFmtId="0" fontId="23" fillId="4" borderId="1" xfId="21" applyFont="1" applyFill="1" applyBorder="1" applyAlignment="1">
      <alignment vertical="center"/>
    </xf>
    <xf numFmtId="0" fontId="23" fillId="4" borderId="1" xfId="21" applyFont="1" applyFill="1" applyBorder="1" applyAlignment="1">
      <alignment horizontal="center" vertical="center"/>
    </xf>
    <xf numFmtId="0" fontId="23" fillId="0" borderId="6" xfId="21" applyFont="1" applyFill="1" applyBorder="1" applyAlignment="1">
      <alignment horizontal="center" vertical="center" wrapText="1"/>
    </xf>
    <xf numFmtId="0" fontId="23" fillId="0" borderId="7" xfId="21" applyFont="1" applyFill="1" applyBorder="1" applyAlignment="1">
      <alignment horizontal="center" vertical="center" wrapText="1"/>
    </xf>
    <xf numFmtId="0" fontId="23" fillId="0" borderId="29" xfId="21" applyFont="1" applyFill="1" applyBorder="1" applyAlignment="1">
      <alignment horizontal="center" vertical="center" wrapText="1"/>
    </xf>
    <xf numFmtId="0" fontId="23" fillId="0" borderId="0" xfId="21" applyFont="1" applyFill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3" fillId="0" borderId="11" xfId="21" applyFont="1" applyFill="1" applyBorder="1" applyAlignment="1">
      <alignment horizontal="center" vertical="center" wrapText="1"/>
    </xf>
    <xf numFmtId="0" fontId="23" fillId="0" borderId="5" xfId="21" applyFont="1" applyFill="1" applyBorder="1" applyAlignment="1">
      <alignment horizontal="center" vertical="center" wrapText="1"/>
    </xf>
    <xf numFmtId="49" fontId="23" fillId="12" borderId="1" xfId="21" applyNumberFormat="1" applyFont="1" applyFill="1" applyBorder="1" applyAlignment="1">
      <alignment horizontal="center" vertical="center"/>
    </xf>
    <xf numFmtId="0" fontId="23" fillId="12" borderId="4" xfId="21" applyFont="1" applyFill="1" applyBorder="1" applyAlignment="1">
      <alignment horizontal="center" vertical="center"/>
    </xf>
    <xf numFmtId="0" fontId="23" fillId="12" borderId="8" xfId="21" applyFont="1" applyFill="1" applyBorder="1" applyAlignment="1">
      <alignment horizontal="center" vertical="center"/>
    </xf>
    <xf numFmtId="0" fontId="23" fillId="12" borderId="1" xfId="21" applyFont="1" applyFill="1" applyBorder="1" applyAlignment="1">
      <alignment vertical="center"/>
    </xf>
    <xf numFmtId="0" fontId="23" fillId="12" borderId="4" xfId="21" applyFont="1" applyFill="1" applyBorder="1" applyAlignment="1">
      <alignment horizontal="center" vertical="center" wrapText="1"/>
    </xf>
    <xf numFmtId="0" fontId="23" fillId="12" borderId="23" xfId="21" applyFont="1" applyFill="1" applyBorder="1" applyAlignment="1">
      <alignment horizontal="center" vertical="center" wrapText="1"/>
    </xf>
    <xf numFmtId="49" fontId="23" fillId="9" borderId="1" xfId="21" applyNumberFormat="1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left" vertical="center"/>
    </xf>
    <xf numFmtId="0" fontId="23" fillId="0" borderId="0" xfId="21" applyFont="1" applyBorder="1" applyAlignment="1">
      <alignment horizontal="center" vertical="center"/>
    </xf>
    <xf numFmtId="0" fontId="32" fillId="0" borderId="14" xfId="21" applyFont="1" applyFill="1" applyBorder="1" applyAlignment="1">
      <alignment horizontal="left" vertical="center" wrapText="1"/>
    </xf>
    <xf numFmtId="0" fontId="32" fillId="0" borderId="17" xfId="21" applyFont="1" applyFill="1" applyBorder="1" applyAlignment="1">
      <alignment horizontal="left" vertical="center" wrapText="1"/>
    </xf>
    <xf numFmtId="0" fontId="32" fillId="0" borderId="0" xfId="21" applyFont="1" applyFill="1" applyBorder="1" applyAlignment="1">
      <alignment vertical="center"/>
    </xf>
    <xf numFmtId="0" fontId="26" fillId="0" borderId="0" xfId="21" applyFont="1" applyFill="1" applyBorder="1" applyAlignment="1">
      <alignment vertical="center"/>
    </xf>
    <xf numFmtId="0" fontId="32" fillId="0" borderId="16" xfId="21" applyFont="1" applyFill="1" applyBorder="1" applyAlignment="1">
      <alignment horizontal="left" vertical="center" wrapText="1"/>
    </xf>
    <xf numFmtId="0" fontId="32" fillId="0" borderId="19" xfId="21" applyFont="1" applyFill="1" applyBorder="1" applyAlignment="1">
      <alignment horizontal="left" vertical="center" wrapText="1"/>
    </xf>
    <xf numFmtId="0" fontId="33" fillId="0" borderId="31" xfId="21" applyFont="1" applyFill="1" applyBorder="1" applyAlignment="1">
      <alignment horizontal="center" vertical="center"/>
    </xf>
    <xf numFmtId="0" fontId="33" fillId="0" borderId="31" xfId="51" applyFont="1" applyFill="1" applyBorder="1" applyAlignment="1">
      <alignment horizontal="center" vertical="center"/>
    </xf>
    <xf numFmtId="0" fontId="33" fillId="0" borderId="38" xfId="21" applyFont="1" applyFill="1" applyBorder="1" applyAlignment="1">
      <alignment horizontal="center" vertical="center"/>
    </xf>
    <xf numFmtId="0" fontId="26" fillId="0" borderId="0" xfId="21" applyFont="1" applyFill="1" applyBorder="1" applyAlignment="1">
      <alignment vertical="center" wrapText="1"/>
    </xf>
    <xf numFmtId="0" fontId="26" fillId="0" borderId="0" xfId="21" applyFont="1" applyBorder="1" applyAlignment="1">
      <alignment vertical="center"/>
    </xf>
    <xf numFmtId="0" fontId="34" fillId="0" borderId="39" xfId="21" applyFont="1" applyFill="1" applyBorder="1" applyAlignment="1">
      <alignment horizontal="center" vertical="center"/>
    </xf>
    <xf numFmtId="14" fontId="33" fillId="0" borderId="39" xfId="21" applyNumberFormat="1" applyFont="1" applyFill="1" applyBorder="1" applyAlignment="1">
      <alignment horizontal="center" vertical="center" shrinkToFit="1"/>
    </xf>
    <xf numFmtId="49" fontId="34" fillId="0" borderId="40" xfId="21" applyNumberFormat="1" applyFont="1" applyFill="1" applyBorder="1" applyAlignment="1">
      <alignment horizontal="center" vertical="center" shrinkToFit="1"/>
    </xf>
    <xf numFmtId="14" fontId="34" fillId="0" borderId="41" xfId="21" applyNumberFormat="1" applyFont="1" applyBorder="1" applyAlignment="1">
      <alignment horizontal="center" vertical="center" shrinkToFit="1"/>
    </xf>
    <xf numFmtId="0" fontId="23" fillId="0" borderId="21" xfId="21" applyFont="1" applyBorder="1" applyAlignment="1">
      <alignment horizontal="center" vertical="center"/>
    </xf>
    <xf numFmtId="0" fontId="23" fillId="0" borderId="22" xfId="21" applyFont="1" applyBorder="1" applyAlignment="1">
      <alignment horizontal="center" vertical="center"/>
    </xf>
    <xf numFmtId="0" fontId="23" fillId="0" borderId="30" xfId="21" applyFont="1" applyBorder="1" applyAlignment="1">
      <alignment horizontal="center" vertical="center"/>
    </xf>
    <xf numFmtId="0" fontId="23" fillId="0" borderId="42" xfId="21" applyFont="1" applyBorder="1" applyAlignment="1">
      <alignment horizontal="center" vertical="center"/>
    </xf>
    <xf numFmtId="0" fontId="31" fillId="0" borderId="4" xfId="21" applyFont="1" applyBorder="1" applyAlignment="1">
      <alignment horizontal="center" vertical="center"/>
    </xf>
    <xf numFmtId="0" fontId="31" fillId="0" borderId="23" xfId="21" applyFont="1" applyBorder="1" applyAlignment="1">
      <alignment horizontal="center" vertical="center"/>
    </xf>
    <xf numFmtId="0" fontId="31" fillId="0" borderId="8" xfId="21" applyFont="1" applyBorder="1" applyAlignment="1">
      <alignment horizontal="center" vertical="center"/>
    </xf>
    <xf numFmtId="0" fontId="31" fillId="0" borderId="43" xfId="21" applyFont="1" applyBorder="1" applyAlignment="1">
      <alignment horizontal="center" vertical="center"/>
    </xf>
    <xf numFmtId="0" fontId="31" fillId="0" borderId="6" xfId="21" applyFont="1" applyBorder="1" applyAlignment="1">
      <alignment horizontal="center" vertical="center"/>
    </xf>
    <xf numFmtId="0" fontId="31" fillId="0" borderId="7" xfId="21" applyFont="1" applyBorder="1" applyAlignment="1">
      <alignment horizontal="center" vertical="center"/>
    </xf>
    <xf numFmtId="0" fontId="31" fillId="0" borderId="9" xfId="21" applyFont="1" applyBorder="1" applyAlignment="1">
      <alignment horizontal="center" vertical="center"/>
    </xf>
    <xf numFmtId="0" fontId="31" fillId="0" borderId="44" xfId="21" applyFont="1" applyBorder="1" applyAlignment="1">
      <alignment horizontal="center" vertical="center"/>
    </xf>
    <xf numFmtId="0" fontId="23" fillId="0" borderId="45" xfId="51" applyFont="1" applyBorder="1" applyAlignment="1">
      <alignment horizontal="center" vertical="center"/>
    </xf>
    <xf numFmtId="0" fontId="23" fillId="0" borderId="9" xfId="21" applyFont="1" applyFill="1" applyBorder="1" applyAlignment="1">
      <alignment horizontal="center" vertical="center" wrapText="1"/>
    </xf>
    <xf numFmtId="0" fontId="23" fillId="0" borderId="32" xfId="21" applyFont="1" applyFill="1" applyBorder="1" applyAlignment="1">
      <alignment horizontal="center" vertical="center" wrapText="1"/>
    </xf>
    <xf numFmtId="0" fontId="23" fillId="0" borderId="34" xfId="21" applyFont="1" applyFill="1" applyBorder="1" applyAlignment="1">
      <alignment horizontal="center" vertical="center" wrapText="1"/>
    </xf>
    <xf numFmtId="0" fontId="23" fillId="0" borderId="6" xfId="21" applyFont="1" applyFill="1" applyBorder="1" applyAlignment="1">
      <alignment vertical="center"/>
    </xf>
    <xf numFmtId="0" fontId="23" fillId="0" borderId="29" xfId="21" applyFont="1" applyFill="1" applyBorder="1" applyAlignment="1">
      <alignment vertical="center"/>
    </xf>
    <xf numFmtId="0" fontId="23" fillId="0" borderId="11" xfId="21" applyFont="1" applyFill="1" applyBorder="1" applyAlignment="1">
      <alignment vertical="center"/>
    </xf>
    <xf numFmtId="0" fontId="23" fillId="12" borderId="8" xfId="2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7" fillId="0" borderId="0" xfId="21" applyFont="1" applyFill="1" applyBorder="1" applyAlignment="1">
      <alignment horizontal="center" vertical="center"/>
    </xf>
    <xf numFmtId="0" fontId="37" fillId="0" borderId="0" xfId="21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_正司机座椅 _26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正司机座椅 _2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正司机座椅 _39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BOM_Level_1" xfId="59"/>
    <cellStyle name="常规 5" xfId="60"/>
    <cellStyle name="常规 2" xfId="61"/>
    <cellStyle name="常规 3" xfId="62"/>
    <cellStyle name="常规_正司机座椅 _21" xfId="63"/>
    <cellStyle name="常规_正司机座椅 _34" xfId="64"/>
    <cellStyle name="常规_正司机座椅 _35" xfId="65"/>
    <cellStyle name="常规_正司机座椅 _40" xfId="66"/>
    <cellStyle name="样式 1" xfId="67"/>
    <cellStyle name="样式 1 10" xfId="68"/>
  </cellStyles>
  <dxfs count="11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E01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w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w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wmf"/><Relationship Id="rId68" Type="http://schemas.openxmlformats.org/officeDocument/2006/relationships/image" Target="../media/image69.wmf"/><Relationship Id="rId67" Type="http://schemas.openxmlformats.org/officeDocument/2006/relationships/image" Target="../media/image68.wmf"/><Relationship Id="rId66" Type="http://schemas.openxmlformats.org/officeDocument/2006/relationships/image" Target="../media/image67.w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wmf"/><Relationship Id="rId61" Type="http://schemas.openxmlformats.org/officeDocument/2006/relationships/image" Target="../media/image62.wmf"/><Relationship Id="rId60" Type="http://schemas.openxmlformats.org/officeDocument/2006/relationships/image" Target="../media/image61.w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w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wmf"/><Relationship Id="rId54" Type="http://schemas.openxmlformats.org/officeDocument/2006/relationships/image" Target="../media/image55.wmf"/><Relationship Id="rId53" Type="http://schemas.openxmlformats.org/officeDocument/2006/relationships/image" Target="../media/image54.emf"/><Relationship Id="rId52" Type="http://schemas.openxmlformats.org/officeDocument/2006/relationships/image" Target="../media/image53.wmf"/><Relationship Id="rId51" Type="http://schemas.openxmlformats.org/officeDocument/2006/relationships/image" Target="../media/image52.wmf"/><Relationship Id="rId50" Type="http://schemas.openxmlformats.org/officeDocument/2006/relationships/image" Target="../media/image51.wmf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w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w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wmf"/><Relationship Id="rId4" Type="http://schemas.openxmlformats.org/officeDocument/2006/relationships/image" Target="../media/image5.emf"/><Relationship Id="rId39" Type="http://schemas.openxmlformats.org/officeDocument/2006/relationships/image" Target="../media/image40.wmf"/><Relationship Id="rId38" Type="http://schemas.openxmlformats.org/officeDocument/2006/relationships/image" Target="../media/image39.wmf"/><Relationship Id="rId37" Type="http://schemas.openxmlformats.org/officeDocument/2006/relationships/image" Target="../media/image38.wmf"/><Relationship Id="rId36" Type="http://schemas.openxmlformats.org/officeDocument/2006/relationships/image" Target="../media/image37.w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wmf"/><Relationship Id="rId30" Type="http://schemas.openxmlformats.org/officeDocument/2006/relationships/image" Target="../media/image31.w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jpeg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wmf"/><Relationship Id="rId24" Type="http://schemas.openxmlformats.org/officeDocument/2006/relationships/image" Target="../media/image25.wmf"/><Relationship Id="rId23" Type="http://schemas.openxmlformats.org/officeDocument/2006/relationships/image" Target="../media/image24.wmf"/><Relationship Id="rId22" Type="http://schemas.openxmlformats.org/officeDocument/2006/relationships/image" Target="../media/image23.w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wmf"/><Relationship Id="rId17" Type="http://schemas.openxmlformats.org/officeDocument/2006/relationships/image" Target="../media/image18.wmf"/><Relationship Id="rId16" Type="http://schemas.openxmlformats.org/officeDocument/2006/relationships/image" Target="../media/image17.w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9" Type="http://schemas.openxmlformats.org/officeDocument/2006/relationships/image" Target="../media/image120.jpeg"/><Relationship Id="rId118" Type="http://schemas.openxmlformats.org/officeDocument/2006/relationships/image" Target="../media/image119.wmf"/><Relationship Id="rId117" Type="http://schemas.openxmlformats.org/officeDocument/2006/relationships/image" Target="../media/image118.wmf"/><Relationship Id="rId116" Type="http://schemas.openxmlformats.org/officeDocument/2006/relationships/image" Target="../media/image117.wmf"/><Relationship Id="rId115" Type="http://schemas.openxmlformats.org/officeDocument/2006/relationships/image" Target="../media/image116.wmf"/><Relationship Id="rId114" Type="http://schemas.openxmlformats.org/officeDocument/2006/relationships/image" Target="../media/image115.wmf"/><Relationship Id="rId113" Type="http://schemas.openxmlformats.org/officeDocument/2006/relationships/image" Target="../media/image114.wmf"/><Relationship Id="rId112" Type="http://schemas.openxmlformats.org/officeDocument/2006/relationships/image" Target="../media/image113.emf"/><Relationship Id="rId111" Type="http://schemas.openxmlformats.org/officeDocument/2006/relationships/image" Target="../media/image112.wmf"/><Relationship Id="rId110" Type="http://schemas.openxmlformats.org/officeDocument/2006/relationships/image" Target="../media/image111.jpeg"/><Relationship Id="rId11" Type="http://schemas.openxmlformats.org/officeDocument/2006/relationships/image" Target="../media/image12.png"/><Relationship Id="rId109" Type="http://schemas.openxmlformats.org/officeDocument/2006/relationships/image" Target="../media/image110.png"/><Relationship Id="rId108" Type="http://schemas.openxmlformats.org/officeDocument/2006/relationships/image" Target="../media/image109.png"/><Relationship Id="rId107" Type="http://schemas.openxmlformats.org/officeDocument/2006/relationships/image" Target="../media/image108.png"/><Relationship Id="rId106" Type="http://schemas.openxmlformats.org/officeDocument/2006/relationships/image" Target="../media/image107.png"/><Relationship Id="rId105" Type="http://schemas.openxmlformats.org/officeDocument/2006/relationships/image" Target="../media/image106.wmf"/><Relationship Id="rId104" Type="http://schemas.openxmlformats.org/officeDocument/2006/relationships/image" Target="../media/image105.png"/><Relationship Id="rId103" Type="http://schemas.openxmlformats.org/officeDocument/2006/relationships/image" Target="../media/image104.png"/><Relationship Id="rId102" Type="http://schemas.openxmlformats.org/officeDocument/2006/relationships/image" Target="../media/image103.emf"/><Relationship Id="rId101" Type="http://schemas.openxmlformats.org/officeDocument/2006/relationships/image" Target="../media/image102.png"/><Relationship Id="rId100" Type="http://schemas.openxmlformats.org/officeDocument/2006/relationships/image" Target="../media/image101.wmf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w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2.png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0.wmf"/><Relationship Id="rId80" Type="http://schemas.openxmlformats.org/officeDocument/2006/relationships/image" Target="../media/image79.wmf"/><Relationship Id="rId8" Type="http://schemas.openxmlformats.org/officeDocument/2006/relationships/image" Target="../media/image11.png"/><Relationship Id="rId79" Type="http://schemas.openxmlformats.org/officeDocument/2006/relationships/image" Target="../media/image78.wmf"/><Relationship Id="rId78" Type="http://schemas.openxmlformats.org/officeDocument/2006/relationships/image" Target="../media/image76.emf"/><Relationship Id="rId77" Type="http://schemas.openxmlformats.org/officeDocument/2006/relationships/image" Target="../media/image75.emf"/><Relationship Id="rId76" Type="http://schemas.openxmlformats.org/officeDocument/2006/relationships/image" Target="../media/image74.emf"/><Relationship Id="rId75" Type="http://schemas.openxmlformats.org/officeDocument/2006/relationships/image" Target="../media/image73.wmf"/><Relationship Id="rId74" Type="http://schemas.openxmlformats.org/officeDocument/2006/relationships/image" Target="../media/image122.emf"/><Relationship Id="rId73" Type="http://schemas.openxmlformats.org/officeDocument/2006/relationships/image" Target="../media/image72.emf"/><Relationship Id="rId72" Type="http://schemas.openxmlformats.org/officeDocument/2006/relationships/image" Target="../media/image71.emf"/><Relationship Id="rId71" Type="http://schemas.openxmlformats.org/officeDocument/2006/relationships/image" Target="../media/image70.wmf"/><Relationship Id="rId70" Type="http://schemas.openxmlformats.org/officeDocument/2006/relationships/image" Target="../media/image69.wmf"/><Relationship Id="rId7" Type="http://schemas.openxmlformats.org/officeDocument/2006/relationships/image" Target="../media/image10.emf"/><Relationship Id="rId69" Type="http://schemas.openxmlformats.org/officeDocument/2006/relationships/image" Target="../media/image68.wmf"/><Relationship Id="rId68" Type="http://schemas.openxmlformats.org/officeDocument/2006/relationships/image" Target="../media/image67.wmf"/><Relationship Id="rId67" Type="http://schemas.openxmlformats.org/officeDocument/2006/relationships/image" Target="../media/image66.emf"/><Relationship Id="rId66" Type="http://schemas.openxmlformats.org/officeDocument/2006/relationships/image" Target="../media/image65.emf"/><Relationship Id="rId65" Type="http://schemas.openxmlformats.org/officeDocument/2006/relationships/image" Target="../media/image64.emf"/><Relationship Id="rId64" Type="http://schemas.openxmlformats.org/officeDocument/2006/relationships/image" Target="../media/image63.wmf"/><Relationship Id="rId63" Type="http://schemas.openxmlformats.org/officeDocument/2006/relationships/image" Target="../media/image62.wmf"/><Relationship Id="rId62" Type="http://schemas.openxmlformats.org/officeDocument/2006/relationships/image" Target="../media/image61.wmf"/><Relationship Id="rId61" Type="http://schemas.openxmlformats.org/officeDocument/2006/relationships/image" Target="../media/image60.emf"/><Relationship Id="rId60" Type="http://schemas.openxmlformats.org/officeDocument/2006/relationships/image" Target="../media/image59.wmf"/><Relationship Id="rId6" Type="http://schemas.openxmlformats.org/officeDocument/2006/relationships/image" Target="../media/image8.emf"/><Relationship Id="rId59" Type="http://schemas.openxmlformats.org/officeDocument/2006/relationships/image" Target="../media/image58.emf"/><Relationship Id="rId58" Type="http://schemas.openxmlformats.org/officeDocument/2006/relationships/image" Target="../media/image57.emf"/><Relationship Id="rId57" Type="http://schemas.openxmlformats.org/officeDocument/2006/relationships/image" Target="../media/image120.jpeg"/><Relationship Id="rId56" Type="http://schemas.openxmlformats.org/officeDocument/2006/relationships/image" Target="../media/image119.wmf"/><Relationship Id="rId55" Type="http://schemas.openxmlformats.org/officeDocument/2006/relationships/image" Target="../media/image118.wmf"/><Relationship Id="rId54" Type="http://schemas.openxmlformats.org/officeDocument/2006/relationships/image" Target="../media/image56.wmf"/><Relationship Id="rId53" Type="http://schemas.openxmlformats.org/officeDocument/2006/relationships/image" Target="../media/image55.wmf"/><Relationship Id="rId52" Type="http://schemas.openxmlformats.org/officeDocument/2006/relationships/image" Target="../media/image54.emf"/><Relationship Id="rId51" Type="http://schemas.openxmlformats.org/officeDocument/2006/relationships/image" Target="../media/image53.wmf"/><Relationship Id="rId50" Type="http://schemas.openxmlformats.org/officeDocument/2006/relationships/image" Target="../media/image52.wmf"/><Relationship Id="rId5" Type="http://schemas.openxmlformats.org/officeDocument/2006/relationships/image" Target="../media/image7.emf"/><Relationship Id="rId49" Type="http://schemas.openxmlformats.org/officeDocument/2006/relationships/image" Target="../media/image51.wmf"/><Relationship Id="rId48" Type="http://schemas.openxmlformats.org/officeDocument/2006/relationships/image" Target="../media/image50.wmf"/><Relationship Id="rId47" Type="http://schemas.openxmlformats.org/officeDocument/2006/relationships/image" Target="../media/image49.wmf"/><Relationship Id="rId46" Type="http://schemas.openxmlformats.org/officeDocument/2006/relationships/image" Target="../media/image121.wmf"/><Relationship Id="rId45" Type="http://schemas.openxmlformats.org/officeDocument/2006/relationships/image" Target="../media/image48.emf"/><Relationship Id="rId44" Type="http://schemas.openxmlformats.org/officeDocument/2006/relationships/image" Target="../media/image47.emf"/><Relationship Id="rId43" Type="http://schemas.openxmlformats.org/officeDocument/2006/relationships/image" Target="../media/image46.wmf"/><Relationship Id="rId42" Type="http://schemas.openxmlformats.org/officeDocument/2006/relationships/image" Target="../media/image113.emf"/><Relationship Id="rId41" Type="http://schemas.openxmlformats.org/officeDocument/2006/relationships/image" Target="../media/image45.emf"/><Relationship Id="rId40" Type="http://schemas.openxmlformats.org/officeDocument/2006/relationships/image" Target="../media/image44.emf"/><Relationship Id="rId4" Type="http://schemas.openxmlformats.org/officeDocument/2006/relationships/image" Target="../media/image6.emf"/><Relationship Id="rId39" Type="http://schemas.openxmlformats.org/officeDocument/2006/relationships/image" Target="../media/image43.emf"/><Relationship Id="rId38" Type="http://schemas.openxmlformats.org/officeDocument/2006/relationships/image" Target="../media/image42.emf"/><Relationship Id="rId37" Type="http://schemas.openxmlformats.org/officeDocument/2006/relationships/image" Target="../media/image41.wmf"/><Relationship Id="rId36" Type="http://schemas.openxmlformats.org/officeDocument/2006/relationships/image" Target="../media/image40.wmf"/><Relationship Id="rId35" Type="http://schemas.openxmlformats.org/officeDocument/2006/relationships/image" Target="../media/image39.wmf"/><Relationship Id="rId34" Type="http://schemas.openxmlformats.org/officeDocument/2006/relationships/image" Target="../media/image38.wmf"/><Relationship Id="rId33" Type="http://schemas.openxmlformats.org/officeDocument/2006/relationships/image" Target="../media/image37.wmf"/><Relationship Id="rId32" Type="http://schemas.openxmlformats.org/officeDocument/2006/relationships/image" Target="../media/image36.emf"/><Relationship Id="rId31" Type="http://schemas.openxmlformats.org/officeDocument/2006/relationships/image" Target="../media/image35.emf"/><Relationship Id="rId30" Type="http://schemas.openxmlformats.org/officeDocument/2006/relationships/image" Target="../media/image34.emf"/><Relationship Id="rId3" Type="http://schemas.openxmlformats.org/officeDocument/2006/relationships/image" Target="../media/image5.emf"/><Relationship Id="rId29" Type="http://schemas.openxmlformats.org/officeDocument/2006/relationships/image" Target="../media/image33.emf"/><Relationship Id="rId28" Type="http://schemas.openxmlformats.org/officeDocument/2006/relationships/image" Target="../media/image32.wmf"/><Relationship Id="rId27" Type="http://schemas.openxmlformats.org/officeDocument/2006/relationships/image" Target="../media/image31.wmf"/><Relationship Id="rId26" Type="http://schemas.openxmlformats.org/officeDocument/2006/relationships/image" Target="../media/image30.emf"/><Relationship Id="rId25" Type="http://schemas.openxmlformats.org/officeDocument/2006/relationships/image" Target="../media/image29.jpeg"/><Relationship Id="rId24" Type="http://schemas.openxmlformats.org/officeDocument/2006/relationships/image" Target="../media/image28.emf"/><Relationship Id="rId23" Type="http://schemas.openxmlformats.org/officeDocument/2006/relationships/image" Target="../media/image27.emf"/><Relationship Id="rId22" Type="http://schemas.openxmlformats.org/officeDocument/2006/relationships/image" Target="../media/image26.wmf"/><Relationship Id="rId21" Type="http://schemas.openxmlformats.org/officeDocument/2006/relationships/image" Target="../media/image25.wmf"/><Relationship Id="rId20" Type="http://schemas.openxmlformats.org/officeDocument/2006/relationships/image" Target="../media/image24.wmf"/><Relationship Id="rId2" Type="http://schemas.openxmlformats.org/officeDocument/2006/relationships/image" Target="../media/image3.emf"/><Relationship Id="rId19" Type="http://schemas.openxmlformats.org/officeDocument/2006/relationships/image" Target="../media/image23.wmf"/><Relationship Id="rId18" Type="http://schemas.openxmlformats.org/officeDocument/2006/relationships/image" Target="../media/image22.emf"/><Relationship Id="rId17" Type="http://schemas.openxmlformats.org/officeDocument/2006/relationships/image" Target="../media/image20.emf"/><Relationship Id="rId168" Type="http://schemas.openxmlformats.org/officeDocument/2006/relationships/image" Target="../media/image106.wmf"/><Relationship Id="rId167" Type="http://schemas.openxmlformats.org/officeDocument/2006/relationships/image" Target="../media/image184.jpeg"/><Relationship Id="rId166" Type="http://schemas.openxmlformats.org/officeDocument/2006/relationships/image" Target="../media/image104.png"/><Relationship Id="rId165" Type="http://schemas.openxmlformats.org/officeDocument/2006/relationships/image" Target="../media/image183.png"/><Relationship Id="rId164" Type="http://schemas.openxmlformats.org/officeDocument/2006/relationships/image" Target="../media/image182.png"/><Relationship Id="rId163" Type="http://schemas.openxmlformats.org/officeDocument/2006/relationships/image" Target="../media/image105.png"/><Relationship Id="rId162" Type="http://schemas.openxmlformats.org/officeDocument/2006/relationships/image" Target="../media/image114.wmf"/><Relationship Id="rId161" Type="http://schemas.openxmlformats.org/officeDocument/2006/relationships/image" Target="../media/image181.wmf"/><Relationship Id="rId160" Type="http://schemas.openxmlformats.org/officeDocument/2006/relationships/image" Target="../media/image180.wmf"/><Relationship Id="rId16" Type="http://schemas.openxmlformats.org/officeDocument/2006/relationships/image" Target="../media/image18.wmf"/><Relationship Id="rId159" Type="http://schemas.openxmlformats.org/officeDocument/2006/relationships/image" Target="../media/image179.png"/><Relationship Id="rId158" Type="http://schemas.openxmlformats.org/officeDocument/2006/relationships/image" Target="../media/image178.png"/><Relationship Id="rId157" Type="http://schemas.openxmlformats.org/officeDocument/2006/relationships/image" Target="../media/image177.png"/><Relationship Id="rId156" Type="http://schemas.openxmlformats.org/officeDocument/2006/relationships/image" Target="../media/image176.wmf"/><Relationship Id="rId155" Type="http://schemas.openxmlformats.org/officeDocument/2006/relationships/image" Target="../media/image175.png"/><Relationship Id="rId154" Type="http://schemas.openxmlformats.org/officeDocument/2006/relationships/image" Target="../media/image174.png"/><Relationship Id="rId153" Type="http://schemas.openxmlformats.org/officeDocument/2006/relationships/image" Target="../media/image173.png"/><Relationship Id="rId152" Type="http://schemas.openxmlformats.org/officeDocument/2006/relationships/image" Target="../media/image172.png"/><Relationship Id="rId151" Type="http://schemas.openxmlformats.org/officeDocument/2006/relationships/image" Target="../media/image171.png"/><Relationship Id="rId150" Type="http://schemas.openxmlformats.org/officeDocument/2006/relationships/image" Target="../media/image170.png"/><Relationship Id="rId15" Type="http://schemas.openxmlformats.org/officeDocument/2006/relationships/image" Target="../media/image17.wmf"/><Relationship Id="rId149" Type="http://schemas.openxmlformats.org/officeDocument/2006/relationships/image" Target="../media/image169.png"/><Relationship Id="rId148" Type="http://schemas.openxmlformats.org/officeDocument/2006/relationships/image" Target="../media/image168.png"/><Relationship Id="rId147" Type="http://schemas.openxmlformats.org/officeDocument/2006/relationships/image" Target="../media/image167.png"/><Relationship Id="rId146" Type="http://schemas.openxmlformats.org/officeDocument/2006/relationships/image" Target="../media/image166.png"/><Relationship Id="rId145" Type="http://schemas.openxmlformats.org/officeDocument/2006/relationships/image" Target="../media/image165.png"/><Relationship Id="rId144" Type="http://schemas.openxmlformats.org/officeDocument/2006/relationships/image" Target="../media/image164.png"/><Relationship Id="rId143" Type="http://schemas.openxmlformats.org/officeDocument/2006/relationships/image" Target="../media/image163.png"/><Relationship Id="rId142" Type="http://schemas.openxmlformats.org/officeDocument/2006/relationships/image" Target="../media/image162.png"/><Relationship Id="rId141" Type="http://schemas.openxmlformats.org/officeDocument/2006/relationships/image" Target="../media/image161.png"/><Relationship Id="rId140" Type="http://schemas.openxmlformats.org/officeDocument/2006/relationships/image" Target="../media/image160.png"/><Relationship Id="rId14" Type="http://schemas.openxmlformats.org/officeDocument/2006/relationships/image" Target="../media/image16.emf"/><Relationship Id="rId139" Type="http://schemas.openxmlformats.org/officeDocument/2006/relationships/image" Target="../media/image159.wmf"/><Relationship Id="rId138" Type="http://schemas.openxmlformats.org/officeDocument/2006/relationships/image" Target="../media/image158.wmf"/><Relationship Id="rId137" Type="http://schemas.openxmlformats.org/officeDocument/2006/relationships/image" Target="../media/image157.png"/><Relationship Id="rId136" Type="http://schemas.openxmlformats.org/officeDocument/2006/relationships/image" Target="../media/image156.png"/><Relationship Id="rId135" Type="http://schemas.openxmlformats.org/officeDocument/2006/relationships/image" Target="../media/image155.png"/><Relationship Id="rId134" Type="http://schemas.openxmlformats.org/officeDocument/2006/relationships/image" Target="../media/image154.png"/><Relationship Id="rId133" Type="http://schemas.openxmlformats.org/officeDocument/2006/relationships/image" Target="../media/image153.jpeg"/><Relationship Id="rId132" Type="http://schemas.openxmlformats.org/officeDocument/2006/relationships/image" Target="../media/image152.png"/><Relationship Id="rId131" Type="http://schemas.openxmlformats.org/officeDocument/2006/relationships/image" Target="../media/image151.png"/><Relationship Id="rId130" Type="http://schemas.openxmlformats.org/officeDocument/2006/relationships/image" Target="../media/image150.png"/><Relationship Id="rId13" Type="http://schemas.openxmlformats.org/officeDocument/2006/relationships/image" Target="../media/image9.emf"/><Relationship Id="rId129" Type="http://schemas.openxmlformats.org/officeDocument/2006/relationships/image" Target="../media/image149.png"/><Relationship Id="rId128" Type="http://schemas.openxmlformats.org/officeDocument/2006/relationships/image" Target="../media/image148.png"/><Relationship Id="rId127" Type="http://schemas.openxmlformats.org/officeDocument/2006/relationships/image" Target="../media/image147.png"/><Relationship Id="rId126" Type="http://schemas.openxmlformats.org/officeDocument/2006/relationships/image" Target="../media/image146.png"/><Relationship Id="rId125" Type="http://schemas.openxmlformats.org/officeDocument/2006/relationships/image" Target="../media/image145.png"/><Relationship Id="rId124" Type="http://schemas.openxmlformats.org/officeDocument/2006/relationships/image" Target="../media/image144.png"/><Relationship Id="rId123" Type="http://schemas.openxmlformats.org/officeDocument/2006/relationships/image" Target="../media/image143.png"/><Relationship Id="rId122" Type="http://schemas.openxmlformats.org/officeDocument/2006/relationships/image" Target="../media/image142.png"/><Relationship Id="rId121" Type="http://schemas.openxmlformats.org/officeDocument/2006/relationships/image" Target="../media/image141.png"/><Relationship Id="rId120" Type="http://schemas.openxmlformats.org/officeDocument/2006/relationships/image" Target="../media/image140.png"/><Relationship Id="rId12" Type="http://schemas.openxmlformats.org/officeDocument/2006/relationships/image" Target="../media/image15.emf"/><Relationship Id="rId119" Type="http://schemas.openxmlformats.org/officeDocument/2006/relationships/image" Target="../media/image139.png"/><Relationship Id="rId118" Type="http://schemas.openxmlformats.org/officeDocument/2006/relationships/image" Target="../media/image138.png"/><Relationship Id="rId117" Type="http://schemas.openxmlformats.org/officeDocument/2006/relationships/image" Target="../media/image137.png"/><Relationship Id="rId116" Type="http://schemas.openxmlformats.org/officeDocument/2006/relationships/image" Target="../media/image136.png"/><Relationship Id="rId115" Type="http://schemas.openxmlformats.org/officeDocument/2006/relationships/image" Target="../media/image135.png"/><Relationship Id="rId114" Type="http://schemas.openxmlformats.org/officeDocument/2006/relationships/image" Target="../media/image134.png"/><Relationship Id="rId113" Type="http://schemas.openxmlformats.org/officeDocument/2006/relationships/image" Target="../media/image133.png"/><Relationship Id="rId112" Type="http://schemas.openxmlformats.org/officeDocument/2006/relationships/image" Target="../media/image132.png"/><Relationship Id="rId111" Type="http://schemas.openxmlformats.org/officeDocument/2006/relationships/image" Target="../media/image131.png"/><Relationship Id="rId110" Type="http://schemas.openxmlformats.org/officeDocument/2006/relationships/image" Target="../media/image130.png"/><Relationship Id="rId11" Type="http://schemas.openxmlformats.org/officeDocument/2006/relationships/image" Target="../media/image14.emf"/><Relationship Id="rId109" Type="http://schemas.openxmlformats.org/officeDocument/2006/relationships/image" Target="../media/image129.png"/><Relationship Id="rId108" Type="http://schemas.openxmlformats.org/officeDocument/2006/relationships/image" Target="../media/image128.png"/><Relationship Id="rId107" Type="http://schemas.openxmlformats.org/officeDocument/2006/relationships/image" Target="../media/image127.png"/><Relationship Id="rId106" Type="http://schemas.openxmlformats.org/officeDocument/2006/relationships/image" Target="../media/image126.png"/><Relationship Id="rId105" Type="http://schemas.openxmlformats.org/officeDocument/2006/relationships/image" Target="../media/image125.png"/><Relationship Id="rId104" Type="http://schemas.openxmlformats.org/officeDocument/2006/relationships/image" Target="../media/image124.png"/><Relationship Id="rId103" Type="http://schemas.openxmlformats.org/officeDocument/2006/relationships/image" Target="../media/image123.png"/><Relationship Id="rId102" Type="http://schemas.openxmlformats.org/officeDocument/2006/relationships/image" Target="../media/image103.emf"/><Relationship Id="rId101" Type="http://schemas.openxmlformats.org/officeDocument/2006/relationships/image" Target="../media/image102.png"/><Relationship Id="rId100" Type="http://schemas.openxmlformats.org/officeDocument/2006/relationships/image" Target="../media/image101.wmf"/><Relationship Id="rId10" Type="http://schemas.openxmlformats.org/officeDocument/2006/relationships/image" Target="../media/image1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9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705" y="2214245"/>
          <a:ext cx="1407795" cy="2004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180340</xdr:colOff>
      <xdr:row>73</xdr:row>
      <xdr:rowOff>126365</xdr:rowOff>
    </xdr:from>
    <xdr:to>
      <xdr:col>16</xdr:col>
      <xdr:colOff>370200</xdr:colOff>
      <xdr:row>73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571865" y="3740531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143510</xdr:colOff>
      <xdr:row>84</xdr:row>
      <xdr:rowOff>147955</xdr:rowOff>
    </xdr:from>
    <xdr:to>
      <xdr:col>16</xdr:col>
      <xdr:colOff>377534</xdr:colOff>
      <xdr:row>84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535035" y="4300791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13</xdr:row>
      <xdr:rowOff>114935</xdr:rowOff>
    </xdr:from>
    <xdr:to>
      <xdr:col>16</xdr:col>
      <xdr:colOff>414564</xdr:colOff>
      <xdr:row>13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69291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19</xdr:row>
      <xdr:rowOff>101600</xdr:rowOff>
    </xdr:from>
    <xdr:to>
      <xdr:col>16</xdr:col>
      <xdr:colOff>475615</xdr:colOff>
      <xdr:row>19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995997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16</xdr:row>
      <xdr:rowOff>116840</xdr:rowOff>
    </xdr:from>
    <xdr:to>
      <xdr:col>16</xdr:col>
      <xdr:colOff>370466</xdr:colOff>
      <xdr:row>16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8566785" y="845312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17</xdr:row>
      <xdr:rowOff>83820</xdr:rowOff>
    </xdr:from>
    <xdr:to>
      <xdr:col>16</xdr:col>
      <xdr:colOff>379384</xdr:colOff>
      <xdr:row>17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6"/>
        <a:srcRect l="17042" t="17911" r="16685"/>
        <a:stretch>
          <a:fillRect/>
        </a:stretch>
      </xdr:blipFill>
      <xdr:spPr>
        <a:xfrm>
          <a:off x="8576945" y="892746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18</xdr:row>
      <xdr:rowOff>85090</xdr:rowOff>
    </xdr:from>
    <xdr:to>
      <xdr:col>16</xdr:col>
      <xdr:colOff>468631</xdr:colOff>
      <xdr:row>18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7"/>
        <a:srcRect r="-2500" b="26667"/>
        <a:stretch>
          <a:fillRect/>
        </a:stretch>
      </xdr:blipFill>
      <xdr:spPr>
        <a:xfrm>
          <a:off x="8469630" y="943610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29</xdr:row>
      <xdr:rowOff>98425</xdr:rowOff>
    </xdr:from>
    <xdr:to>
      <xdr:col>16</xdr:col>
      <xdr:colOff>419100</xdr:colOff>
      <xdr:row>29</xdr:row>
      <xdr:rowOff>422275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1503045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58</xdr:row>
      <xdr:rowOff>104140</xdr:rowOff>
    </xdr:from>
    <xdr:to>
      <xdr:col>16</xdr:col>
      <xdr:colOff>407035</xdr:colOff>
      <xdr:row>58</xdr:row>
      <xdr:rowOff>423228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60435" y="2916301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59</xdr:row>
      <xdr:rowOff>123190</xdr:rowOff>
    </xdr:from>
    <xdr:to>
      <xdr:col>16</xdr:col>
      <xdr:colOff>417195</xdr:colOff>
      <xdr:row>59</xdr:row>
      <xdr:rowOff>442278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70595" y="2968942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27</xdr:row>
      <xdr:rowOff>112395</xdr:rowOff>
    </xdr:from>
    <xdr:to>
      <xdr:col>16</xdr:col>
      <xdr:colOff>340360</xdr:colOff>
      <xdr:row>27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10" cstate="print"/>
        <a:srcRect l="25627" t="10168" r="18106" b="7204"/>
        <a:stretch>
          <a:fillRect/>
        </a:stretch>
      </xdr:blipFill>
      <xdr:spPr>
        <a:xfrm>
          <a:off x="8589010" y="140296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26</xdr:row>
      <xdr:rowOff>62865</xdr:rowOff>
    </xdr:from>
    <xdr:to>
      <xdr:col>16</xdr:col>
      <xdr:colOff>401320</xdr:colOff>
      <xdr:row>26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11" cstate="print"/>
        <a:srcRect l="28018" t="10330" r="7516" b="9505"/>
        <a:stretch>
          <a:fillRect/>
        </a:stretch>
      </xdr:blipFill>
      <xdr:spPr>
        <a:xfrm>
          <a:off x="8592820" y="1347279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79375</xdr:colOff>
      <xdr:row>76</xdr:row>
      <xdr:rowOff>102870</xdr:rowOff>
    </xdr:from>
    <xdr:to>
      <xdr:col>16</xdr:col>
      <xdr:colOff>498475</xdr:colOff>
      <xdr:row>76</xdr:row>
      <xdr:rowOff>422548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8470900" y="3890391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49530</xdr:colOff>
      <xdr:row>34</xdr:row>
      <xdr:rowOff>151765</xdr:rowOff>
    </xdr:from>
    <xdr:to>
      <xdr:col>16</xdr:col>
      <xdr:colOff>529310</xdr:colOff>
      <xdr:row>34</xdr:row>
      <xdr:rowOff>332739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441055" y="18094325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48895</xdr:colOff>
      <xdr:row>35</xdr:row>
      <xdr:rowOff>149860</xdr:rowOff>
    </xdr:from>
    <xdr:to>
      <xdr:col>16</xdr:col>
      <xdr:colOff>544195</xdr:colOff>
      <xdr:row>35</xdr:row>
      <xdr:rowOff>314960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40420" y="1859978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44</xdr:row>
      <xdr:rowOff>115570</xdr:rowOff>
    </xdr:from>
    <xdr:to>
      <xdr:col>16</xdr:col>
      <xdr:colOff>411480</xdr:colOff>
      <xdr:row>44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160968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192405</xdr:colOff>
      <xdr:row>178</xdr:row>
      <xdr:rowOff>139700</xdr:rowOff>
    </xdr:from>
    <xdr:to>
      <xdr:col>16</xdr:col>
      <xdr:colOff>390232</xdr:colOff>
      <xdr:row>178</xdr:row>
      <xdr:rowOff>430280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583930" y="8871648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79</xdr:row>
      <xdr:rowOff>147320</xdr:rowOff>
    </xdr:from>
    <xdr:to>
      <xdr:col>16</xdr:col>
      <xdr:colOff>481330</xdr:colOff>
      <xdr:row>79</xdr:row>
      <xdr:rowOff>414655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96300" y="4047045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124460</xdr:colOff>
      <xdr:row>9</xdr:row>
      <xdr:rowOff>150495</xdr:rowOff>
    </xdr:from>
    <xdr:to>
      <xdr:col>16</xdr:col>
      <xdr:colOff>401955</xdr:colOff>
      <xdr:row>9</xdr:row>
      <xdr:rowOff>510540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430657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23</xdr:row>
      <xdr:rowOff>55245</xdr:rowOff>
    </xdr:from>
    <xdr:to>
      <xdr:col>16</xdr:col>
      <xdr:colOff>460375</xdr:colOff>
      <xdr:row>23</xdr:row>
      <xdr:rowOff>422275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194308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38</xdr:row>
      <xdr:rowOff>79375</xdr:rowOff>
    </xdr:from>
    <xdr:to>
      <xdr:col>16</xdr:col>
      <xdr:colOff>423545</xdr:colOff>
      <xdr:row>38</xdr:row>
      <xdr:rowOff>410210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493125" y="19544030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130810</xdr:colOff>
      <xdr:row>37</xdr:row>
      <xdr:rowOff>79375</xdr:rowOff>
    </xdr:from>
    <xdr:to>
      <xdr:col>16</xdr:col>
      <xdr:colOff>361315</xdr:colOff>
      <xdr:row>37</xdr:row>
      <xdr:rowOff>413385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8522335" y="19464655"/>
          <a:ext cx="230505" cy="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39</xdr:row>
      <xdr:rowOff>117475</xdr:rowOff>
    </xdr:from>
    <xdr:to>
      <xdr:col>16</xdr:col>
      <xdr:colOff>413385</xdr:colOff>
      <xdr:row>39</xdr:row>
      <xdr:rowOff>434975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520430" y="2008949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196215</xdr:colOff>
      <xdr:row>72</xdr:row>
      <xdr:rowOff>71755</xdr:rowOff>
    </xdr:from>
    <xdr:to>
      <xdr:col>16</xdr:col>
      <xdr:colOff>381635</xdr:colOff>
      <xdr:row>72</xdr:row>
      <xdr:rowOff>433070</xdr:rowOff>
    </xdr:to>
    <xdr:pic>
      <xdr:nvPicPr>
        <xdr:cNvPr id="45" name="图片 4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587740" y="36843335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77</xdr:row>
      <xdr:rowOff>91440</xdr:rowOff>
    </xdr:from>
    <xdr:to>
      <xdr:col>16</xdr:col>
      <xdr:colOff>449580</xdr:colOff>
      <xdr:row>77</xdr:row>
      <xdr:rowOff>453390</xdr:rowOff>
    </xdr:to>
    <xdr:pic>
      <xdr:nvPicPr>
        <xdr:cNvPr id="47" name="图片 4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86140" y="39399845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78</xdr:row>
      <xdr:rowOff>82550</xdr:rowOff>
    </xdr:from>
    <xdr:to>
      <xdr:col>16</xdr:col>
      <xdr:colOff>480060</xdr:colOff>
      <xdr:row>78</xdr:row>
      <xdr:rowOff>443865</xdr:rowOff>
    </xdr:to>
    <xdr:pic>
      <xdr:nvPicPr>
        <xdr:cNvPr id="48" name="图片 4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16620" y="39898320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69</xdr:row>
      <xdr:rowOff>205740</xdr:rowOff>
    </xdr:from>
    <xdr:to>
      <xdr:col>16</xdr:col>
      <xdr:colOff>538480</xdr:colOff>
      <xdr:row>69</xdr:row>
      <xdr:rowOff>281940</xdr:rowOff>
    </xdr:to>
    <xdr:pic>
      <xdr:nvPicPr>
        <xdr:cNvPr id="71" name="图片 7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439785" y="3545522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50165</xdr:colOff>
      <xdr:row>91</xdr:row>
      <xdr:rowOff>104775</xdr:rowOff>
    </xdr:from>
    <xdr:to>
      <xdr:col>16</xdr:col>
      <xdr:colOff>485140</xdr:colOff>
      <xdr:row>91</xdr:row>
      <xdr:rowOff>363220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4651629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90</xdr:row>
      <xdr:rowOff>104775</xdr:rowOff>
    </xdr:from>
    <xdr:to>
      <xdr:col>16</xdr:col>
      <xdr:colOff>490220</xdr:colOff>
      <xdr:row>90</xdr:row>
      <xdr:rowOff>351790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7725" y="4600892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89</xdr:row>
      <xdr:rowOff>155575</xdr:rowOff>
    </xdr:from>
    <xdr:to>
      <xdr:col>16</xdr:col>
      <xdr:colOff>487045</xdr:colOff>
      <xdr:row>89</xdr:row>
      <xdr:rowOff>429260</xdr:rowOff>
    </xdr:to>
    <xdr:pic>
      <xdr:nvPicPr>
        <xdr:cNvPr id="96" name="图片 4" descr="微信图片_20191204142201"/>
        <xdr:cNvPicPr>
          <a:picLocks noChangeAspect="1"/>
        </xdr:cNvPicPr>
      </xdr:nvPicPr>
      <xdr:blipFill>
        <a:blip r:embed="rId28"/>
        <a:srcRect l="10605" r="14953" b="14752"/>
        <a:stretch>
          <a:fillRect/>
        </a:stretch>
      </xdr:blipFill>
      <xdr:spPr>
        <a:xfrm>
          <a:off x="8458200" y="4555236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120</xdr:row>
      <xdr:rowOff>165100</xdr:rowOff>
    </xdr:from>
    <xdr:to>
      <xdr:col>16</xdr:col>
      <xdr:colOff>528320</xdr:colOff>
      <xdr:row>120</xdr:row>
      <xdr:rowOff>377190</xdr:rowOff>
    </xdr:to>
    <xdr:pic>
      <xdr:nvPicPr>
        <xdr:cNvPr id="210" name="Picture 20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498840" y="5824601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119</xdr:row>
      <xdr:rowOff>65405</xdr:rowOff>
    </xdr:from>
    <xdr:to>
      <xdr:col>16</xdr:col>
      <xdr:colOff>476250</xdr:colOff>
      <xdr:row>119</xdr:row>
      <xdr:rowOff>431800</xdr:rowOff>
    </xdr:to>
    <xdr:pic>
      <xdr:nvPicPr>
        <xdr:cNvPr id="212" name="图片 2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463915" y="57638950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122</xdr:row>
      <xdr:rowOff>55880</xdr:rowOff>
    </xdr:from>
    <xdr:to>
      <xdr:col>16</xdr:col>
      <xdr:colOff>464820</xdr:colOff>
      <xdr:row>122</xdr:row>
      <xdr:rowOff>421640</xdr:rowOff>
    </xdr:to>
    <xdr:pic>
      <xdr:nvPicPr>
        <xdr:cNvPr id="213" name="图片 21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484235" y="5915152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95885</xdr:colOff>
      <xdr:row>150</xdr:row>
      <xdr:rowOff>127000</xdr:rowOff>
    </xdr:from>
    <xdr:to>
      <xdr:col>16</xdr:col>
      <xdr:colOff>505460</xdr:colOff>
      <xdr:row>150</xdr:row>
      <xdr:rowOff>389255</xdr:rowOff>
    </xdr:to>
    <xdr:pic>
      <xdr:nvPicPr>
        <xdr:cNvPr id="217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7410" y="732904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161</xdr:row>
      <xdr:rowOff>88900</xdr:rowOff>
    </xdr:from>
    <xdr:to>
      <xdr:col>16</xdr:col>
      <xdr:colOff>487680</xdr:colOff>
      <xdr:row>161</xdr:row>
      <xdr:rowOff>400050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800404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162</xdr:row>
      <xdr:rowOff>136525</xdr:rowOff>
    </xdr:from>
    <xdr:to>
      <xdr:col>16</xdr:col>
      <xdr:colOff>403860</xdr:colOff>
      <xdr:row>162</xdr:row>
      <xdr:rowOff>387985</xdr:rowOff>
    </xdr:to>
    <xdr:pic>
      <xdr:nvPicPr>
        <xdr:cNvPr id="225" name="Picture 2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524240" y="805954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170180</xdr:colOff>
      <xdr:row>165</xdr:row>
      <xdr:rowOff>79375</xdr:rowOff>
    </xdr:from>
    <xdr:to>
      <xdr:col>16</xdr:col>
      <xdr:colOff>412750</xdr:colOff>
      <xdr:row>165</xdr:row>
      <xdr:rowOff>346710</xdr:rowOff>
    </xdr:to>
    <xdr:pic>
      <xdr:nvPicPr>
        <xdr:cNvPr id="22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8206041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56515</xdr:colOff>
      <xdr:row>103</xdr:row>
      <xdr:rowOff>83185</xdr:rowOff>
    </xdr:from>
    <xdr:to>
      <xdr:col>16</xdr:col>
      <xdr:colOff>513715</xdr:colOff>
      <xdr:row>103</xdr:row>
      <xdr:rowOff>430530</xdr:rowOff>
    </xdr:to>
    <xdr:pic>
      <xdr:nvPicPr>
        <xdr:cNvPr id="229" name="图片 2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48040" y="52583080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104</xdr:row>
      <xdr:rowOff>72390</xdr:rowOff>
    </xdr:from>
    <xdr:to>
      <xdr:col>16</xdr:col>
      <xdr:colOff>481330</xdr:colOff>
      <xdr:row>104</xdr:row>
      <xdr:rowOff>439420</xdr:rowOff>
    </xdr:to>
    <xdr:pic>
      <xdr:nvPicPr>
        <xdr:cNvPr id="230" name="图片 22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458835" y="53079650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105</xdr:row>
      <xdr:rowOff>144780</xdr:rowOff>
    </xdr:from>
    <xdr:to>
      <xdr:col>16</xdr:col>
      <xdr:colOff>506095</xdr:colOff>
      <xdr:row>105</xdr:row>
      <xdr:rowOff>396875</xdr:rowOff>
    </xdr:to>
    <xdr:pic>
      <xdr:nvPicPr>
        <xdr:cNvPr id="231" name="图片 23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48675" y="53659405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78105</xdr:colOff>
      <xdr:row>106</xdr:row>
      <xdr:rowOff>225425</xdr:rowOff>
    </xdr:from>
    <xdr:to>
      <xdr:col>16</xdr:col>
      <xdr:colOff>485140</xdr:colOff>
      <xdr:row>106</xdr:row>
      <xdr:rowOff>310515</xdr:rowOff>
    </xdr:to>
    <xdr:pic>
      <xdr:nvPicPr>
        <xdr:cNvPr id="232" name="图片 23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469630" y="54247415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107</xdr:row>
      <xdr:rowOff>215265</xdr:rowOff>
    </xdr:from>
    <xdr:to>
      <xdr:col>16</xdr:col>
      <xdr:colOff>524510</xdr:colOff>
      <xdr:row>107</xdr:row>
      <xdr:rowOff>317500</xdr:rowOff>
    </xdr:to>
    <xdr:pic>
      <xdr:nvPicPr>
        <xdr:cNvPr id="233" name="图片 23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458835" y="54744620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102</xdr:row>
      <xdr:rowOff>98425</xdr:rowOff>
    </xdr:from>
    <xdr:to>
      <xdr:col>16</xdr:col>
      <xdr:colOff>447675</xdr:colOff>
      <xdr:row>102</xdr:row>
      <xdr:rowOff>439420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r:embed="rId41"/>
        <a:srcRect r="14205" b="25888"/>
        <a:stretch>
          <a:fillRect/>
        </a:stretch>
      </xdr:blipFill>
      <xdr:spPr>
        <a:xfrm>
          <a:off x="8486775" y="5209095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166</xdr:row>
      <xdr:rowOff>136525</xdr:rowOff>
    </xdr:from>
    <xdr:to>
      <xdr:col>16</xdr:col>
      <xdr:colOff>389255</xdr:colOff>
      <xdr:row>166</xdr:row>
      <xdr:rowOff>387985</xdr:rowOff>
    </xdr:to>
    <xdr:pic>
      <xdr:nvPicPr>
        <xdr:cNvPr id="235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09635" y="826249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127635</xdr:colOff>
      <xdr:row>168</xdr:row>
      <xdr:rowOff>98425</xdr:rowOff>
    </xdr:from>
    <xdr:to>
      <xdr:col>16</xdr:col>
      <xdr:colOff>398780</xdr:colOff>
      <xdr:row>168</xdr:row>
      <xdr:rowOff>349885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519160" y="8360156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99695</xdr:colOff>
      <xdr:row>149</xdr:row>
      <xdr:rowOff>92710</xdr:rowOff>
    </xdr:from>
    <xdr:to>
      <xdr:col>16</xdr:col>
      <xdr:colOff>363220</xdr:colOff>
      <xdr:row>149</xdr:row>
      <xdr:rowOff>423545</xdr:rowOff>
    </xdr:to>
    <xdr:pic>
      <xdr:nvPicPr>
        <xdr:cNvPr id="247" name="图片 246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1220" y="72748775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32</xdr:row>
      <xdr:rowOff>45720</xdr:rowOff>
    </xdr:from>
    <xdr:to>
      <xdr:col>16</xdr:col>
      <xdr:colOff>465455</xdr:colOff>
      <xdr:row>32</xdr:row>
      <xdr:rowOff>414655</xdr:rowOff>
    </xdr:to>
    <xdr:pic>
      <xdr:nvPicPr>
        <xdr:cNvPr id="8" name="图片 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45195" y="1685925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147320</xdr:colOff>
      <xdr:row>33</xdr:row>
      <xdr:rowOff>60325</xdr:rowOff>
    </xdr:from>
    <xdr:to>
      <xdr:col>16</xdr:col>
      <xdr:colOff>459105</xdr:colOff>
      <xdr:row>33</xdr:row>
      <xdr:rowOff>429260</xdr:rowOff>
    </xdr:to>
    <xdr:pic>
      <xdr:nvPicPr>
        <xdr:cNvPr id="9" name="图片 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538845" y="1738122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53</xdr:row>
      <xdr:rowOff>94615</xdr:rowOff>
    </xdr:from>
    <xdr:to>
      <xdr:col>16</xdr:col>
      <xdr:colOff>389517</xdr:colOff>
      <xdr:row>53</xdr:row>
      <xdr:rowOff>416133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4560" y="2661666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150495</xdr:colOff>
      <xdr:row>54</xdr:row>
      <xdr:rowOff>83820</xdr:rowOff>
    </xdr:from>
    <xdr:to>
      <xdr:col>16</xdr:col>
      <xdr:colOff>400114</xdr:colOff>
      <xdr:row>54</xdr:row>
      <xdr:rowOff>407581</xdr:rowOff>
    </xdr:to>
    <xdr:pic>
      <xdr:nvPicPr>
        <xdr:cNvPr id="12" name="Picture 17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8542020" y="2711323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52</xdr:row>
      <xdr:rowOff>73025</xdr:rowOff>
    </xdr:from>
    <xdr:to>
      <xdr:col>16</xdr:col>
      <xdr:colOff>392057</xdr:colOff>
      <xdr:row>52</xdr:row>
      <xdr:rowOff>394543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7100" y="2608770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81</xdr:row>
      <xdr:rowOff>95250</xdr:rowOff>
    </xdr:from>
    <xdr:to>
      <xdr:col>16</xdr:col>
      <xdr:colOff>492760</xdr:colOff>
      <xdr:row>81</xdr:row>
      <xdr:rowOff>421005</xdr:rowOff>
    </xdr:to>
    <xdr:pic>
      <xdr:nvPicPr>
        <xdr:cNvPr id="10" name="图片 9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524875" y="4143311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71755</xdr:colOff>
      <xdr:row>82</xdr:row>
      <xdr:rowOff>12700</xdr:rowOff>
    </xdr:from>
    <xdr:to>
      <xdr:col>16</xdr:col>
      <xdr:colOff>494665</xdr:colOff>
      <xdr:row>82</xdr:row>
      <xdr:rowOff>422275</xdr:rowOff>
    </xdr:to>
    <xdr:pic>
      <xdr:nvPicPr>
        <xdr:cNvPr id="14" name="图片 1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463280" y="41857930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85</xdr:row>
      <xdr:rowOff>78105</xdr:rowOff>
    </xdr:from>
    <xdr:to>
      <xdr:col>16</xdr:col>
      <xdr:colOff>482600</xdr:colOff>
      <xdr:row>85</xdr:row>
      <xdr:rowOff>435610</xdr:rowOff>
    </xdr:to>
    <xdr:pic>
      <xdr:nvPicPr>
        <xdr:cNvPr id="15" name="图片 1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525510" y="43445430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55</xdr:row>
      <xdr:rowOff>76200</xdr:rowOff>
    </xdr:from>
    <xdr:to>
      <xdr:col>16</xdr:col>
      <xdr:colOff>430530</xdr:colOff>
      <xdr:row>55</xdr:row>
      <xdr:rowOff>403225</xdr:rowOff>
    </xdr:to>
    <xdr:pic>
      <xdr:nvPicPr>
        <xdr:cNvPr id="18" name="图片 1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537575" y="2761297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56</xdr:row>
      <xdr:rowOff>86360</xdr:rowOff>
    </xdr:from>
    <xdr:to>
      <xdr:col>16</xdr:col>
      <xdr:colOff>429895</xdr:colOff>
      <xdr:row>56</xdr:row>
      <xdr:rowOff>413385</xdr:rowOff>
    </xdr:to>
    <xdr:pic>
      <xdr:nvPicPr>
        <xdr:cNvPr id="19" name="图片 1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536940" y="2813050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57</xdr:row>
      <xdr:rowOff>99060</xdr:rowOff>
    </xdr:from>
    <xdr:to>
      <xdr:col>16</xdr:col>
      <xdr:colOff>469900</xdr:colOff>
      <xdr:row>57</xdr:row>
      <xdr:rowOff>437515</xdr:rowOff>
    </xdr:to>
    <xdr:pic>
      <xdr:nvPicPr>
        <xdr:cNvPr id="21" name="图片 2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518525" y="2865056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101</xdr:row>
      <xdr:rowOff>117475</xdr:rowOff>
    </xdr:from>
    <xdr:to>
      <xdr:col>16</xdr:col>
      <xdr:colOff>420370</xdr:colOff>
      <xdr:row>101</xdr:row>
      <xdr:rowOff>374650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5160264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135255</xdr:colOff>
      <xdr:row>88</xdr:row>
      <xdr:rowOff>144145</xdr:rowOff>
    </xdr:from>
    <xdr:to>
      <xdr:col>16</xdr:col>
      <xdr:colOff>450215</xdr:colOff>
      <xdr:row>88</xdr:row>
      <xdr:rowOff>427355</xdr:rowOff>
    </xdr:to>
    <xdr:pic>
      <xdr:nvPicPr>
        <xdr:cNvPr id="33" name="图片 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526780" y="4503356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86</xdr:row>
      <xdr:rowOff>105410</xdr:rowOff>
    </xdr:from>
    <xdr:to>
      <xdr:col>16</xdr:col>
      <xdr:colOff>379730</xdr:colOff>
      <xdr:row>86</xdr:row>
      <xdr:rowOff>421005</xdr:rowOff>
    </xdr:to>
    <xdr:pic>
      <xdr:nvPicPr>
        <xdr:cNvPr id="34" name="图片 3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546465" y="4398010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82550</xdr:colOff>
      <xdr:row>66</xdr:row>
      <xdr:rowOff>123190</xdr:rowOff>
    </xdr:from>
    <xdr:to>
      <xdr:col>16</xdr:col>
      <xdr:colOff>448896</xdr:colOff>
      <xdr:row>66</xdr:row>
      <xdr:rowOff>426751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74075" y="3385058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97790</xdr:colOff>
      <xdr:row>63</xdr:row>
      <xdr:rowOff>116205</xdr:rowOff>
    </xdr:from>
    <xdr:to>
      <xdr:col>16</xdr:col>
      <xdr:colOff>445135</xdr:colOff>
      <xdr:row>63</xdr:row>
      <xdr:rowOff>404495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89315" y="3232150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64</xdr:row>
      <xdr:rowOff>104775</xdr:rowOff>
    </xdr:from>
    <xdr:to>
      <xdr:col>16</xdr:col>
      <xdr:colOff>495300</xdr:colOff>
      <xdr:row>64</xdr:row>
      <xdr:rowOff>410845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483600" y="3281743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66675</xdr:colOff>
      <xdr:row>65</xdr:row>
      <xdr:rowOff>104775</xdr:rowOff>
    </xdr:from>
    <xdr:to>
      <xdr:col>16</xdr:col>
      <xdr:colOff>484505</xdr:colOff>
      <xdr:row>65</xdr:row>
      <xdr:rowOff>422275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8458200" y="3332480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62865</xdr:colOff>
      <xdr:row>70</xdr:row>
      <xdr:rowOff>236220</xdr:rowOff>
    </xdr:from>
    <xdr:to>
      <xdr:col>16</xdr:col>
      <xdr:colOff>485775</xdr:colOff>
      <xdr:row>70</xdr:row>
      <xdr:rowOff>321945</xdr:rowOff>
    </xdr:to>
    <xdr:pic>
      <xdr:nvPicPr>
        <xdr:cNvPr id="107" name="图片 106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454390" y="3599307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68</xdr:row>
      <xdr:rowOff>165735</xdr:rowOff>
    </xdr:from>
    <xdr:to>
      <xdr:col>16</xdr:col>
      <xdr:colOff>415925</xdr:colOff>
      <xdr:row>68</xdr:row>
      <xdr:rowOff>415925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915" y="3490785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59365</xdr:colOff>
      <xdr:row>61</xdr:row>
      <xdr:rowOff>415290</xdr:rowOff>
    </xdr:from>
    <xdr:to>
      <xdr:col>16</xdr:col>
      <xdr:colOff>462281</xdr:colOff>
      <xdr:row>61</xdr:row>
      <xdr:rowOff>922421</xdr:rowOff>
    </xdr:to>
    <xdr:pic>
      <xdr:nvPicPr>
        <xdr:cNvPr id="112" name="图片 111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450580" y="30996255"/>
          <a:ext cx="40322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74</xdr:row>
      <xdr:rowOff>118110</xdr:rowOff>
    </xdr:from>
    <xdr:to>
      <xdr:col>16</xdr:col>
      <xdr:colOff>504190</xdr:colOff>
      <xdr:row>74</xdr:row>
      <xdr:rowOff>441325</xdr:rowOff>
    </xdr:to>
    <xdr:pic>
      <xdr:nvPicPr>
        <xdr:cNvPr id="115" name="图片 11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509000" y="3790442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123190</xdr:colOff>
      <xdr:row>75</xdr:row>
      <xdr:rowOff>113030</xdr:rowOff>
    </xdr:from>
    <xdr:to>
      <xdr:col>16</xdr:col>
      <xdr:colOff>545465</xdr:colOff>
      <xdr:row>75</xdr:row>
      <xdr:rowOff>471805</xdr:rowOff>
    </xdr:to>
    <xdr:pic>
      <xdr:nvPicPr>
        <xdr:cNvPr id="116" name="图片 11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514715" y="3840670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60</xdr:row>
      <xdr:rowOff>115570</xdr:rowOff>
    </xdr:from>
    <xdr:to>
      <xdr:col>16</xdr:col>
      <xdr:colOff>496285</xdr:colOff>
      <xdr:row>60</xdr:row>
      <xdr:rowOff>378581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3018917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62</xdr:row>
      <xdr:rowOff>64770</xdr:rowOff>
    </xdr:from>
    <xdr:to>
      <xdr:col>16</xdr:col>
      <xdr:colOff>422910</xdr:colOff>
      <xdr:row>62</xdr:row>
      <xdr:rowOff>388620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8531225" y="3176270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71755</xdr:colOff>
      <xdr:row>80</xdr:row>
      <xdr:rowOff>65405</xdr:rowOff>
    </xdr:from>
    <xdr:to>
      <xdr:col>16</xdr:col>
      <xdr:colOff>452120</xdr:colOff>
      <xdr:row>80</xdr:row>
      <xdr:rowOff>433070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280" y="40895905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139</xdr:row>
      <xdr:rowOff>64770</xdr:rowOff>
    </xdr:from>
    <xdr:to>
      <xdr:col>16</xdr:col>
      <xdr:colOff>454025</xdr:colOff>
      <xdr:row>139</xdr:row>
      <xdr:rowOff>433705</xdr:rowOff>
    </xdr:to>
    <xdr:pic>
      <xdr:nvPicPr>
        <xdr:cNvPr id="43" name="图片 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502650" y="67647185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110490</xdr:colOff>
      <xdr:row>140</xdr:row>
      <xdr:rowOff>65405</xdr:rowOff>
    </xdr:from>
    <xdr:to>
      <xdr:col>16</xdr:col>
      <xdr:colOff>455930</xdr:colOff>
      <xdr:row>140</xdr:row>
      <xdr:rowOff>420370</xdr:rowOff>
    </xdr:to>
    <xdr:pic>
      <xdr:nvPicPr>
        <xdr:cNvPr id="44" name="图片 4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502015" y="68155185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141</xdr:row>
      <xdr:rowOff>75565</xdr:rowOff>
    </xdr:from>
    <xdr:to>
      <xdr:col>16</xdr:col>
      <xdr:colOff>413385</xdr:colOff>
      <xdr:row>141</xdr:row>
      <xdr:rowOff>414655</xdr:rowOff>
    </xdr:to>
    <xdr:pic>
      <xdr:nvPicPr>
        <xdr:cNvPr id="49" name="图片 4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472805" y="68672710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167</xdr:row>
      <xdr:rowOff>104140</xdr:rowOff>
    </xdr:from>
    <xdr:to>
      <xdr:col>16</xdr:col>
      <xdr:colOff>415290</xdr:colOff>
      <xdr:row>167</xdr:row>
      <xdr:rowOff>355600</xdr:rowOff>
    </xdr:to>
    <xdr:pic>
      <xdr:nvPicPr>
        <xdr:cNvPr id="59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35670" y="8309991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163</xdr:row>
      <xdr:rowOff>55245</xdr:rowOff>
    </xdr:from>
    <xdr:to>
      <xdr:col>16</xdr:col>
      <xdr:colOff>414020</xdr:colOff>
      <xdr:row>163</xdr:row>
      <xdr:rowOff>414655</xdr:rowOff>
    </xdr:to>
    <xdr:pic>
      <xdr:nvPicPr>
        <xdr:cNvPr id="60" name="图片 5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8550275" y="8102155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67</xdr:row>
      <xdr:rowOff>104775</xdr:rowOff>
    </xdr:from>
    <xdr:to>
      <xdr:col>16</xdr:col>
      <xdr:colOff>430772</xdr:colOff>
      <xdr:row>67</xdr:row>
      <xdr:rowOff>311224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537575" y="3433953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131</xdr:row>
      <xdr:rowOff>124460</xdr:rowOff>
    </xdr:from>
    <xdr:to>
      <xdr:col>16</xdr:col>
      <xdr:colOff>498475</xdr:colOff>
      <xdr:row>131</xdr:row>
      <xdr:rowOff>341630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8451850" y="6415532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25510" y="368998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50</xdr:row>
      <xdr:rowOff>66040</xdr:rowOff>
    </xdr:from>
    <xdr:to>
      <xdr:col>16</xdr:col>
      <xdr:colOff>417195</xdr:colOff>
      <xdr:row>50</xdr:row>
      <xdr:rowOff>432435</xdr:rowOff>
    </xdr:to>
    <xdr:pic>
      <xdr:nvPicPr>
        <xdr:cNvPr id="38" name="图片 37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519795" y="2506599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174625</xdr:colOff>
      <xdr:row>71</xdr:row>
      <xdr:rowOff>93345</xdr:rowOff>
    </xdr:from>
    <xdr:to>
      <xdr:col>16</xdr:col>
      <xdr:colOff>375285</xdr:colOff>
      <xdr:row>71</xdr:row>
      <xdr:rowOff>407670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8566150" y="3635756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83</xdr:row>
      <xdr:rowOff>106680</xdr:rowOff>
    </xdr:from>
    <xdr:to>
      <xdr:col>16</xdr:col>
      <xdr:colOff>401320</xdr:colOff>
      <xdr:row>83</xdr:row>
      <xdr:rowOff>409575</xdr:rowOff>
    </xdr:to>
    <xdr:pic>
      <xdr:nvPicPr>
        <xdr:cNvPr id="84" name="Picture 16079"/>
        <xdr:cNvPicPr>
          <a:picLocks noChangeAspect="1" noChangeArrowheads="1"/>
        </xdr:cNvPicPr>
      </xdr:nvPicPr>
      <xdr:blipFill>
        <a:blip r:embed="rId74" cstate="print"/>
        <a:srcRect/>
        <a:stretch>
          <a:fillRect/>
        </a:stretch>
      </xdr:blipFill>
      <xdr:spPr>
        <a:xfrm>
          <a:off x="8545195" y="4245927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84455</xdr:colOff>
      <xdr:row>123</xdr:row>
      <xdr:rowOff>132080</xdr:rowOff>
    </xdr:from>
    <xdr:to>
      <xdr:col>16</xdr:col>
      <xdr:colOff>447675</xdr:colOff>
      <xdr:row>123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5980" y="5973508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28</xdr:row>
      <xdr:rowOff>79375</xdr:rowOff>
    </xdr:from>
    <xdr:to>
      <xdr:col>16</xdr:col>
      <xdr:colOff>437515</xdr:colOff>
      <xdr:row>28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80755" y="1450403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86360</xdr:colOff>
      <xdr:row>124</xdr:row>
      <xdr:rowOff>140970</xdr:rowOff>
    </xdr:from>
    <xdr:to>
      <xdr:col>16</xdr:col>
      <xdr:colOff>464820</xdr:colOff>
      <xdr:row>124</xdr:row>
      <xdr:rowOff>392430</xdr:rowOff>
    </xdr:to>
    <xdr:pic>
      <xdr:nvPicPr>
        <xdr:cNvPr id="80" name="图片 7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77885" y="6036564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75565</xdr:colOff>
      <xdr:row>125</xdr:row>
      <xdr:rowOff>121285</xdr:rowOff>
    </xdr:from>
    <xdr:to>
      <xdr:col>16</xdr:col>
      <xdr:colOff>454025</xdr:colOff>
      <xdr:row>125</xdr:row>
      <xdr:rowOff>372745</xdr:rowOff>
    </xdr:to>
    <xdr:pic>
      <xdr:nvPicPr>
        <xdr:cNvPr id="82" name="图片 8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67090" y="608533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93980</xdr:colOff>
      <xdr:row>128</xdr:row>
      <xdr:rowOff>64770</xdr:rowOff>
    </xdr:from>
    <xdr:to>
      <xdr:col>16</xdr:col>
      <xdr:colOff>414020</xdr:colOff>
      <xdr:row>128</xdr:row>
      <xdr:rowOff>432435</xdr:rowOff>
    </xdr:to>
    <xdr:pic>
      <xdr:nvPicPr>
        <xdr:cNvPr id="86" name="图片 8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485505" y="62573535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129</xdr:row>
      <xdr:rowOff>85725</xdr:rowOff>
    </xdr:from>
    <xdr:to>
      <xdr:col>16</xdr:col>
      <xdr:colOff>379730</xdr:colOff>
      <xdr:row>129</xdr:row>
      <xdr:rowOff>391795</xdr:rowOff>
    </xdr:to>
    <xdr:pic>
      <xdr:nvPicPr>
        <xdr:cNvPr id="87" name="图片 8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505825" y="63101855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130</xdr:row>
      <xdr:rowOff>83820</xdr:rowOff>
    </xdr:from>
    <xdr:to>
      <xdr:col>16</xdr:col>
      <xdr:colOff>413385</xdr:colOff>
      <xdr:row>130</xdr:row>
      <xdr:rowOff>392430</xdr:rowOff>
    </xdr:to>
    <xdr:pic>
      <xdr:nvPicPr>
        <xdr:cNvPr id="88" name="图片 8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475345" y="63607315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172085</xdr:colOff>
      <xdr:row>132</xdr:row>
      <xdr:rowOff>104775</xdr:rowOff>
    </xdr:from>
    <xdr:to>
      <xdr:col>16</xdr:col>
      <xdr:colOff>443865</xdr:colOff>
      <xdr:row>132</xdr:row>
      <xdr:rowOff>417195</xdr:rowOff>
    </xdr:to>
    <xdr:pic>
      <xdr:nvPicPr>
        <xdr:cNvPr id="90" name="图片 8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563610" y="64643000"/>
          <a:ext cx="2717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133</xdr:row>
      <xdr:rowOff>114935</xdr:rowOff>
    </xdr:from>
    <xdr:to>
      <xdr:col>16</xdr:col>
      <xdr:colOff>471805</xdr:colOff>
      <xdr:row>133</xdr:row>
      <xdr:rowOff>414020</xdr:rowOff>
    </xdr:to>
    <xdr:pic>
      <xdr:nvPicPr>
        <xdr:cNvPr id="92" name="图片 9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554720" y="65045590"/>
          <a:ext cx="3086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151765</xdr:colOff>
      <xdr:row>135</xdr:row>
      <xdr:rowOff>74295</xdr:rowOff>
    </xdr:from>
    <xdr:to>
      <xdr:col>16</xdr:col>
      <xdr:colOff>386080</xdr:colOff>
      <xdr:row>135</xdr:row>
      <xdr:rowOff>415290</xdr:rowOff>
    </xdr:to>
    <xdr:pic>
      <xdr:nvPicPr>
        <xdr:cNvPr id="94" name="图片 93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543290" y="6562725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136</xdr:row>
      <xdr:rowOff>55880</xdr:rowOff>
    </xdr:from>
    <xdr:to>
      <xdr:col>16</xdr:col>
      <xdr:colOff>410845</xdr:colOff>
      <xdr:row>136</xdr:row>
      <xdr:rowOff>424815</xdr:rowOff>
    </xdr:to>
    <xdr:pic>
      <xdr:nvPicPr>
        <xdr:cNvPr id="95" name="图片 9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486140" y="66116200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137</xdr:row>
      <xdr:rowOff>54610</xdr:rowOff>
    </xdr:from>
    <xdr:to>
      <xdr:col>16</xdr:col>
      <xdr:colOff>363220</xdr:colOff>
      <xdr:row>137</xdr:row>
      <xdr:rowOff>410845</xdr:rowOff>
    </xdr:to>
    <xdr:pic>
      <xdr:nvPicPr>
        <xdr:cNvPr id="98" name="图片 97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535035" y="66622295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138</xdr:row>
      <xdr:rowOff>65405</xdr:rowOff>
    </xdr:from>
    <xdr:to>
      <xdr:col>16</xdr:col>
      <xdr:colOff>361315</xdr:colOff>
      <xdr:row>138</xdr:row>
      <xdr:rowOff>471805</xdr:rowOff>
    </xdr:to>
    <xdr:pic>
      <xdr:nvPicPr>
        <xdr:cNvPr id="106" name="图片 105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475345" y="67140455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142</xdr:row>
      <xdr:rowOff>92710</xdr:rowOff>
    </xdr:from>
    <xdr:to>
      <xdr:col>16</xdr:col>
      <xdr:colOff>412750</xdr:colOff>
      <xdr:row>142</xdr:row>
      <xdr:rowOff>389890</xdr:rowOff>
    </xdr:to>
    <xdr:pic>
      <xdr:nvPicPr>
        <xdr:cNvPr id="25" name="图片 2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463915" y="69197220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143</xdr:row>
      <xdr:rowOff>102870</xdr:rowOff>
    </xdr:from>
    <xdr:to>
      <xdr:col>16</xdr:col>
      <xdr:colOff>447040</xdr:colOff>
      <xdr:row>143</xdr:row>
      <xdr:rowOff>396240</xdr:rowOff>
    </xdr:to>
    <xdr:pic>
      <xdr:nvPicPr>
        <xdr:cNvPr id="26" name="图片 2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475345" y="69714745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144</xdr:row>
      <xdr:rowOff>75565</xdr:rowOff>
    </xdr:from>
    <xdr:to>
      <xdr:col>16</xdr:col>
      <xdr:colOff>424815</xdr:colOff>
      <xdr:row>144</xdr:row>
      <xdr:rowOff>420370</xdr:rowOff>
    </xdr:to>
    <xdr:pic>
      <xdr:nvPicPr>
        <xdr:cNvPr id="42" name="图片 41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465820" y="70194805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145</xdr:row>
      <xdr:rowOff>85725</xdr:rowOff>
    </xdr:from>
    <xdr:to>
      <xdr:col>16</xdr:col>
      <xdr:colOff>421005</xdr:colOff>
      <xdr:row>145</xdr:row>
      <xdr:rowOff>397510</xdr:rowOff>
    </xdr:to>
    <xdr:pic>
      <xdr:nvPicPr>
        <xdr:cNvPr id="50" name="图片 49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456295" y="70712330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146</xdr:row>
      <xdr:rowOff>122555</xdr:rowOff>
    </xdr:from>
    <xdr:to>
      <xdr:col>16</xdr:col>
      <xdr:colOff>419735</xdr:colOff>
      <xdr:row>146</xdr:row>
      <xdr:rowOff>358140</xdr:rowOff>
    </xdr:to>
    <xdr:pic>
      <xdr:nvPicPr>
        <xdr:cNvPr id="51" name="图片 50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8475345" y="71256525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147</xdr:row>
      <xdr:rowOff>74930</xdr:rowOff>
    </xdr:from>
    <xdr:to>
      <xdr:col>16</xdr:col>
      <xdr:colOff>398780</xdr:colOff>
      <xdr:row>147</xdr:row>
      <xdr:rowOff>396240</xdr:rowOff>
    </xdr:to>
    <xdr:pic>
      <xdr:nvPicPr>
        <xdr:cNvPr id="53" name="图片 5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544560" y="71716265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148</xdr:row>
      <xdr:rowOff>46355</xdr:rowOff>
    </xdr:from>
    <xdr:to>
      <xdr:col>16</xdr:col>
      <xdr:colOff>428625</xdr:colOff>
      <xdr:row>148</xdr:row>
      <xdr:rowOff>377825</xdr:rowOff>
    </xdr:to>
    <xdr:pic>
      <xdr:nvPicPr>
        <xdr:cNvPr id="54" name="图片 5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535035" y="72195055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134</xdr:row>
      <xdr:rowOff>54610</xdr:rowOff>
    </xdr:from>
    <xdr:to>
      <xdr:col>16</xdr:col>
      <xdr:colOff>419100</xdr:colOff>
      <xdr:row>134</xdr:row>
      <xdr:rowOff>436245</xdr:rowOff>
    </xdr:to>
    <xdr:pic>
      <xdr:nvPicPr>
        <xdr:cNvPr id="55" name="图片 5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95030" y="65100200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24130</xdr:colOff>
      <xdr:row>158</xdr:row>
      <xdr:rowOff>269240</xdr:rowOff>
    </xdr:from>
    <xdr:to>
      <xdr:col>16</xdr:col>
      <xdr:colOff>464820</xdr:colOff>
      <xdr:row>158</xdr:row>
      <xdr:rowOff>475615</xdr:rowOff>
    </xdr:to>
    <xdr:pic>
      <xdr:nvPicPr>
        <xdr:cNvPr id="56" name="图片 5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15655" y="7775829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160</xdr:row>
      <xdr:rowOff>45720</xdr:rowOff>
    </xdr:from>
    <xdr:to>
      <xdr:col>16</xdr:col>
      <xdr:colOff>389255</xdr:colOff>
      <xdr:row>160</xdr:row>
      <xdr:rowOff>403225</xdr:rowOff>
    </xdr:to>
    <xdr:pic>
      <xdr:nvPicPr>
        <xdr:cNvPr id="65" name="图片 64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540115" y="7948993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48895</xdr:colOff>
      <xdr:row>110</xdr:row>
      <xdr:rowOff>136525</xdr:rowOff>
    </xdr:from>
    <xdr:to>
      <xdr:col>16</xdr:col>
      <xdr:colOff>454660</xdr:colOff>
      <xdr:row>110</xdr:row>
      <xdr:rowOff>379730</xdr:rowOff>
    </xdr:to>
    <xdr:pic>
      <xdr:nvPicPr>
        <xdr:cNvPr id="16" name="图片 15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440420" y="5618797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22</xdr:row>
      <xdr:rowOff>55245</xdr:rowOff>
    </xdr:from>
    <xdr:to>
      <xdr:col>16</xdr:col>
      <xdr:colOff>460375</xdr:colOff>
      <xdr:row>22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143571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66207</xdr:colOff>
      <xdr:row>156</xdr:row>
      <xdr:rowOff>125630</xdr:rowOff>
    </xdr:from>
    <xdr:to>
      <xdr:col>16</xdr:col>
      <xdr:colOff>412917</xdr:colOff>
      <xdr:row>156</xdr:row>
      <xdr:rowOff>505995</xdr:rowOff>
    </xdr:to>
    <xdr:pic>
      <xdr:nvPicPr>
        <xdr:cNvPr id="2" name="图片 1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457565" y="76265405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131445</xdr:colOff>
      <xdr:row>99</xdr:row>
      <xdr:rowOff>100965</xdr:rowOff>
    </xdr:from>
    <xdr:to>
      <xdr:col>16</xdr:col>
      <xdr:colOff>455295</xdr:colOff>
      <xdr:row>99</xdr:row>
      <xdr:rowOff>435610</xdr:rowOff>
    </xdr:to>
    <xdr:pic>
      <xdr:nvPicPr>
        <xdr:cNvPr id="3" name="图片 2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5057140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98</xdr:row>
      <xdr:rowOff>36195</xdr:rowOff>
    </xdr:from>
    <xdr:to>
      <xdr:col>16</xdr:col>
      <xdr:colOff>386715</xdr:colOff>
      <xdr:row>98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4999926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97</xdr:row>
      <xdr:rowOff>66675</xdr:rowOff>
    </xdr:from>
    <xdr:to>
      <xdr:col>16</xdr:col>
      <xdr:colOff>494030</xdr:colOff>
      <xdr:row>97</xdr:row>
      <xdr:rowOff>460375</xdr:rowOff>
    </xdr:to>
    <xdr:pic>
      <xdr:nvPicPr>
        <xdr:cNvPr id="108" name="图片 10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4952238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100</xdr:row>
      <xdr:rowOff>111312</xdr:rowOff>
    </xdr:from>
    <xdr:to>
      <xdr:col>16</xdr:col>
      <xdr:colOff>487642</xdr:colOff>
      <xdr:row>100</xdr:row>
      <xdr:rowOff>430082</xdr:rowOff>
    </xdr:to>
    <xdr:pic>
      <xdr:nvPicPr>
        <xdr:cNvPr id="57" name="图片 56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91220" y="5108892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125730</xdr:colOff>
      <xdr:row>87</xdr:row>
      <xdr:rowOff>137160</xdr:rowOff>
    </xdr:from>
    <xdr:to>
      <xdr:col>16</xdr:col>
      <xdr:colOff>419100</xdr:colOff>
      <xdr:row>87</xdr:row>
      <xdr:rowOff>359410</xdr:rowOff>
    </xdr:to>
    <xdr:pic>
      <xdr:nvPicPr>
        <xdr:cNvPr id="30" name="Picture 18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8517255" y="4451921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30480</xdr:colOff>
      <xdr:row>40</xdr:row>
      <xdr:rowOff>234315</xdr:rowOff>
    </xdr:from>
    <xdr:to>
      <xdr:col>16</xdr:col>
      <xdr:colOff>431165</xdr:colOff>
      <xdr:row>40</xdr:row>
      <xdr:rowOff>327025</xdr:rowOff>
    </xdr:to>
    <xdr:pic>
      <xdr:nvPicPr>
        <xdr:cNvPr id="32" name="图片 31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422005" y="2071370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169</xdr:row>
      <xdr:rowOff>58420</xdr:rowOff>
    </xdr:from>
    <xdr:to>
      <xdr:col>16</xdr:col>
      <xdr:colOff>346710</xdr:colOff>
      <xdr:row>169</xdr:row>
      <xdr:rowOff>419735</xdr:rowOff>
    </xdr:to>
    <xdr:pic>
      <xdr:nvPicPr>
        <xdr:cNvPr id="58" name="图片 57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518525" y="8406892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159</xdr:row>
      <xdr:rowOff>485140</xdr:rowOff>
    </xdr:from>
    <xdr:to>
      <xdr:col>16</xdr:col>
      <xdr:colOff>488950</xdr:colOff>
      <xdr:row>159</xdr:row>
      <xdr:rowOff>691515</xdr:rowOff>
    </xdr:to>
    <xdr:pic>
      <xdr:nvPicPr>
        <xdr:cNvPr id="63" name="图片 6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39785" y="7877429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48</xdr:row>
      <xdr:rowOff>58420</xdr:rowOff>
    </xdr:from>
    <xdr:to>
      <xdr:col>16</xdr:col>
      <xdr:colOff>384810</xdr:colOff>
      <xdr:row>48</xdr:row>
      <xdr:rowOff>451485</xdr:rowOff>
    </xdr:to>
    <xdr:pic>
      <xdr:nvPicPr>
        <xdr:cNvPr id="111" name="图片 110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509000" y="2404364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42</xdr:row>
      <xdr:rowOff>121920</xdr:rowOff>
    </xdr:from>
    <xdr:to>
      <xdr:col>16</xdr:col>
      <xdr:colOff>421640</xdr:colOff>
      <xdr:row>42</xdr:row>
      <xdr:rowOff>417195</xdr:rowOff>
    </xdr:to>
    <xdr:pic>
      <xdr:nvPicPr>
        <xdr:cNvPr id="27" name="图片 1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429625" y="21494115"/>
          <a:ext cx="38354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22225</xdr:colOff>
      <xdr:row>43</xdr:row>
      <xdr:rowOff>99060</xdr:rowOff>
    </xdr:from>
    <xdr:to>
      <xdr:col>16</xdr:col>
      <xdr:colOff>484505</xdr:colOff>
      <xdr:row>43</xdr:row>
      <xdr:rowOff>495300</xdr:rowOff>
    </xdr:to>
    <xdr:pic>
      <xdr:nvPicPr>
        <xdr:cNvPr id="28" name="图片 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413750" y="21494115"/>
          <a:ext cx="4622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38735</xdr:colOff>
      <xdr:row>153</xdr:row>
      <xdr:rowOff>219075</xdr:rowOff>
    </xdr:from>
    <xdr:to>
      <xdr:col>16</xdr:col>
      <xdr:colOff>425450</xdr:colOff>
      <xdr:row>153</xdr:row>
      <xdr:rowOff>426085</xdr:rowOff>
    </xdr:to>
    <xdr:pic>
      <xdr:nvPicPr>
        <xdr:cNvPr id="66" name="图片 13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8430260" y="75632945"/>
          <a:ext cx="38671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94615</xdr:colOff>
      <xdr:row>154</xdr:row>
      <xdr:rowOff>137160</xdr:rowOff>
    </xdr:from>
    <xdr:to>
      <xdr:col>16</xdr:col>
      <xdr:colOff>455295</xdr:colOff>
      <xdr:row>154</xdr:row>
      <xdr:rowOff>378460</xdr:rowOff>
    </xdr:to>
    <xdr:pic>
      <xdr:nvPicPr>
        <xdr:cNvPr id="89" name="图片 12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486140" y="75632945"/>
          <a:ext cx="3606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102235</xdr:colOff>
      <xdr:row>123</xdr:row>
      <xdr:rowOff>114935</xdr:rowOff>
    </xdr:from>
    <xdr:to>
      <xdr:col>16</xdr:col>
      <xdr:colOff>434975</xdr:colOff>
      <xdr:row>123</xdr:row>
      <xdr:rowOff>568325</xdr:rowOff>
    </xdr:to>
    <xdr:pic>
      <xdr:nvPicPr>
        <xdr:cNvPr id="6" name="图片 5" descr="微信图片_20220117115531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493760" y="59717940"/>
          <a:ext cx="332740" cy="45339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108</xdr:row>
      <xdr:rowOff>90170</xdr:rowOff>
    </xdr:from>
    <xdr:to>
      <xdr:col>16</xdr:col>
      <xdr:colOff>504190</xdr:colOff>
      <xdr:row>108</xdr:row>
      <xdr:rowOff>455295</xdr:rowOff>
    </xdr:to>
    <xdr:pic>
      <xdr:nvPicPr>
        <xdr:cNvPr id="113" name="图片 112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459470" y="5512689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121</xdr:row>
      <xdr:rowOff>104140</xdr:rowOff>
    </xdr:from>
    <xdr:to>
      <xdr:col>16</xdr:col>
      <xdr:colOff>417394</xdr:colOff>
      <xdr:row>121</xdr:row>
      <xdr:rowOff>399743</xdr:rowOff>
    </xdr:to>
    <xdr:pic>
      <xdr:nvPicPr>
        <xdr:cNvPr id="114" name="Picture 23"/>
        <xdr:cNvPicPr>
          <a:picLocks noChangeAspect="1" noChangeArrowheads="1"/>
        </xdr:cNvPicPr>
      </xdr:nvPicPr>
      <xdr:blipFill>
        <a:blip r:embed="rId112"/>
        <a:srcRect/>
        <a:stretch>
          <a:fillRect/>
        </a:stretch>
      </xdr:blipFill>
      <xdr:spPr>
        <a:xfrm>
          <a:off x="8479790" y="5869241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118</xdr:row>
      <xdr:rowOff>56515</xdr:rowOff>
    </xdr:from>
    <xdr:to>
      <xdr:col>16</xdr:col>
      <xdr:colOff>454660</xdr:colOff>
      <xdr:row>118</xdr:row>
      <xdr:rowOff>426085</xdr:rowOff>
    </xdr:to>
    <xdr:pic>
      <xdr:nvPicPr>
        <xdr:cNvPr id="5" name="图片 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460105" y="57122695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164</xdr:row>
      <xdr:rowOff>79375</xdr:rowOff>
    </xdr:from>
    <xdr:to>
      <xdr:col>16</xdr:col>
      <xdr:colOff>412750</xdr:colOff>
      <xdr:row>164</xdr:row>
      <xdr:rowOff>346710</xdr:rowOff>
    </xdr:to>
    <xdr:pic>
      <xdr:nvPicPr>
        <xdr:cNvPr id="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81553050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14</xdr:row>
      <xdr:rowOff>114935</xdr:rowOff>
    </xdr:from>
    <xdr:to>
      <xdr:col>16</xdr:col>
      <xdr:colOff>414564</xdr:colOff>
      <xdr:row>14</xdr:row>
      <xdr:rowOff>410210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74364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11</xdr:row>
      <xdr:rowOff>150495</xdr:rowOff>
    </xdr:from>
    <xdr:to>
      <xdr:col>16</xdr:col>
      <xdr:colOff>401955</xdr:colOff>
      <xdr:row>11</xdr:row>
      <xdr:rowOff>510540</xdr:rowOff>
    </xdr:to>
    <xdr:pic>
      <xdr:nvPicPr>
        <xdr:cNvPr id="139" name="图片 1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55791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20</xdr:row>
      <xdr:rowOff>101600</xdr:rowOff>
    </xdr:from>
    <xdr:to>
      <xdr:col>16</xdr:col>
      <xdr:colOff>475615</xdr:colOff>
      <xdr:row>20</xdr:row>
      <xdr:rowOff>408867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1046734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30</xdr:row>
      <xdr:rowOff>98425</xdr:rowOff>
    </xdr:from>
    <xdr:to>
      <xdr:col>16</xdr:col>
      <xdr:colOff>419100</xdr:colOff>
      <xdr:row>30</xdr:row>
      <xdr:rowOff>422275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1553781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110490</xdr:colOff>
      <xdr:row>126</xdr:row>
      <xdr:rowOff>109220</xdr:rowOff>
    </xdr:from>
    <xdr:to>
      <xdr:col>16</xdr:col>
      <xdr:colOff>488950</xdr:colOff>
      <xdr:row>126</xdr:row>
      <xdr:rowOff>360680</xdr:rowOff>
    </xdr:to>
    <xdr:pic>
      <xdr:nvPicPr>
        <xdr:cNvPr id="142" name="图片 141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502015" y="613486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151</xdr:row>
      <xdr:rowOff>424180</xdr:rowOff>
    </xdr:from>
    <xdr:to>
      <xdr:col>16</xdr:col>
      <xdr:colOff>504825</xdr:colOff>
      <xdr:row>151</xdr:row>
      <xdr:rowOff>686435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6775" y="7409497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40105</xdr:colOff>
      <xdr:row>157</xdr:row>
      <xdr:rowOff>170447</xdr:rowOff>
    </xdr:from>
    <xdr:to>
      <xdr:col>16</xdr:col>
      <xdr:colOff>480795</xdr:colOff>
      <xdr:row>157</xdr:row>
      <xdr:rowOff>376822</xdr:rowOff>
    </xdr:to>
    <xdr:pic>
      <xdr:nvPicPr>
        <xdr:cNvPr id="144" name="图片 143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431530" y="7698486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120316</xdr:colOff>
      <xdr:row>24</xdr:row>
      <xdr:rowOff>60158</xdr:rowOff>
    </xdr:from>
    <xdr:to>
      <xdr:col>16</xdr:col>
      <xdr:colOff>421941</xdr:colOff>
      <xdr:row>24</xdr:row>
      <xdr:rowOff>427188</xdr:rowOff>
    </xdr:to>
    <xdr:pic>
      <xdr:nvPicPr>
        <xdr:cNvPr id="145" name="图片 14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1540" y="1245489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200526</xdr:colOff>
      <xdr:row>49</xdr:row>
      <xdr:rowOff>60158</xdr:rowOff>
    </xdr:from>
    <xdr:to>
      <xdr:col>16</xdr:col>
      <xdr:colOff>467861</xdr:colOff>
      <xdr:row>49</xdr:row>
      <xdr:rowOff>453223</xdr:rowOff>
    </xdr:to>
    <xdr:pic>
      <xdr:nvPicPr>
        <xdr:cNvPr id="146" name="图片 145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591550" y="24552275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51</xdr:row>
      <xdr:rowOff>66040</xdr:rowOff>
    </xdr:from>
    <xdr:to>
      <xdr:col>16</xdr:col>
      <xdr:colOff>417195</xdr:colOff>
      <xdr:row>51</xdr:row>
      <xdr:rowOff>432435</xdr:rowOff>
    </xdr:to>
    <xdr:pic>
      <xdr:nvPicPr>
        <xdr:cNvPr id="147" name="图片 146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8519795" y="25573355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154305</xdr:colOff>
      <xdr:row>45</xdr:row>
      <xdr:rowOff>115570</xdr:rowOff>
    </xdr:from>
    <xdr:to>
      <xdr:col>16</xdr:col>
      <xdr:colOff>411480</xdr:colOff>
      <xdr:row>45</xdr:row>
      <xdr:rowOff>450850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2257385"/>
          <a:ext cx="257175" cy="335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78441</xdr:colOff>
      <xdr:row>109</xdr:row>
      <xdr:rowOff>67235</xdr:rowOff>
    </xdr:from>
    <xdr:to>
      <xdr:col>16</xdr:col>
      <xdr:colOff>514686</xdr:colOff>
      <xdr:row>109</xdr:row>
      <xdr:rowOff>432360</xdr:rowOff>
    </xdr:to>
    <xdr:pic>
      <xdr:nvPicPr>
        <xdr:cNvPr id="150" name="图片 14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8469630" y="5561076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123265</xdr:colOff>
      <xdr:row>111</xdr:row>
      <xdr:rowOff>156882</xdr:rowOff>
    </xdr:from>
    <xdr:to>
      <xdr:col>16</xdr:col>
      <xdr:colOff>529030</xdr:colOff>
      <xdr:row>111</xdr:row>
      <xdr:rowOff>400087</xdr:rowOff>
    </xdr:to>
    <xdr:pic>
      <xdr:nvPicPr>
        <xdr:cNvPr id="152" name="图片 15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514715" y="56715660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67235</xdr:colOff>
      <xdr:row>174</xdr:row>
      <xdr:rowOff>100853</xdr:rowOff>
    </xdr:from>
    <xdr:to>
      <xdr:col>16</xdr:col>
      <xdr:colOff>522530</xdr:colOff>
      <xdr:row>174</xdr:row>
      <xdr:rowOff>365648</xdr:rowOff>
    </xdr:to>
    <xdr:pic>
      <xdr:nvPicPr>
        <xdr:cNvPr id="151" name="图片 150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458200" y="8664765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176</xdr:row>
      <xdr:rowOff>67234</xdr:rowOff>
    </xdr:from>
    <xdr:to>
      <xdr:col>16</xdr:col>
      <xdr:colOff>497317</xdr:colOff>
      <xdr:row>176</xdr:row>
      <xdr:rowOff>471729</xdr:rowOff>
    </xdr:to>
    <xdr:pic>
      <xdr:nvPicPr>
        <xdr:cNvPr id="153" name="图片 152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481060" y="8762873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175</xdr:row>
      <xdr:rowOff>22412</xdr:rowOff>
    </xdr:from>
    <xdr:to>
      <xdr:col>16</xdr:col>
      <xdr:colOff>445322</xdr:colOff>
      <xdr:row>175</xdr:row>
      <xdr:rowOff>487232</xdr:rowOff>
    </xdr:to>
    <xdr:pic>
      <xdr:nvPicPr>
        <xdr:cNvPr id="154" name="图片 153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604250" y="8707691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177</xdr:row>
      <xdr:rowOff>88900</xdr:rowOff>
    </xdr:from>
    <xdr:to>
      <xdr:col>16</xdr:col>
      <xdr:colOff>487681</xdr:colOff>
      <xdr:row>177</xdr:row>
      <xdr:rowOff>400628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8815832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92</xdr:row>
      <xdr:rowOff>66675</xdr:rowOff>
    </xdr:from>
    <xdr:to>
      <xdr:col>16</xdr:col>
      <xdr:colOff>494030</xdr:colOff>
      <xdr:row>92</xdr:row>
      <xdr:rowOff>460375</xdr:rowOff>
    </xdr:to>
    <xdr:pic>
      <xdr:nvPicPr>
        <xdr:cNvPr id="148" name="图片 147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4698555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96</xdr:row>
      <xdr:rowOff>117475</xdr:rowOff>
    </xdr:from>
    <xdr:to>
      <xdr:col>16</xdr:col>
      <xdr:colOff>420370</xdr:colOff>
      <xdr:row>96</xdr:row>
      <xdr:rowOff>374650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4906581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94</xdr:row>
      <xdr:rowOff>100965</xdr:rowOff>
    </xdr:from>
    <xdr:to>
      <xdr:col>16</xdr:col>
      <xdr:colOff>455295</xdr:colOff>
      <xdr:row>94</xdr:row>
      <xdr:rowOff>435610</xdr:rowOff>
    </xdr:to>
    <xdr:pic>
      <xdr:nvPicPr>
        <xdr:cNvPr id="157" name="图片 156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4803457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93</xdr:row>
      <xdr:rowOff>36195</xdr:rowOff>
    </xdr:from>
    <xdr:to>
      <xdr:col>16</xdr:col>
      <xdr:colOff>386715</xdr:colOff>
      <xdr:row>93</xdr:row>
      <xdr:rowOff>485775</xdr:rowOff>
    </xdr:to>
    <xdr:pic>
      <xdr:nvPicPr>
        <xdr:cNvPr id="158" name="图片 15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4746244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95</xdr:row>
      <xdr:rowOff>111312</xdr:rowOff>
    </xdr:from>
    <xdr:to>
      <xdr:col>16</xdr:col>
      <xdr:colOff>487642</xdr:colOff>
      <xdr:row>95</xdr:row>
      <xdr:rowOff>430082</xdr:rowOff>
    </xdr:to>
    <xdr:pic>
      <xdr:nvPicPr>
        <xdr:cNvPr id="159" name="图片 158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91220" y="48552100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131445</xdr:colOff>
      <xdr:row>94</xdr:row>
      <xdr:rowOff>100965</xdr:rowOff>
    </xdr:from>
    <xdr:to>
      <xdr:col>16</xdr:col>
      <xdr:colOff>455295</xdr:colOff>
      <xdr:row>94</xdr:row>
      <xdr:rowOff>435610</xdr:rowOff>
    </xdr:to>
    <xdr:pic>
      <xdr:nvPicPr>
        <xdr:cNvPr id="160" name="图片 159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522970" y="4803457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93</xdr:row>
      <xdr:rowOff>36195</xdr:rowOff>
    </xdr:from>
    <xdr:to>
      <xdr:col>16</xdr:col>
      <xdr:colOff>386715</xdr:colOff>
      <xdr:row>93</xdr:row>
      <xdr:rowOff>485775</xdr:rowOff>
    </xdr:to>
    <xdr:pic>
      <xdr:nvPicPr>
        <xdr:cNvPr id="161" name="图片 160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84870" y="4746244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92</xdr:row>
      <xdr:rowOff>66675</xdr:rowOff>
    </xdr:from>
    <xdr:to>
      <xdr:col>16</xdr:col>
      <xdr:colOff>494030</xdr:colOff>
      <xdr:row>92</xdr:row>
      <xdr:rowOff>460375</xdr:rowOff>
    </xdr:to>
    <xdr:pic>
      <xdr:nvPicPr>
        <xdr:cNvPr id="162" name="图片 161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63915" y="4698555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95</xdr:row>
      <xdr:rowOff>88900</xdr:rowOff>
    </xdr:from>
    <xdr:to>
      <xdr:col>16</xdr:col>
      <xdr:colOff>454025</xdr:colOff>
      <xdr:row>95</xdr:row>
      <xdr:rowOff>407670</xdr:rowOff>
    </xdr:to>
    <xdr:pic>
      <xdr:nvPicPr>
        <xdr:cNvPr id="163" name="图片 162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8458200" y="4852987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96</xdr:row>
      <xdr:rowOff>117475</xdr:rowOff>
    </xdr:from>
    <xdr:to>
      <xdr:col>16</xdr:col>
      <xdr:colOff>420370</xdr:colOff>
      <xdr:row>96</xdr:row>
      <xdr:rowOff>374650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4906581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108585</xdr:colOff>
      <xdr:row>171</xdr:row>
      <xdr:rowOff>122555</xdr:rowOff>
    </xdr:from>
    <xdr:to>
      <xdr:col>16</xdr:col>
      <xdr:colOff>506730</xdr:colOff>
      <xdr:row>171</xdr:row>
      <xdr:rowOff>402590</xdr:rowOff>
    </xdr:to>
    <xdr:pic>
      <xdr:nvPicPr>
        <xdr:cNvPr id="165" name="图片 164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500110" y="8514778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172</xdr:row>
      <xdr:rowOff>57785</xdr:rowOff>
    </xdr:from>
    <xdr:to>
      <xdr:col>16</xdr:col>
      <xdr:colOff>452755</xdr:colOff>
      <xdr:row>172</xdr:row>
      <xdr:rowOff>421005</xdr:rowOff>
    </xdr:to>
    <xdr:pic>
      <xdr:nvPicPr>
        <xdr:cNvPr id="166" name="图片 165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554720" y="8559038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173</xdr:row>
      <xdr:rowOff>87630</xdr:rowOff>
    </xdr:from>
    <xdr:to>
      <xdr:col>16</xdr:col>
      <xdr:colOff>391795</xdr:colOff>
      <xdr:row>173</xdr:row>
      <xdr:rowOff>411480</xdr:rowOff>
    </xdr:to>
    <xdr:pic>
      <xdr:nvPicPr>
        <xdr:cNvPr id="167" name="图片 166" descr="1881899f6e27f95cbd09129d3bac3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615045" y="8612759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124460</xdr:colOff>
      <xdr:row>10</xdr:row>
      <xdr:rowOff>150495</xdr:rowOff>
    </xdr:from>
    <xdr:to>
      <xdr:col>16</xdr:col>
      <xdr:colOff>401955</xdr:colOff>
      <xdr:row>10</xdr:row>
      <xdr:rowOff>510540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494284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12</xdr:row>
      <xdr:rowOff>219075</xdr:rowOff>
    </xdr:from>
    <xdr:to>
      <xdr:col>16</xdr:col>
      <xdr:colOff>402590</xdr:colOff>
      <xdr:row>12</xdr:row>
      <xdr:rowOff>579120</xdr:rowOff>
    </xdr:to>
    <xdr:pic>
      <xdr:nvPicPr>
        <xdr:cNvPr id="36" name="图片 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6620" y="62839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152</xdr:row>
      <xdr:rowOff>353060</xdr:rowOff>
    </xdr:from>
    <xdr:to>
      <xdr:col>16</xdr:col>
      <xdr:colOff>464185</xdr:colOff>
      <xdr:row>152</xdr:row>
      <xdr:rowOff>615315</xdr:rowOff>
    </xdr:to>
    <xdr:pic>
      <xdr:nvPicPr>
        <xdr:cNvPr id="46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46135" y="7499540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127</xdr:row>
      <xdr:rowOff>316865</xdr:rowOff>
    </xdr:from>
    <xdr:to>
      <xdr:col>16</xdr:col>
      <xdr:colOff>468630</xdr:colOff>
      <xdr:row>127</xdr:row>
      <xdr:rowOff>568325</xdr:rowOff>
    </xdr:to>
    <xdr:pic>
      <xdr:nvPicPr>
        <xdr:cNvPr id="67" name="图片 6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81695" y="6206363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46</xdr:row>
      <xdr:rowOff>102235</xdr:rowOff>
    </xdr:from>
    <xdr:to>
      <xdr:col>16</xdr:col>
      <xdr:colOff>382905</xdr:colOff>
      <xdr:row>46</xdr:row>
      <xdr:rowOff>437515</xdr:rowOff>
    </xdr:to>
    <xdr:pic>
      <xdr:nvPicPr>
        <xdr:cNvPr id="6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17255" y="230727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31</xdr:row>
      <xdr:rowOff>82550</xdr:rowOff>
    </xdr:from>
    <xdr:to>
      <xdr:col>16</xdr:col>
      <xdr:colOff>402590</xdr:colOff>
      <xdr:row>31</xdr:row>
      <xdr:rowOff>406400</xdr:rowOff>
    </xdr:to>
    <xdr:pic>
      <xdr:nvPicPr>
        <xdr:cNvPr id="6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1638871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21</xdr:row>
      <xdr:rowOff>126365</xdr:rowOff>
    </xdr:from>
    <xdr:to>
      <xdr:col>16</xdr:col>
      <xdr:colOff>439420</xdr:colOff>
      <xdr:row>21</xdr:row>
      <xdr:rowOff>433070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468995" y="1099947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15</xdr:row>
      <xdr:rowOff>86995</xdr:rowOff>
    </xdr:from>
    <xdr:to>
      <xdr:col>16</xdr:col>
      <xdr:colOff>409575</xdr:colOff>
      <xdr:row>15</xdr:row>
      <xdr:rowOff>382270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0115" y="791591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120316</xdr:colOff>
      <xdr:row>25</xdr:row>
      <xdr:rowOff>60158</xdr:rowOff>
    </xdr:from>
    <xdr:to>
      <xdr:col>16</xdr:col>
      <xdr:colOff>421941</xdr:colOff>
      <xdr:row>25</xdr:row>
      <xdr:rowOff>427188</xdr:rowOff>
    </xdr:to>
    <xdr:pic>
      <xdr:nvPicPr>
        <xdr:cNvPr id="73" name="图片 7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1540" y="1296225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180340</xdr:colOff>
      <xdr:row>51</xdr:row>
      <xdr:rowOff>126365</xdr:rowOff>
    </xdr:from>
    <xdr:to>
      <xdr:col>17</xdr:col>
      <xdr:colOff>370200</xdr:colOff>
      <xdr:row>51</xdr:row>
      <xdr:rowOff>427432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495540" y="2369883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143510</xdr:colOff>
      <xdr:row>62</xdr:row>
      <xdr:rowOff>147955</xdr:rowOff>
    </xdr:from>
    <xdr:to>
      <xdr:col>17</xdr:col>
      <xdr:colOff>377534</xdr:colOff>
      <xdr:row>62</xdr:row>
      <xdr:rowOff>399955</xdr:rowOff>
    </xdr:to>
    <xdr:pic>
      <xdr:nvPicPr>
        <xdr:cNvPr id="3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458710" y="293014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28865" y="35299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490460" y="202311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5"/>
        <a:srcRect l="17042" t="17911" r="16685"/>
        <a:stretch>
          <a:fillRect/>
        </a:stretch>
      </xdr:blipFill>
      <xdr:spPr>
        <a:xfrm>
          <a:off x="7500620" y="249745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78105</xdr:colOff>
      <xdr:row>12</xdr:row>
      <xdr:rowOff>85090</xdr:rowOff>
    </xdr:from>
    <xdr:to>
      <xdr:col>17</xdr:col>
      <xdr:colOff>468631</xdr:colOff>
      <xdr:row>12</xdr:row>
      <xdr:rowOff>370840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6"/>
        <a:srcRect r="-2500" b="26667"/>
        <a:stretch>
          <a:fillRect/>
        </a:stretch>
      </xdr:blipFill>
      <xdr:spPr>
        <a:xfrm>
          <a:off x="7393305" y="300609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168910</xdr:colOff>
      <xdr:row>34</xdr:row>
      <xdr:rowOff>104140</xdr:rowOff>
    </xdr:from>
    <xdr:to>
      <xdr:col>17</xdr:col>
      <xdr:colOff>407035</xdr:colOff>
      <xdr:row>34</xdr:row>
      <xdr:rowOff>423228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484110" y="1444180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15</xdr:row>
      <xdr:rowOff>112395</xdr:rowOff>
    </xdr:from>
    <xdr:to>
      <xdr:col>17</xdr:col>
      <xdr:colOff>340360</xdr:colOff>
      <xdr:row>15</xdr:row>
      <xdr:rowOff>393042</xdr:rowOff>
    </xdr:to>
    <xdr:pic>
      <xdr:nvPicPr>
        <xdr:cNvPr id="9" name="Picture 108" descr="36"/>
        <xdr:cNvPicPr>
          <a:picLocks noChangeAspect="1" noChangeArrowheads="1"/>
        </xdr:cNvPicPr>
      </xdr:nvPicPr>
      <xdr:blipFill>
        <a:blip r:embed="rId8" cstate="print"/>
        <a:srcRect l="25627" t="10168" r="18106" b="7204"/>
        <a:stretch>
          <a:fillRect/>
        </a:stretch>
      </xdr:blipFill>
      <xdr:spPr>
        <a:xfrm>
          <a:off x="7512685" y="45554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201295</xdr:colOff>
      <xdr:row>14</xdr:row>
      <xdr:rowOff>62865</xdr:rowOff>
    </xdr:from>
    <xdr:to>
      <xdr:col>17</xdr:col>
      <xdr:colOff>401320</xdr:colOff>
      <xdr:row>14</xdr:row>
      <xdr:rowOff>339090</xdr:rowOff>
    </xdr:to>
    <xdr:pic>
      <xdr:nvPicPr>
        <xdr:cNvPr id="10" name="Picture 109" descr="35"/>
        <xdr:cNvPicPr>
          <a:picLocks noChangeAspect="1" noChangeArrowheads="1"/>
        </xdr:cNvPicPr>
      </xdr:nvPicPr>
      <xdr:blipFill>
        <a:blip r:embed="rId9" cstate="print"/>
        <a:srcRect l="28018" t="10330" r="7516" b="9505"/>
        <a:stretch>
          <a:fillRect/>
        </a:stretch>
      </xdr:blipFill>
      <xdr:spPr>
        <a:xfrm>
          <a:off x="7516495" y="399859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79375</xdr:colOff>
      <xdr:row>54</xdr:row>
      <xdr:rowOff>102870</xdr:rowOff>
    </xdr:from>
    <xdr:to>
      <xdr:col>17</xdr:col>
      <xdr:colOff>498475</xdr:colOff>
      <xdr:row>54</xdr:row>
      <xdr:rowOff>422548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394575" y="2519743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49530</xdr:colOff>
      <xdr:row>18</xdr:row>
      <xdr:rowOff>151765</xdr:rowOff>
    </xdr:from>
    <xdr:to>
      <xdr:col>17</xdr:col>
      <xdr:colOff>529310</xdr:colOff>
      <xdr:row>18</xdr:row>
      <xdr:rowOff>332739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364730" y="6231255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19</xdr:row>
      <xdr:rowOff>149860</xdr:rowOff>
    </xdr:from>
    <xdr:to>
      <xdr:col>17</xdr:col>
      <xdr:colOff>544195</xdr:colOff>
      <xdr:row>19</xdr:row>
      <xdr:rowOff>314960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364095" y="673671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154305</xdr:colOff>
      <xdr:row>24</xdr:row>
      <xdr:rowOff>115570</xdr:rowOff>
    </xdr:from>
    <xdr:to>
      <xdr:col>17</xdr:col>
      <xdr:colOff>411480</xdr:colOff>
      <xdr:row>24</xdr:row>
      <xdr:rowOff>450850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469505" y="923925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192405</xdr:colOff>
      <xdr:row>200</xdr:row>
      <xdr:rowOff>139700</xdr:rowOff>
    </xdr:from>
    <xdr:to>
      <xdr:col>17</xdr:col>
      <xdr:colOff>390232</xdr:colOff>
      <xdr:row>200</xdr:row>
      <xdr:rowOff>430280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507605" y="997578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57</xdr:row>
      <xdr:rowOff>147320</xdr:rowOff>
    </xdr:from>
    <xdr:to>
      <xdr:col>17</xdr:col>
      <xdr:colOff>481330</xdr:colOff>
      <xdr:row>57</xdr:row>
      <xdr:rowOff>414655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19975" y="2676398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124460</xdr:colOff>
      <xdr:row>9</xdr:row>
      <xdr:rowOff>150495</xdr:rowOff>
    </xdr:from>
    <xdr:to>
      <xdr:col>17</xdr:col>
      <xdr:colOff>401955</xdr:colOff>
      <xdr:row>9</xdr:row>
      <xdr:rowOff>510540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39660" y="142049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101600</xdr:colOff>
      <xdr:row>20</xdr:row>
      <xdr:rowOff>79375</xdr:rowOff>
    </xdr:from>
    <xdr:to>
      <xdr:col>17</xdr:col>
      <xdr:colOff>423545</xdr:colOff>
      <xdr:row>20</xdr:row>
      <xdr:rowOff>410210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416800" y="717359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128905</xdr:colOff>
      <xdr:row>22</xdr:row>
      <xdr:rowOff>117475</xdr:rowOff>
    </xdr:from>
    <xdr:to>
      <xdr:col>17</xdr:col>
      <xdr:colOff>413385</xdr:colOff>
      <xdr:row>22</xdr:row>
      <xdr:rowOff>434975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444105" y="822642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196215</xdr:colOff>
      <xdr:row>50</xdr:row>
      <xdr:rowOff>71755</xdr:rowOff>
    </xdr:from>
    <xdr:to>
      <xdr:col>17</xdr:col>
      <xdr:colOff>381635</xdr:colOff>
      <xdr:row>50</xdr:row>
      <xdr:rowOff>433070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11415" y="23136860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55</xdr:row>
      <xdr:rowOff>91440</xdr:rowOff>
    </xdr:from>
    <xdr:to>
      <xdr:col>17</xdr:col>
      <xdr:colOff>449580</xdr:colOff>
      <xdr:row>55</xdr:row>
      <xdr:rowOff>453390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09815" y="25693370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56</xdr:row>
      <xdr:rowOff>82550</xdr:rowOff>
    </xdr:from>
    <xdr:to>
      <xdr:col>17</xdr:col>
      <xdr:colOff>480060</xdr:colOff>
      <xdr:row>56</xdr:row>
      <xdr:rowOff>443865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40295" y="26191845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44</xdr:row>
      <xdr:rowOff>205740</xdr:rowOff>
    </xdr:from>
    <xdr:to>
      <xdr:col>17</xdr:col>
      <xdr:colOff>538480</xdr:colOff>
      <xdr:row>44</xdr:row>
      <xdr:rowOff>281940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363460" y="2022665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50165</xdr:colOff>
      <xdr:row>48</xdr:row>
      <xdr:rowOff>104775</xdr:rowOff>
    </xdr:from>
    <xdr:to>
      <xdr:col>17</xdr:col>
      <xdr:colOff>485140</xdr:colOff>
      <xdr:row>48</xdr:row>
      <xdr:rowOff>363220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5365" y="2215515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47</xdr:row>
      <xdr:rowOff>104775</xdr:rowOff>
    </xdr:from>
    <xdr:to>
      <xdr:col>17</xdr:col>
      <xdr:colOff>490220</xdr:colOff>
      <xdr:row>47</xdr:row>
      <xdr:rowOff>351790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2164778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66</xdr:row>
      <xdr:rowOff>155575</xdr:rowOff>
    </xdr:from>
    <xdr:to>
      <xdr:col>17</xdr:col>
      <xdr:colOff>487045</xdr:colOff>
      <xdr:row>66</xdr:row>
      <xdr:rowOff>429260</xdr:rowOff>
    </xdr:to>
    <xdr:pic>
      <xdr:nvPicPr>
        <xdr:cNvPr id="26" name="图片 4" descr="微信图片_20191204142201"/>
        <xdr:cNvPicPr>
          <a:picLocks noChangeAspect="1"/>
        </xdr:cNvPicPr>
      </xdr:nvPicPr>
      <xdr:blipFill>
        <a:blip r:embed="rId25"/>
        <a:srcRect l="10605" r="14953" b="14752"/>
        <a:stretch>
          <a:fillRect/>
        </a:stretch>
      </xdr:blipFill>
      <xdr:spPr>
        <a:xfrm>
          <a:off x="7381875" y="313385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107315</xdr:colOff>
      <xdr:row>156</xdr:row>
      <xdr:rowOff>165100</xdr:rowOff>
    </xdr:from>
    <xdr:to>
      <xdr:col>17</xdr:col>
      <xdr:colOff>528320</xdr:colOff>
      <xdr:row>156</xdr:row>
      <xdr:rowOff>377190</xdr:rowOff>
    </xdr:to>
    <xdr:pic>
      <xdr:nvPicPr>
        <xdr:cNvPr id="27" name="Picture 20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422515" y="7701089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72390</xdr:colOff>
      <xdr:row>155</xdr:row>
      <xdr:rowOff>65405</xdr:rowOff>
    </xdr:from>
    <xdr:to>
      <xdr:col>17</xdr:col>
      <xdr:colOff>476250</xdr:colOff>
      <xdr:row>155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87590" y="76403835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157</xdr:row>
      <xdr:rowOff>55880</xdr:rowOff>
    </xdr:from>
    <xdr:to>
      <xdr:col>17</xdr:col>
      <xdr:colOff>464820</xdr:colOff>
      <xdr:row>157</xdr:row>
      <xdr:rowOff>421640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07910" y="7740904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182</xdr:row>
      <xdr:rowOff>127000</xdr:rowOff>
    </xdr:from>
    <xdr:to>
      <xdr:col>17</xdr:col>
      <xdr:colOff>505460</xdr:colOff>
      <xdr:row>182</xdr:row>
      <xdr:rowOff>389255</xdr:rowOff>
    </xdr:to>
    <xdr:pic>
      <xdr:nvPicPr>
        <xdr:cNvPr id="30" name="Picture 3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411085" y="9027858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59055</xdr:colOff>
      <xdr:row>188</xdr:row>
      <xdr:rowOff>88900</xdr:rowOff>
    </xdr:from>
    <xdr:to>
      <xdr:col>17</xdr:col>
      <xdr:colOff>487680</xdr:colOff>
      <xdr:row>188</xdr:row>
      <xdr:rowOff>400050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374255" y="9361868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132715</xdr:colOff>
      <xdr:row>189</xdr:row>
      <xdr:rowOff>136525</xdr:rowOff>
    </xdr:from>
    <xdr:to>
      <xdr:col>17</xdr:col>
      <xdr:colOff>403860</xdr:colOff>
      <xdr:row>189</xdr:row>
      <xdr:rowOff>387985</xdr:rowOff>
    </xdr:to>
    <xdr:pic>
      <xdr:nvPicPr>
        <xdr:cNvPr id="32" name="Picture 2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447915" y="941736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170180</xdr:colOff>
      <xdr:row>191</xdr:row>
      <xdr:rowOff>79375</xdr:rowOff>
    </xdr:from>
    <xdr:to>
      <xdr:col>17</xdr:col>
      <xdr:colOff>412750</xdr:colOff>
      <xdr:row>191</xdr:row>
      <xdr:rowOff>346710</xdr:rowOff>
    </xdr:to>
    <xdr:pic>
      <xdr:nvPicPr>
        <xdr:cNvPr id="33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485380" y="9513125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56515</xdr:colOff>
      <xdr:row>73</xdr:row>
      <xdr:rowOff>83185</xdr:rowOff>
    </xdr:from>
    <xdr:to>
      <xdr:col>17</xdr:col>
      <xdr:colOff>513715</xdr:colOff>
      <xdr:row>73</xdr:row>
      <xdr:rowOff>430530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371715" y="34817685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74</xdr:row>
      <xdr:rowOff>72390</xdr:rowOff>
    </xdr:from>
    <xdr:to>
      <xdr:col>17</xdr:col>
      <xdr:colOff>481330</xdr:colOff>
      <xdr:row>74</xdr:row>
      <xdr:rowOff>439420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382510" y="35314255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75</xdr:row>
      <xdr:rowOff>144780</xdr:rowOff>
    </xdr:from>
    <xdr:to>
      <xdr:col>17</xdr:col>
      <xdr:colOff>506095</xdr:colOff>
      <xdr:row>75</xdr:row>
      <xdr:rowOff>396875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372350" y="35894010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76</xdr:row>
      <xdr:rowOff>225425</xdr:rowOff>
    </xdr:from>
    <xdr:to>
      <xdr:col>17</xdr:col>
      <xdr:colOff>485140</xdr:colOff>
      <xdr:row>76</xdr:row>
      <xdr:rowOff>310515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393305" y="36482020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77</xdr:row>
      <xdr:rowOff>215265</xdr:rowOff>
    </xdr:from>
    <xdr:to>
      <xdr:col>17</xdr:col>
      <xdr:colOff>524510</xdr:colOff>
      <xdr:row>77</xdr:row>
      <xdr:rowOff>317500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382510" y="36979225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72</xdr:row>
      <xdr:rowOff>98425</xdr:rowOff>
    </xdr:from>
    <xdr:to>
      <xdr:col>17</xdr:col>
      <xdr:colOff>447675</xdr:colOff>
      <xdr:row>72</xdr:row>
      <xdr:rowOff>439420</xdr:rowOff>
    </xdr:to>
    <xdr:pic>
      <xdr:nvPicPr>
        <xdr:cNvPr id="39" name="Picture 5"/>
        <xdr:cNvPicPr>
          <a:picLocks noChangeAspect="1" noChangeArrowheads="1"/>
        </xdr:cNvPicPr>
      </xdr:nvPicPr>
      <xdr:blipFill>
        <a:blip r:embed="rId38"/>
        <a:srcRect r="14205" b="25888"/>
        <a:stretch>
          <a:fillRect/>
        </a:stretch>
      </xdr:blipFill>
      <xdr:spPr>
        <a:xfrm>
          <a:off x="7410450" y="3432556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192</xdr:row>
      <xdr:rowOff>136525</xdr:rowOff>
    </xdr:from>
    <xdr:to>
      <xdr:col>17</xdr:col>
      <xdr:colOff>389255</xdr:colOff>
      <xdr:row>192</xdr:row>
      <xdr:rowOff>387985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33310" y="956957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127635</xdr:colOff>
      <xdr:row>194</xdr:row>
      <xdr:rowOff>98425</xdr:rowOff>
    </xdr:from>
    <xdr:to>
      <xdr:col>17</xdr:col>
      <xdr:colOff>398780</xdr:colOff>
      <xdr:row>194</xdr:row>
      <xdr:rowOff>349885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442835" y="966724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99695</xdr:colOff>
      <xdr:row>181</xdr:row>
      <xdr:rowOff>92710</xdr:rowOff>
    </xdr:from>
    <xdr:to>
      <xdr:col>17</xdr:col>
      <xdr:colOff>363220</xdr:colOff>
      <xdr:row>181</xdr:row>
      <xdr:rowOff>423545</xdr:rowOff>
    </xdr:to>
    <xdr:pic>
      <xdr:nvPicPr>
        <xdr:cNvPr id="42" name="图片 41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4895" y="897369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88265</xdr:colOff>
      <xdr:row>158</xdr:row>
      <xdr:rowOff>104140</xdr:rowOff>
    </xdr:from>
    <xdr:to>
      <xdr:col>17</xdr:col>
      <xdr:colOff>417394</xdr:colOff>
      <xdr:row>158</xdr:row>
      <xdr:rowOff>399743</xdr:rowOff>
    </xdr:to>
    <xdr:pic>
      <xdr:nvPicPr>
        <xdr:cNvPr id="43" name="Picture 23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403465" y="7796466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16</xdr:row>
      <xdr:rowOff>45720</xdr:rowOff>
    </xdr:from>
    <xdr:to>
      <xdr:col>17</xdr:col>
      <xdr:colOff>465455</xdr:colOff>
      <xdr:row>16</xdr:row>
      <xdr:rowOff>414655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8870" y="499618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17</xdr:row>
      <xdr:rowOff>60325</xdr:rowOff>
    </xdr:from>
    <xdr:to>
      <xdr:col>17</xdr:col>
      <xdr:colOff>459105</xdr:colOff>
      <xdr:row>17</xdr:row>
      <xdr:rowOff>429260</xdr:rowOff>
    </xdr:to>
    <xdr:pic>
      <xdr:nvPicPr>
        <xdr:cNvPr id="45" name="图片 4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2520" y="551815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29</xdr:row>
      <xdr:rowOff>94615</xdr:rowOff>
    </xdr:from>
    <xdr:to>
      <xdr:col>17</xdr:col>
      <xdr:colOff>389517</xdr:colOff>
      <xdr:row>29</xdr:row>
      <xdr:rowOff>416133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68235" y="1189545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150495</xdr:colOff>
      <xdr:row>30</xdr:row>
      <xdr:rowOff>83820</xdr:rowOff>
    </xdr:from>
    <xdr:to>
      <xdr:col>17</xdr:col>
      <xdr:colOff>400114</xdr:colOff>
      <xdr:row>30</xdr:row>
      <xdr:rowOff>407581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465695" y="1239202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155575</xdr:colOff>
      <xdr:row>28</xdr:row>
      <xdr:rowOff>73025</xdr:rowOff>
    </xdr:from>
    <xdr:to>
      <xdr:col>17</xdr:col>
      <xdr:colOff>392057</xdr:colOff>
      <xdr:row>28</xdr:row>
      <xdr:rowOff>394543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70775" y="1136650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184785</xdr:colOff>
      <xdr:row>160</xdr:row>
      <xdr:rowOff>87630</xdr:rowOff>
    </xdr:from>
    <xdr:to>
      <xdr:col>17</xdr:col>
      <xdr:colOff>407670</xdr:colOff>
      <xdr:row>160</xdr:row>
      <xdr:rowOff>461645</xdr:rowOff>
    </xdr:to>
    <xdr:pic>
      <xdr:nvPicPr>
        <xdr:cNvPr id="49" name="图片 4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99985" y="79077185"/>
          <a:ext cx="22288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59</xdr:row>
      <xdr:rowOff>85725</xdr:rowOff>
    </xdr:from>
    <xdr:to>
      <xdr:col>17</xdr:col>
      <xdr:colOff>492761</xdr:colOff>
      <xdr:row>59</xdr:row>
      <xdr:rowOff>411481</xdr:rowOff>
    </xdr:to>
    <xdr:pic>
      <xdr:nvPicPr>
        <xdr:cNvPr id="50" name="图片 4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48550" y="2771711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60</xdr:row>
      <xdr:rowOff>12700</xdr:rowOff>
    </xdr:from>
    <xdr:to>
      <xdr:col>17</xdr:col>
      <xdr:colOff>494665</xdr:colOff>
      <xdr:row>60</xdr:row>
      <xdr:rowOff>422275</xdr:rowOff>
    </xdr:to>
    <xdr:pic>
      <xdr:nvPicPr>
        <xdr:cNvPr id="51" name="图片 5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86955" y="28151455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63</xdr:row>
      <xdr:rowOff>78105</xdr:rowOff>
    </xdr:from>
    <xdr:to>
      <xdr:col>17</xdr:col>
      <xdr:colOff>482600</xdr:colOff>
      <xdr:row>63</xdr:row>
      <xdr:rowOff>435610</xdr:rowOff>
    </xdr:to>
    <xdr:pic>
      <xdr:nvPicPr>
        <xdr:cNvPr id="52" name="图片 5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49185" y="29738955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31</xdr:row>
      <xdr:rowOff>76200</xdr:rowOff>
    </xdr:from>
    <xdr:to>
      <xdr:col>17</xdr:col>
      <xdr:colOff>430530</xdr:colOff>
      <xdr:row>31</xdr:row>
      <xdr:rowOff>403225</xdr:rowOff>
    </xdr:to>
    <xdr:pic>
      <xdr:nvPicPr>
        <xdr:cNvPr id="53" name="图片 5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1250" y="1289177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145415</xdr:colOff>
      <xdr:row>32</xdr:row>
      <xdr:rowOff>86360</xdr:rowOff>
    </xdr:from>
    <xdr:to>
      <xdr:col>17</xdr:col>
      <xdr:colOff>429895</xdr:colOff>
      <xdr:row>32</xdr:row>
      <xdr:rowOff>413385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0615" y="1340929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127000</xdr:colOff>
      <xdr:row>33</xdr:row>
      <xdr:rowOff>99060</xdr:rowOff>
    </xdr:from>
    <xdr:to>
      <xdr:col>17</xdr:col>
      <xdr:colOff>469900</xdr:colOff>
      <xdr:row>33</xdr:row>
      <xdr:rowOff>437515</xdr:rowOff>
    </xdr:to>
    <xdr:pic>
      <xdr:nvPicPr>
        <xdr:cNvPr id="55" name="图片 5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42200" y="1392936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71</xdr:row>
      <xdr:rowOff>117475</xdr:rowOff>
    </xdr:from>
    <xdr:to>
      <xdr:col>17</xdr:col>
      <xdr:colOff>420370</xdr:colOff>
      <xdr:row>71</xdr:row>
      <xdr:rowOff>374650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338372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135255</xdr:colOff>
      <xdr:row>65</xdr:row>
      <xdr:rowOff>144145</xdr:rowOff>
    </xdr:from>
    <xdr:to>
      <xdr:col>17</xdr:col>
      <xdr:colOff>450215</xdr:colOff>
      <xdr:row>65</xdr:row>
      <xdr:rowOff>427355</xdr:rowOff>
    </xdr:to>
    <xdr:pic>
      <xdr:nvPicPr>
        <xdr:cNvPr id="57" name="图片 5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50455" y="308197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64</xdr:row>
      <xdr:rowOff>105410</xdr:rowOff>
    </xdr:from>
    <xdr:to>
      <xdr:col>17</xdr:col>
      <xdr:colOff>379730</xdr:colOff>
      <xdr:row>64</xdr:row>
      <xdr:rowOff>421005</xdr:rowOff>
    </xdr:to>
    <xdr:pic>
      <xdr:nvPicPr>
        <xdr:cNvPr id="58" name="图片 5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70140" y="3027362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197</xdr:row>
      <xdr:rowOff>100965</xdr:rowOff>
    </xdr:from>
    <xdr:to>
      <xdr:col>17</xdr:col>
      <xdr:colOff>497205</xdr:colOff>
      <xdr:row>197</xdr:row>
      <xdr:rowOff>381000</xdr:rowOff>
    </xdr:to>
    <xdr:pic>
      <xdr:nvPicPr>
        <xdr:cNvPr id="59" name="图片 5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14260" y="9819703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142240</xdr:colOff>
      <xdr:row>198</xdr:row>
      <xdr:rowOff>58420</xdr:rowOff>
    </xdr:from>
    <xdr:to>
      <xdr:col>17</xdr:col>
      <xdr:colOff>431800</xdr:colOff>
      <xdr:row>198</xdr:row>
      <xdr:rowOff>421640</xdr:rowOff>
    </xdr:to>
    <xdr:pic>
      <xdr:nvPicPr>
        <xdr:cNvPr id="60" name="图片 5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57440" y="98661855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208915</xdr:colOff>
      <xdr:row>199</xdr:row>
      <xdr:rowOff>87630</xdr:rowOff>
    </xdr:from>
    <xdr:to>
      <xdr:col>17</xdr:col>
      <xdr:colOff>377190</xdr:colOff>
      <xdr:row>199</xdr:row>
      <xdr:rowOff>411480</xdr:rowOff>
    </xdr:to>
    <xdr:pic>
      <xdr:nvPicPr>
        <xdr:cNvPr id="61" name="图片 60" descr="1881899f6e27f95cbd09129d3bac33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524115" y="99198430"/>
          <a:ext cx="168275" cy="323850"/>
        </a:xfrm>
        <a:prstGeom prst="rect">
          <a:avLst/>
        </a:prstGeom>
      </xdr:spPr>
    </xdr:pic>
    <xdr:clientData/>
  </xdr:twoCellAnchor>
  <xdr:twoCellAnchor>
    <xdr:from>
      <xdr:col>17</xdr:col>
      <xdr:colOff>82550</xdr:colOff>
      <xdr:row>41</xdr:row>
      <xdr:rowOff>123190</xdr:rowOff>
    </xdr:from>
    <xdr:to>
      <xdr:col>17</xdr:col>
      <xdr:colOff>448896</xdr:colOff>
      <xdr:row>41</xdr:row>
      <xdr:rowOff>426751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97750" y="1862201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97790</xdr:colOff>
      <xdr:row>38</xdr:row>
      <xdr:rowOff>116205</xdr:rowOff>
    </xdr:from>
    <xdr:to>
      <xdr:col>17</xdr:col>
      <xdr:colOff>445135</xdr:colOff>
      <xdr:row>38</xdr:row>
      <xdr:rowOff>404495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412990" y="1709293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39</xdr:row>
      <xdr:rowOff>104775</xdr:rowOff>
    </xdr:from>
    <xdr:to>
      <xdr:col>17</xdr:col>
      <xdr:colOff>495300</xdr:colOff>
      <xdr:row>39</xdr:row>
      <xdr:rowOff>410845</xdr:rowOff>
    </xdr:to>
    <xdr:pic>
      <xdr:nvPicPr>
        <xdr:cNvPr id="64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407275" y="1758886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66675</xdr:colOff>
      <xdr:row>40</xdr:row>
      <xdr:rowOff>104775</xdr:rowOff>
    </xdr:from>
    <xdr:to>
      <xdr:col>17</xdr:col>
      <xdr:colOff>484505</xdr:colOff>
      <xdr:row>40</xdr:row>
      <xdr:rowOff>422275</xdr:rowOff>
    </xdr:to>
    <xdr:pic>
      <xdr:nvPicPr>
        <xdr:cNvPr id="65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381875" y="1809623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62865</xdr:colOff>
      <xdr:row>45</xdr:row>
      <xdr:rowOff>236220</xdr:rowOff>
    </xdr:from>
    <xdr:to>
      <xdr:col>17</xdr:col>
      <xdr:colOff>485775</xdr:colOff>
      <xdr:row>45</xdr:row>
      <xdr:rowOff>321945</xdr:rowOff>
    </xdr:to>
    <xdr:pic>
      <xdr:nvPicPr>
        <xdr:cNvPr id="66" name="图片 6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378065" y="2076450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43</xdr:row>
      <xdr:rowOff>165735</xdr:rowOff>
    </xdr:from>
    <xdr:to>
      <xdr:col>17</xdr:col>
      <xdr:colOff>415925</xdr:colOff>
      <xdr:row>43</xdr:row>
      <xdr:rowOff>415925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7590" y="1967928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36</xdr:row>
      <xdr:rowOff>415290</xdr:rowOff>
    </xdr:from>
    <xdr:to>
      <xdr:col>17</xdr:col>
      <xdr:colOff>462280</xdr:colOff>
      <xdr:row>36</xdr:row>
      <xdr:rowOff>854075</xdr:rowOff>
    </xdr:to>
    <xdr:pic>
      <xdr:nvPicPr>
        <xdr:cNvPr id="68" name="图片 6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28865" y="15767685"/>
          <a:ext cx="34861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117475</xdr:colOff>
      <xdr:row>52</xdr:row>
      <xdr:rowOff>118110</xdr:rowOff>
    </xdr:from>
    <xdr:to>
      <xdr:col>17</xdr:col>
      <xdr:colOff>504190</xdr:colOff>
      <xdr:row>52</xdr:row>
      <xdr:rowOff>441325</xdr:rowOff>
    </xdr:to>
    <xdr:pic>
      <xdr:nvPicPr>
        <xdr:cNvPr id="70" name="图片 69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432675" y="2419794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123190</xdr:colOff>
      <xdr:row>53</xdr:row>
      <xdr:rowOff>113030</xdr:rowOff>
    </xdr:from>
    <xdr:to>
      <xdr:col>17</xdr:col>
      <xdr:colOff>545465</xdr:colOff>
      <xdr:row>53</xdr:row>
      <xdr:rowOff>471805</xdr:rowOff>
    </xdr:to>
    <xdr:pic>
      <xdr:nvPicPr>
        <xdr:cNvPr id="71" name="图片 7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438390" y="2470023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35</xdr:row>
      <xdr:rowOff>115570</xdr:rowOff>
    </xdr:from>
    <xdr:to>
      <xdr:col>17</xdr:col>
      <xdr:colOff>496285</xdr:colOff>
      <xdr:row>35</xdr:row>
      <xdr:rowOff>378581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1496060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139700</xdr:colOff>
      <xdr:row>37</xdr:row>
      <xdr:rowOff>64770</xdr:rowOff>
    </xdr:from>
    <xdr:to>
      <xdr:col>17</xdr:col>
      <xdr:colOff>422910</xdr:colOff>
      <xdr:row>37</xdr:row>
      <xdr:rowOff>388620</xdr:rowOff>
    </xdr:to>
    <xdr:pic>
      <xdr:nvPicPr>
        <xdr:cNvPr id="73" name="Picture 2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7454900" y="1653413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71755</xdr:colOff>
      <xdr:row>58</xdr:row>
      <xdr:rowOff>65405</xdr:rowOff>
    </xdr:from>
    <xdr:to>
      <xdr:col>17</xdr:col>
      <xdr:colOff>452120</xdr:colOff>
      <xdr:row>58</xdr:row>
      <xdr:rowOff>433070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6955" y="27189430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111125</xdr:colOff>
      <xdr:row>171</xdr:row>
      <xdr:rowOff>64770</xdr:rowOff>
    </xdr:from>
    <xdr:to>
      <xdr:col>17</xdr:col>
      <xdr:colOff>454025</xdr:colOff>
      <xdr:row>171</xdr:row>
      <xdr:rowOff>433705</xdr:rowOff>
    </xdr:to>
    <xdr:pic>
      <xdr:nvPicPr>
        <xdr:cNvPr id="75" name="图片 7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426325" y="8463534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110490</xdr:colOff>
      <xdr:row>172</xdr:row>
      <xdr:rowOff>65405</xdr:rowOff>
    </xdr:from>
    <xdr:to>
      <xdr:col>17</xdr:col>
      <xdr:colOff>455930</xdr:colOff>
      <xdr:row>172</xdr:row>
      <xdr:rowOff>420370</xdr:rowOff>
    </xdr:to>
    <xdr:pic>
      <xdr:nvPicPr>
        <xdr:cNvPr id="76" name="图片 7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425690" y="85143340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173</xdr:row>
      <xdr:rowOff>75565</xdr:rowOff>
    </xdr:from>
    <xdr:to>
      <xdr:col>17</xdr:col>
      <xdr:colOff>413385</xdr:colOff>
      <xdr:row>173</xdr:row>
      <xdr:rowOff>414655</xdr:rowOff>
    </xdr:to>
    <xdr:pic>
      <xdr:nvPicPr>
        <xdr:cNvPr id="77" name="图片 7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396480" y="85660865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144145</xdr:colOff>
      <xdr:row>193</xdr:row>
      <xdr:rowOff>104140</xdr:rowOff>
    </xdr:from>
    <xdr:to>
      <xdr:col>17</xdr:col>
      <xdr:colOff>415290</xdr:colOff>
      <xdr:row>193</xdr:row>
      <xdr:rowOff>355600</xdr:rowOff>
    </xdr:to>
    <xdr:pic>
      <xdr:nvPicPr>
        <xdr:cNvPr id="78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59345" y="961707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190</xdr:row>
      <xdr:rowOff>55245</xdr:rowOff>
    </xdr:from>
    <xdr:to>
      <xdr:col>17</xdr:col>
      <xdr:colOff>414020</xdr:colOff>
      <xdr:row>190</xdr:row>
      <xdr:rowOff>414655</xdr:rowOff>
    </xdr:to>
    <xdr:pic>
      <xdr:nvPicPr>
        <xdr:cNvPr id="79" name="图片 7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473950" y="9459976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42</xdr:row>
      <xdr:rowOff>104775</xdr:rowOff>
    </xdr:from>
    <xdr:to>
      <xdr:col>17</xdr:col>
      <xdr:colOff>430772</xdr:colOff>
      <xdr:row>42</xdr:row>
      <xdr:rowOff>311224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461250" y="1911096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60325</xdr:colOff>
      <xdr:row>164</xdr:row>
      <xdr:rowOff>124460</xdr:rowOff>
    </xdr:from>
    <xdr:to>
      <xdr:col>17</xdr:col>
      <xdr:colOff>498475</xdr:colOff>
      <xdr:row>164</xdr:row>
      <xdr:rowOff>341630</xdr:rowOff>
    </xdr:to>
    <xdr:pic>
      <xdr:nvPicPr>
        <xdr:cNvPr id="81" name="Picture 2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75525" y="8114347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165</xdr:row>
      <xdr:rowOff>177165</xdr:rowOff>
    </xdr:from>
    <xdr:to>
      <xdr:col>17</xdr:col>
      <xdr:colOff>475615</xdr:colOff>
      <xdr:row>165</xdr:row>
      <xdr:rowOff>319405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8865" y="81703545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83" name="图片 8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49185" y="8039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128270</xdr:colOff>
      <xdr:row>27</xdr:row>
      <xdr:rowOff>66040</xdr:rowOff>
    </xdr:from>
    <xdr:to>
      <xdr:col>17</xdr:col>
      <xdr:colOff>417195</xdr:colOff>
      <xdr:row>27</xdr:row>
      <xdr:rowOff>432435</xdr:rowOff>
    </xdr:to>
    <xdr:pic>
      <xdr:nvPicPr>
        <xdr:cNvPr id="84" name="图片 8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443470" y="1085215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49</xdr:row>
      <xdr:rowOff>93345</xdr:rowOff>
    </xdr:from>
    <xdr:to>
      <xdr:col>17</xdr:col>
      <xdr:colOff>375285</xdr:colOff>
      <xdr:row>49</xdr:row>
      <xdr:rowOff>407670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489825" y="2265108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61</xdr:row>
      <xdr:rowOff>106680</xdr:rowOff>
    </xdr:from>
    <xdr:to>
      <xdr:col>17</xdr:col>
      <xdr:colOff>401320</xdr:colOff>
      <xdr:row>61</xdr:row>
      <xdr:rowOff>409575</xdr:rowOff>
    </xdr:to>
    <xdr:pic>
      <xdr:nvPicPr>
        <xdr:cNvPr id="86" name="Picture 16079"/>
        <xdr:cNvPicPr>
          <a:picLocks noChangeAspect="1" noChangeArrowheads="1"/>
        </xdr:cNvPicPr>
      </xdr:nvPicPr>
      <xdr:blipFill>
        <a:blip r:embed="rId77" cstate="print"/>
        <a:srcRect/>
        <a:stretch>
          <a:fillRect/>
        </a:stretch>
      </xdr:blipFill>
      <xdr:spPr>
        <a:xfrm>
          <a:off x="7468870" y="2875280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67945</xdr:colOff>
      <xdr:row>159</xdr:row>
      <xdr:rowOff>36195</xdr:rowOff>
    </xdr:from>
    <xdr:to>
      <xdr:col>17</xdr:col>
      <xdr:colOff>431165</xdr:colOff>
      <xdr:row>159</xdr:row>
      <xdr:rowOff>433705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3145" y="7840408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93980</xdr:colOff>
      <xdr:row>161</xdr:row>
      <xdr:rowOff>64770</xdr:rowOff>
    </xdr:from>
    <xdr:to>
      <xdr:col>17</xdr:col>
      <xdr:colOff>414020</xdr:colOff>
      <xdr:row>161</xdr:row>
      <xdr:rowOff>432435</xdr:rowOff>
    </xdr:to>
    <xdr:pic>
      <xdr:nvPicPr>
        <xdr:cNvPr id="88" name="图片 8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409180" y="79561690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162</xdr:row>
      <xdr:rowOff>85725</xdr:rowOff>
    </xdr:from>
    <xdr:to>
      <xdr:col>17</xdr:col>
      <xdr:colOff>379730</xdr:colOff>
      <xdr:row>162</xdr:row>
      <xdr:rowOff>391795</xdr:rowOff>
    </xdr:to>
    <xdr:pic>
      <xdr:nvPicPr>
        <xdr:cNvPr id="89" name="图片 8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429500" y="80090010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163</xdr:row>
      <xdr:rowOff>83820</xdr:rowOff>
    </xdr:from>
    <xdr:to>
      <xdr:col>17</xdr:col>
      <xdr:colOff>413385</xdr:colOff>
      <xdr:row>163</xdr:row>
      <xdr:rowOff>392430</xdr:rowOff>
    </xdr:to>
    <xdr:pic>
      <xdr:nvPicPr>
        <xdr:cNvPr id="90" name="图片 8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399020" y="80595470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151765</xdr:colOff>
      <xdr:row>167</xdr:row>
      <xdr:rowOff>74295</xdr:rowOff>
    </xdr:from>
    <xdr:to>
      <xdr:col>17</xdr:col>
      <xdr:colOff>386080</xdr:colOff>
      <xdr:row>167</xdr:row>
      <xdr:rowOff>415290</xdr:rowOff>
    </xdr:to>
    <xdr:pic>
      <xdr:nvPicPr>
        <xdr:cNvPr id="91" name="图片 9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466965" y="8261540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168</xdr:row>
      <xdr:rowOff>55880</xdr:rowOff>
    </xdr:from>
    <xdr:to>
      <xdr:col>17</xdr:col>
      <xdr:colOff>410845</xdr:colOff>
      <xdr:row>168</xdr:row>
      <xdr:rowOff>424815</xdr:rowOff>
    </xdr:to>
    <xdr:pic>
      <xdr:nvPicPr>
        <xdr:cNvPr id="92" name="图片 91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409815" y="8310435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169</xdr:row>
      <xdr:rowOff>54610</xdr:rowOff>
    </xdr:from>
    <xdr:to>
      <xdr:col>17</xdr:col>
      <xdr:colOff>363220</xdr:colOff>
      <xdr:row>169</xdr:row>
      <xdr:rowOff>410845</xdr:rowOff>
    </xdr:to>
    <xdr:pic>
      <xdr:nvPicPr>
        <xdr:cNvPr id="93" name="图片 9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458710" y="8361045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170</xdr:row>
      <xdr:rowOff>65405</xdr:rowOff>
    </xdr:from>
    <xdr:to>
      <xdr:col>17</xdr:col>
      <xdr:colOff>361315</xdr:colOff>
      <xdr:row>170</xdr:row>
      <xdr:rowOff>471805</xdr:rowOff>
    </xdr:to>
    <xdr:pic>
      <xdr:nvPicPr>
        <xdr:cNvPr id="94" name="图片 93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399020" y="8412861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174</xdr:row>
      <xdr:rowOff>92710</xdr:rowOff>
    </xdr:from>
    <xdr:to>
      <xdr:col>17</xdr:col>
      <xdr:colOff>412750</xdr:colOff>
      <xdr:row>174</xdr:row>
      <xdr:rowOff>389890</xdr:rowOff>
    </xdr:to>
    <xdr:pic>
      <xdr:nvPicPr>
        <xdr:cNvPr id="95" name="图片 9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387590" y="86185375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175</xdr:row>
      <xdr:rowOff>102870</xdr:rowOff>
    </xdr:from>
    <xdr:to>
      <xdr:col>17</xdr:col>
      <xdr:colOff>447040</xdr:colOff>
      <xdr:row>175</xdr:row>
      <xdr:rowOff>396240</xdr:rowOff>
    </xdr:to>
    <xdr:pic>
      <xdr:nvPicPr>
        <xdr:cNvPr id="96" name="图片 9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399020" y="86702900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74295</xdr:colOff>
      <xdr:row>176</xdr:row>
      <xdr:rowOff>75565</xdr:rowOff>
    </xdr:from>
    <xdr:to>
      <xdr:col>17</xdr:col>
      <xdr:colOff>424815</xdr:colOff>
      <xdr:row>176</xdr:row>
      <xdr:rowOff>420370</xdr:rowOff>
    </xdr:to>
    <xdr:pic>
      <xdr:nvPicPr>
        <xdr:cNvPr id="97" name="图片 9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389495" y="87182960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177</xdr:row>
      <xdr:rowOff>85725</xdr:rowOff>
    </xdr:from>
    <xdr:to>
      <xdr:col>17</xdr:col>
      <xdr:colOff>421005</xdr:colOff>
      <xdr:row>177</xdr:row>
      <xdr:rowOff>397510</xdr:rowOff>
    </xdr:to>
    <xdr:pic>
      <xdr:nvPicPr>
        <xdr:cNvPr id="98" name="图片 97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379970" y="87700485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178</xdr:row>
      <xdr:rowOff>122555</xdr:rowOff>
    </xdr:from>
    <xdr:to>
      <xdr:col>17</xdr:col>
      <xdr:colOff>419735</xdr:colOff>
      <xdr:row>178</xdr:row>
      <xdr:rowOff>358140</xdr:rowOff>
    </xdr:to>
    <xdr:pic>
      <xdr:nvPicPr>
        <xdr:cNvPr id="99" name="图片 98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99020" y="88244680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179</xdr:row>
      <xdr:rowOff>74930</xdr:rowOff>
    </xdr:from>
    <xdr:to>
      <xdr:col>17</xdr:col>
      <xdr:colOff>398780</xdr:colOff>
      <xdr:row>179</xdr:row>
      <xdr:rowOff>396240</xdr:rowOff>
    </xdr:to>
    <xdr:pic>
      <xdr:nvPicPr>
        <xdr:cNvPr id="100" name="图片 9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468235" y="88704420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180</xdr:row>
      <xdr:rowOff>46355</xdr:rowOff>
    </xdr:from>
    <xdr:to>
      <xdr:col>17</xdr:col>
      <xdr:colOff>428625</xdr:colOff>
      <xdr:row>180</xdr:row>
      <xdr:rowOff>377825</xdr:rowOff>
    </xdr:to>
    <xdr:pic>
      <xdr:nvPicPr>
        <xdr:cNvPr id="101" name="图片 10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458710" y="89183210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103505</xdr:colOff>
      <xdr:row>166</xdr:row>
      <xdr:rowOff>54610</xdr:rowOff>
    </xdr:from>
    <xdr:to>
      <xdr:col>17</xdr:col>
      <xdr:colOff>419100</xdr:colOff>
      <xdr:row>166</xdr:row>
      <xdr:rowOff>436245</xdr:rowOff>
    </xdr:to>
    <xdr:pic>
      <xdr:nvPicPr>
        <xdr:cNvPr id="102" name="图片 10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418705" y="82088355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186</xdr:row>
      <xdr:rowOff>156845</xdr:rowOff>
    </xdr:from>
    <xdr:to>
      <xdr:col>17</xdr:col>
      <xdr:colOff>488950</xdr:colOff>
      <xdr:row>186</xdr:row>
      <xdr:rowOff>363220</xdr:rowOff>
    </xdr:to>
    <xdr:pic>
      <xdr:nvPicPr>
        <xdr:cNvPr id="103" name="图片 10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63460" y="9267190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148590</xdr:colOff>
      <xdr:row>187</xdr:row>
      <xdr:rowOff>45720</xdr:rowOff>
    </xdr:from>
    <xdr:to>
      <xdr:col>17</xdr:col>
      <xdr:colOff>389255</xdr:colOff>
      <xdr:row>187</xdr:row>
      <xdr:rowOff>403225</xdr:rowOff>
    </xdr:to>
    <xdr:pic>
      <xdr:nvPicPr>
        <xdr:cNvPr id="104" name="图片 10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463790" y="93068140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48895</xdr:colOff>
      <xdr:row>79</xdr:row>
      <xdr:rowOff>136525</xdr:rowOff>
    </xdr:from>
    <xdr:to>
      <xdr:col>17</xdr:col>
      <xdr:colOff>454660</xdr:colOff>
      <xdr:row>79</xdr:row>
      <xdr:rowOff>379730</xdr:rowOff>
    </xdr:to>
    <xdr:pic>
      <xdr:nvPicPr>
        <xdr:cNvPr id="105" name="图片 104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364095" y="3791521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126365</xdr:colOff>
      <xdr:row>184</xdr:row>
      <xdr:rowOff>165735</xdr:rowOff>
    </xdr:from>
    <xdr:to>
      <xdr:col>17</xdr:col>
      <xdr:colOff>473075</xdr:colOff>
      <xdr:row>184</xdr:row>
      <xdr:rowOff>546100</xdr:rowOff>
    </xdr:to>
    <xdr:pic>
      <xdr:nvPicPr>
        <xdr:cNvPr id="106" name="图片 105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441565" y="9133205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131445</xdr:colOff>
      <xdr:row>69</xdr:row>
      <xdr:rowOff>100965</xdr:rowOff>
    </xdr:from>
    <xdr:to>
      <xdr:col>17</xdr:col>
      <xdr:colOff>455295</xdr:colOff>
      <xdr:row>69</xdr:row>
      <xdr:rowOff>435610</xdr:rowOff>
    </xdr:to>
    <xdr:pic>
      <xdr:nvPicPr>
        <xdr:cNvPr id="107" name="图片 106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46645" y="328060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68</xdr:row>
      <xdr:rowOff>36195</xdr:rowOff>
    </xdr:from>
    <xdr:to>
      <xdr:col>17</xdr:col>
      <xdr:colOff>386715</xdr:colOff>
      <xdr:row>68</xdr:row>
      <xdr:rowOff>485775</xdr:rowOff>
    </xdr:to>
    <xdr:pic>
      <xdr:nvPicPr>
        <xdr:cNvPr id="108" name="图片 10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408545" y="322338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67</xdr:row>
      <xdr:rowOff>66675</xdr:rowOff>
    </xdr:from>
    <xdr:to>
      <xdr:col>17</xdr:col>
      <xdr:colOff>494030</xdr:colOff>
      <xdr:row>67</xdr:row>
      <xdr:rowOff>460375</xdr:rowOff>
    </xdr:to>
    <xdr:pic>
      <xdr:nvPicPr>
        <xdr:cNvPr id="109" name="图片 10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387590" y="317569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70</xdr:row>
      <xdr:rowOff>88900</xdr:rowOff>
    </xdr:from>
    <xdr:to>
      <xdr:col>17</xdr:col>
      <xdr:colOff>454025</xdr:colOff>
      <xdr:row>70</xdr:row>
      <xdr:rowOff>407670</xdr:rowOff>
    </xdr:to>
    <xdr:pic>
      <xdr:nvPicPr>
        <xdr:cNvPr id="110" name="图片 10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381875" y="33301305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125730</xdr:colOff>
      <xdr:row>46</xdr:row>
      <xdr:rowOff>137160</xdr:rowOff>
    </xdr:from>
    <xdr:to>
      <xdr:col>17</xdr:col>
      <xdr:colOff>419100</xdr:colOff>
      <xdr:row>46</xdr:row>
      <xdr:rowOff>359410</xdr:rowOff>
    </xdr:to>
    <xdr:pic>
      <xdr:nvPicPr>
        <xdr:cNvPr id="111" name="Picture 18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7440930" y="211728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159385</xdr:colOff>
      <xdr:row>140</xdr:row>
      <xdr:rowOff>106680</xdr:rowOff>
    </xdr:from>
    <xdr:to>
      <xdr:col>17</xdr:col>
      <xdr:colOff>473710</xdr:colOff>
      <xdr:row>140</xdr:row>
      <xdr:rowOff>401955</xdr:rowOff>
    </xdr:to>
    <xdr:pic>
      <xdr:nvPicPr>
        <xdr:cNvPr id="112" name="Picture 111" descr="888"/>
        <xdr:cNvPicPr>
          <a:picLocks noChangeAspect="1" noChangeArrowheads="1"/>
        </xdr:cNvPicPr>
      </xdr:nvPicPr>
      <xdr:blipFill>
        <a:blip r:embed="rId103" cstate="print"/>
        <a:srcRect/>
        <a:stretch>
          <a:fillRect/>
        </a:stretch>
      </xdr:blipFill>
      <xdr:spPr>
        <a:xfrm>
          <a:off x="7474585" y="68834635"/>
          <a:ext cx="314325" cy="29527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83</xdr:row>
      <xdr:rowOff>95250</xdr:rowOff>
    </xdr:from>
    <xdr:to>
      <xdr:col>17</xdr:col>
      <xdr:colOff>459105</xdr:colOff>
      <xdr:row>83</xdr:row>
      <xdr:rowOff>406400</xdr:rowOff>
    </xdr:to>
    <xdr:pic>
      <xdr:nvPicPr>
        <xdr:cNvPr id="113" name="图片 112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flipV="1">
          <a:off x="7391400" y="3990340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93</xdr:row>
      <xdr:rowOff>57150</xdr:rowOff>
    </xdr:from>
    <xdr:to>
      <xdr:col>17</xdr:col>
      <xdr:colOff>473710</xdr:colOff>
      <xdr:row>93</xdr:row>
      <xdr:rowOff>410845</xdr:rowOff>
    </xdr:to>
    <xdr:pic>
      <xdr:nvPicPr>
        <xdr:cNvPr id="114" name="图片 11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938950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95</xdr:row>
      <xdr:rowOff>149599</xdr:rowOff>
    </xdr:from>
    <xdr:to>
      <xdr:col>17</xdr:col>
      <xdr:colOff>497840</xdr:colOff>
      <xdr:row>95</xdr:row>
      <xdr:rowOff>451859</xdr:rowOff>
    </xdr:to>
    <xdr:pic>
      <xdr:nvPicPr>
        <xdr:cNvPr id="115" name="图片 11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410450" y="4604575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101</xdr:row>
      <xdr:rowOff>85725</xdr:rowOff>
    </xdr:from>
    <xdr:to>
      <xdr:col>17</xdr:col>
      <xdr:colOff>488315</xdr:colOff>
      <xdr:row>101</xdr:row>
      <xdr:rowOff>400685</xdr:rowOff>
    </xdr:to>
    <xdr:pic>
      <xdr:nvPicPr>
        <xdr:cNvPr id="116" name="图片 11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381875" y="49026445"/>
          <a:ext cx="421640" cy="31496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102</xdr:row>
      <xdr:rowOff>85725</xdr:rowOff>
    </xdr:from>
    <xdr:to>
      <xdr:col>17</xdr:col>
      <xdr:colOff>504825</xdr:colOff>
      <xdr:row>102</xdr:row>
      <xdr:rowOff>401320</xdr:rowOff>
    </xdr:to>
    <xdr:pic>
      <xdr:nvPicPr>
        <xdr:cNvPr id="117" name="图片 116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391400" y="49533810"/>
          <a:ext cx="428625" cy="3155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103</xdr:row>
      <xdr:rowOff>57150</xdr:rowOff>
    </xdr:from>
    <xdr:to>
      <xdr:col>17</xdr:col>
      <xdr:colOff>466725</xdr:colOff>
      <xdr:row>103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0450" y="50012600"/>
          <a:ext cx="371475" cy="3987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105</xdr:row>
      <xdr:rowOff>76200</xdr:rowOff>
    </xdr:from>
    <xdr:to>
      <xdr:col>17</xdr:col>
      <xdr:colOff>473710</xdr:colOff>
      <xdr:row>105</xdr:row>
      <xdr:rowOff>395605</xdr:rowOff>
    </xdr:to>
    <xdr:pic>
      <xdr:nvPicPr>
        <xdr:cNvPr id="119" name="图片 118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372350" y="51046380"/>
          <a:ext cx="416560" cy="31940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106</xdr:row>
      <xdr:rowOff>66675</xdr:rowOff>
    </xdr:from>
    <xdr:to>
      <xdr:col>17</xdr:col>
      <xdr:colOff>458470</xdr:colOff>
      <xdr:row>106</xdr:row>
      <xdr:rowOff>414655</xdr:rowOff>
    </xdr:to>
    <xdr:pic>
      <xdr:nvPicPr>
        <xdr:cNvPr id="120" name="图片 11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400925" y="51544220"/>
          <a:ext cx="372745" cy="34798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104</xdr:row>
      <xdr:rowOff>76200</xdr:rowOff>
    </xdr:from>
    <xdr:to>
      <xdr:col>17</xdr:col>
      <xdr:colOff>495935</xdr:colOff>
      <xdr:row>104</xdr:row>
      <xdr:rowOff>424815</xdr:rowOff>
    </xdr:to>
    <xdr:pic>
      <xdr:nvPicPr>
        <xdr:cNvPr id="121" name="图片 1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400925" y="50539015"/>
          <a:ext cx="410210" cy="34861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97</xdr:row>
      <xdr:rowOff>66675</xdr:rowOff>
    </xdr:from>
    <xdr:to>
      <xdr:col>17</xdr:col>
      <xdr:colOff>428625</xdr:colOff>
      <xdr:row>97</xdr:row>
      <xdr:rowOff>414655</xdr:rowOff>
    </xdr:to>
    <xdr:pic>
      <xdr:nvPicPr>
        <xdr:cNvPr id="122" name="图片 12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9975" y="4697793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98</xdr:row>
      <xdr:rowOff>66675</xdr:rowOff>
    </xdr:from>
    <xdr:to>
      <xdr:col>17</xdr:col>
      <xdr:colOff>482600</xdr:colOff>
      <xdr:row>98</xdr:row>
      <xdr:rowOff>409575</xdr:rowOff>
    </xdr:to>
    <xdr:pic>
      <xdr:nvPicPr>
        <xdr:cNvPr id="123" name="图片 12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391400" y="47485300"/>
          <a:ext cx="406400" cy="34290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114</xdr:row>
      <xdr:rowOff>78740</xdr:rowOff>
    </xdr:from>
    <xdr:to>
      <xdr:col>17</xdr:col>
      <xdr:colOff>508000</xdr:colOff>
      <xdr:row>114</xdr:row>
      <xdr:rowOff>400050</xdr:rowOff>
    </xdr:to>
    <xdr:pic>
      <xdr:nvPicPr>
        <xdr:cNvPr id="124" name="图片 123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615205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119</xdr:row>
      <xdr:rowOff>59690</xdr:rowOff>
    </xdr:from>
    <xdr:to>
      <xdr:col>17</xdr:col>
      <xdr:colOff>495300</xdr:colOff>
      <xdr:row>119</xdr:row>
      <xdr:rowOff>430530</xdr:rowOff>
    </xdr:to>
    <xdr:pic>
      <xdr:nvPicPr>
        <xdr:cNvPr id="125" name="图片 12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419975" y="5813298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116</xdr:row>
      <xdr:rowOff>142875</xdr:rowOff>
    </xdr:from>
    <xdr:to>
      <xdr:col>17</xdr:col>
      <xdr:colOff>539750</xdr:colOff>
      <xdr:row>116</xdr:row>
      <xdr:rowOff>381000</xdr:rowOff>
    </xdr:to>
    <xdr:pic>
      <xdr:nvPicPr>
        <xdr:cNvPr id="126" name="图片 12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410450" y="56694070"/>
          <a:ext cx="444500" cy="238125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121</xdr:row>
      <xdr:rowOff>139700</xdr:rowOff>
    </xdr:from>
    <xdr:to>
      <xdr:col>17</xdr:col>
      <xdr:colOff>530860</xdr:colOff>
      <xdr:row>121</xdr:row>
      <xdr:rowOff>323850</xdr:rowOff>
    </xdr:to>
    <xdr:pic>
      <xdr:nvPicPr>
        <xdr:cNvPr id="127" name="图片 12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383780" y="5922772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122</xdr:row>
      <xdr:rowOff>89535</xdr:rowOff>
    </xdr:from>
    <xdr:to>
      <xdr:col>17</xdr:col>
      <xdr:colOff>516255</xdr:colOff>
      <xdr:row>122</xdr:row>
      <xdr:rowOff>309880</xdr:rowOff>
    </xdr:to>
    <xdr:pic>
      <xdr:nvPicPr>
        <xdr:cNvPr id="128" name="图片 12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383780" y="5968492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123</xdr:row>
      <xdr:rowOff>69215</xdr:rowOff>
    </xdr:from>
    <xdr:to>
      <xdr:col>17</xdr:col>
      <xdr:colOff>414020</xdr:colOff>
      <xdr:row>123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48550" y="6017196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125</xdr:row>
      <xdr:rowOff>123825</xdr:rowOff>
    </xdr:from>
    <xdr:to>
      <xdr:col>17</xdr:col>
      <xdr:colOff>513080</xdr:colOff>
      <xdr:row>125</xdr:row>
      <xdr:rowOff>417195</xdr:rowOff>
    </xdr:to>
    <xdr:pic>
      <xdr:nvPicPr>
        <xdr:cNvPr id="130" name="图片 12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343775" y="6124130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126</xdr:row>
      <xdr:rowOff>114300</xdr:rowOff>
    </xdr:from>
    <xdr:to>
      <xdr:col>17</xdr:col>
      <xdr:colOff>517525</xdr:colOff>
      <xdr:row>126</xdr:row>
      <xdr:rowOff>382270</xdr:rowOff>
    </xdr:to>
    <xdr:pic>
      <xdr:nvPicPr>
        <xdr:cNvPr id="131" name="图片 13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353300" y="61739145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127</xdr:row>
      <xdr:rowOff>95250</xdr:rowOff>
    </xdr:from>
    <xdr:to>
      <xdr:col>17</xdr:col>
      <xdr:colOff>490220</xdr:colOff>
      <xdr:row>127</xdr:row>
      <xdr:rowOff>446405</xdr:rowOff>
    </xdr:to>
    <xdr:pic>
      <xdr:nvPicPr>
        <xdr:cNvPr id="132" name="图片 13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429500" y="6222746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128</xdr:row>
      <xdr:rowOff>190500</xdr:rowOff>
    </xdr:from>
    <xdr:to>
      <xdr:col>17</xdr:col>
      <xdr:colOff>494030</xdr:colOff>
      <xdr:row>128</xdr:row>
      <xdr:rowOff>382270</xdr:rowOff>
    </xdr:to>
    <xdr:pic>
      <xdr:nvPicPr>
        <xdr:cNvPr id="133" name="图片 132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353300" y="62830075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129</xdr:row>
      <xdr:rowOff>85725</xdr:rowOff>
    </xdr:from>
    <xdr:to>
      <xdr:col>17</xdr:col>
      <xdr:colOff>471170</xdr:colOff>
      <xdr:row>129</xdr:row>
      <xdr:rowOff>332105</xdr:rowOff>
    </xdr:to>
    <xdr:pic>
      <xdr:nvPicPr>
        <xdr:cNvPr id="134" name="图片 133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362825" y="6323266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130</xdr:row>
      <xdr:rowOff>57150</xdr:rowOff>
    </xdr:from>
    <xdr:to>
      <xdr:col>17</xdr:col>
      <xdr:colOff>384810</xdr:colOff>
      <xdr:row>130</xdr:row>
      <xdr:rowOff>429895</xdr:rowOff>
    </xdr:to>
    <xdr:pic>
      <xdr:nvPicPr>
        <xdr:cNvPr id="135" name="图片 1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19975" y="63711455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132</xdr:row>
      <xdr:rowOff>93345</xdr:rowOff>
    </xdr:from>
    <xdr:to>
      <xdr:col>17</xdr:col>
      <xdr:colOff>342900</xdr:colOff>
      <xdr:row>132</xdr:row>
      <xdr:rowOff>403225</xdr:rowOff>
    </xdr:to>
    <xdr:pic>
      <xdr:nvPicPr>
        <xdr:cNvPr id="136" name="图片 135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470775" y="64762380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133</xdr:row>
      <xdr:rowOff>85725</xdr:rowOff>
    </xdr:from>
    <xdr:to>
      <xdr:col>17</xdr:col>
      <xdr:colOff>469265</xdr:colOff>
      <xdr:row>133</xdr:row>
      <xdr:rowOff>410210</xdr:rowOff>
    </xdr:to>
    <xdr:pic>
      <xdr:nvPicPr>
        <xdr:cNvPr id="137" name="图片 136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372350" y="6526212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118</xdr:row>
      <xdr:rowOff>117662</xdr:rowOff>
    </xdr:from>
    <xdr:to>
      <xdr:col>17</xdr:col>
      <xdr:colOff>442632</xdr:colOff>
      <xdr:row>118</xdr:row>
      <xdr:rowOff>418017</xdr:rowOff>
    </xdr:to>
    <xdr:pic>
      <xdr:nvPicPr>
        <xdr:cNvPr id="138" name="图片 2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7745" y="57683400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141</xdr:row>
      <xdr:rowOff>123825</xdr:rowOff>
    </xdr:from>
    <xdr:to>
      <xdr:col>17</xdr:col>
      <xdr:colOff>500380</xdr:colOff>
      <xdr:row>141</xdr:row>
      <xdr:rowOff>373380</xdr:rowOff>
    </xdr:to>
    <xdr:pic>
      <xdr:nvPicPr>
        <xdr:cNvPr id="139" name="图片 13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391400" y="6935914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136</xdr:row>
      <xdr:rowOff>76200</xdr:rowOff>
    </xdr:from>
    <xdr:to>
      <xdr:col>17</xdr:col>
      <xdr:colOff>499110</xdr:colOff>
      <xdr:row>136</xdr:row>
      <xdr:rowOff>424815</xdr:rowOff>
    </xdr:to>
    <xdr:pic>
      <xdr:nvPicPr>
        <xdr:cNvPr id="140" name="图片 139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429500" y="66774695"/>
          <a:ext cx="384810" cy="34861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138</xdr:row>
      <xdr:rowOff>76200</xdr:rowOff>
    </xdr:from>
    <xdr:to>
      <xdr:col>17</xdr:col>
      <xdr:colOff>486410</xdr:colOff>
      <xdr:row>138</xdr:row>
      <xdr:rowOff>434340</xdr:rowOff>
    </xdr:to>
    <xdr:pic>
      <xdr:nvPicPr>
        <xdr:cNvPr id="141" name="图片 1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2350" y="67789425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139</xdr:row>
      <xdr:rowOff>66675</xdr:rowOff>
    </xdr:from>
    <xdr:to>
      <xdr:col>17</xdr:col>
      <xdr:colOff>483870</xdr:colOff>
      <xdr:row>139</xdr:row>
      <xdr:rowOff>422275</xdr:rowOff>
    </xdr:to>
    <xdr:pic>
      <xdr:nvPicPr>
        <xdr:cNvPr id="142" name="图片 2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2825" y="6828726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142</xdr:row>
      <xdr:rowOff>145415</xdr:rowOff>
    </xdr:from>
    <xdr:to>
      <xdr:col>17</xdr:col>
      <xdr:colOff>418465</xdr:colOff>
      <xdr:row>142</xdr:row>
      <xdr:rowOff>455295</xdr:rowOff>
    </xdr:to>
    <xdr:pic>
      <xdr:nvPicPr>
        <xdr:cNvPr id="143" name="图片 14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47915" y="69888100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143</xdr:row>
      <xdr:rowOff>152400</xdr:rowOff>
    </xdr:from>
    <xdr:to>
      <xdr:col>17</xdr:col>
      <xdr:colOff>514350</xdr:colOff>
      <xdr:row>143</xdr:row>
      <xdr:rowOff>368300</xdr:rowOff>
    </xdr:to>
    <xdr:pic>
      <xdr:nvPicPr>
        <xdr:cNvPr id="144" name="图片 15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3775" y="7040245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145</xdr:row>
      <xdr:rowOff>76200</xdr:rowOff>
    </xdr:from>
    <xdr:to>
      <xdr:col>17</xdr:col>
      <xdr:colOff>400050</xdr:colOff>
      <xdr:row>145</xdr:row>
      <xdr:rowOff>417195</xdr:rowOff>
    </xdr:to>
    <xdr:pic>
      <xdr:nvPicPr>
        <xdr:cNvPr id="145" name="图片 144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00925" y="7134098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151</xdr:row>
      <xdr:rowOff>81915</xdr:rowOff>
    </xdr:from>
    <xdr:to>
      <xdr:col>17</xdr:col>
      <xdr:colOff>476250</xdr:colOff>
      <xdr:row>151</xdr:row>
      <xdr:rowOff>450850</xdr:rowOff>
    </xdr:to>
    <xdr:pic>
      <xdr:nvPicPr>
        <xdr:cNvPr id="146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43908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147</xdr:row>
      <xdr:rowOff>97155</xdr:rowOff>
    </xdr:from>
    <xdr:to>
      <xdr:col>17</xdr:col>
      <xdr:colOff>459740</xdr:colOff>
      <xdr:row>147</xdr:row>
      <xdr:rowOff>418465</xdr:rowOff>
    </xdr:to>
    <xdr:pic>
      <xdr:nvPicPr>
        <xdr:cNvPr id="147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237666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150</xdr:row>
      <xdr:rowOff>66675</xdr:rowOff>
    </xdr:from>
    <xdr:to>
      <xdr:col>17</xdr:col>
      <xdr:colOff>496570</xdr:colOff>
      <xdr:row>150</xdr:row>
      <xdr:rowOff>447675</xdr:rowOff>
    </xdr:to>
    <xdr:pic>
      <xdr:nvPicPr>
        <xdr:cNvPr id="148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86828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88900</xdr:colOff>
      <xdr:row>152</xdr:row>
      <xdr:rowOff>130810</xdr:rowOff>
    </xdr:from>
    <xdr:to>
      <xdr:col>17</xdr:col>
      <xdr:colOff>480060</xdr:colOff>
      <xdr:row>152</xdr:row>
      <xdr:rowOff>415925</xdr:rowOff>
    </xdr:to>
    <xdr:pic>
      <xdr:nvPicPr>
        <xdr:cNvPr id="149" name="图片 148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404100" y="74947145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92</xdr:row>
      <xdr:rowOff>57150</xdr:rowOff>
    </xdr:from>
    <xdr:to>
      <xdr:col>17</xdr:col>
      <xdr:colOff>473710</xdr:colOff>
      <xdr:row>92</xdr:row>
      <xdr:rowOff>410845</xdr:rowOff>
    </xdr:to>
    <xdr:pic>
      <xdr:nvPicPr>
        <xdr:cNvPr id="150" name="图片 149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431585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137</xdr:row>
      <xdr:rowOff>90805</xdr:rowOff>
    </xdr:from>
    <xdr:to>
      <xdr:col>17</xdr:col>
      <xdr:colOff>448310</xdr:colOff>
      <xdr:row>137</xdr:row>
      <xdr:rowOff>394335</xdr:rowOff>
    </xdr:to>
    <xdr:pic>
      <xdr:nvPicPr>
        <xdr:cNvPr id="151" name="图片 150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7428865" y="6729666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146</xdr:row>
      <xdr:rowOff>97155</xdr:rowOff>
    </xdr:from>
    <xdr:to>
      <xdr:col>17</xdr:col>
      <xdr:colOff>459740</xdr:colOff>
      <xdr:row>146</xdr:row>
      <xdr:rowOff>418465</xdr:rowOff>
    </xdr:to>
    <xdr:pic>
      <xdr:nvPicPr>
        <xdr:cNvPr id="152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1869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148</xdr:row>
      <xdr:rowOff>81915</xdr:rowOff>
    </xdr:from>
    <xdr:to>
      <xdr:col>17</xdr:col>
      <xdr:colOff>476250</xdr:colOff>
      <xdr:row>148</xdr:row>
      <xdr:rowOff>450850</xdr:rowOff>
    </xdr:to>
    <xdr:pic>
      <xdr:nvPicPr>
        <xdr:cNvPr id="153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2868790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149</xdr:row>
      <xdr:rowOff>66675</xdr:rowOff>
    </xdr:from>
    <xdr:to>
      <xdr:col>17</xdr:col>
      <xdr:colOff>496570</xdr:colOff>
      <xdr:row>149</xdr:row>
      <xdr:rowOff>447675</xdr:rowOff>
    </xdr:to>
    <xdr:pic>
      <xdr:nvPicPr>
        <xdr:cNvPr id="154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36091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124</xdr:row>
      <xdr:rowOff>81280</xdr:rowOff>
    </xdr:from>
    <xdr:to>
      <xdr:col>17</xdr:col>
      <xdr:colOff>440055</xdr:colOff>
      <xdr:row>124</xdr:row>
      <xdr:rowOff>389255</xdr:rowOff>
    </xdr:to>
    <xdr:pic>
      <xdr:nvPicPr>
        <xdr:cNvPr id="155" name="图片 154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7386955" y="60691395"/>
          <a:ext cx="3683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113</xdr:row>
      <xdr:rowOff>78740</xdr:rowOff>
    </xdr:from>
    <xdr:to>
      <xdr:col>17</xdr:col>
      <xdr:colOff>508000</xdr:colOff>
      <xdr:row>113</xdr:row>
      <xdr:rowOff>400050</xdr:rowOff>
    </xdr:to>
    <xdr:pic>
      <xdr:nvPicPr>
        <xdr:cNvPr id="156" name="图片 155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10784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91</xdr:row>
      <xdr:rowOff>57785</xdr:rowOff>
    </xdr:from>
    <xdr:to>
      <xdr:col>17</xdr:col>
      <xdr:colOff>410210</xdr:colOff>
      <xdr:row>91</xdr:row>
      <xdr:rowOff>401320</xdr:rowOff>
    </xdr:to>
    <xdr:pic>
      <xdr:nvPicPr>
        <xdr:cNvPr id="157" name="图片 15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366635" y="43924855"/>
          <a:ext cx="358775" cy="343535"/>
        </a:xfrm>
        <a:prstGeom prst="rect">
          <a:avLst/>
        </a:prstGeom>
      </xdr:spPr>
    </xdr:pic>
    <xdr:clientData/>
  </xdr:twoCellAnchor>
  <xdr:twoCellAnchor>
    <xdr:from>
      <xdr:col>17</xdr:col>
      <xdr:colOff>52618</xdr:colOff>
      <xdr:row>89</xdr:row>
      <xdr:rowOff>145187</xdr:rowOff>
    </xdr:from>
    <xdr:to>
      <xdr:col>17</xdr:col>
      <xdr:colOff>466474</xdr:colOff>
      <xdr:row>89</xdr:row>
      <xdr:rowOff>459926</xdr:rowOff>
    </xdr:to>
    <xdr:pic>
      <xdr:nvPicPr>
        <xdr:cNvPr id="158" name="图片 15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367270" y="42997120"/>
          <a:ext cx="414020" cy="314960"/>
        </a:xfrm>
        <a:prstGeom prst="rect">
          <a:avLst/>
        </a:prstGeom>
      </xdr:spPr>
    </xdr:pic>
    <xdr:clientData/>
  </xdr:twoCellAnchor>
  <xdr:twoCellAnchor>
    <xdr:from>
      <xdr:col>17</xdr:col>
      <xdr:colOff>40640</xdr:colOff>
      <xdr:row>87</xdr:row>
      <xdr:rowOff>89535</xdr:rowOff>
    </xdr:from>
    <xdr:to>
      <xdr:col>17</xdr:col>
      <xdr:colOff>500380</xdr:colOff>
      <xdr:row>87</xdr:row>
      <xdr:rowOff>358140</xdr:rowOff>
    </xdr:to>
    <xdr:pic>
      <xdr:nvPicPr>
        <xdr:cNvPr id="159" name="图片 15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7355840" y="41927145"/>
          <a:ext cx="459740" cy="268605"/>
        </a:xfrm>
        <a:prstGeom prst="rect">
          <a:avLst/>
        </a:prstGeom>
      </xdr:spPr>
    </xdr:pic>
    <xdr:clientData/>
  </xdr:twoCellAnchor>
  <xdr:twoCellAnchor>
    <xdr:from>
      <xdr:col>17</xdr:col>
      <xdr:colOff>64135</xdr:colOff>
      <xdr:row>88</xdr:row>
      <xdr:rowOff>123190</xdr:rowOff>
    </xdr:from>
    <xdr:to>
      <xdr:col>17</xdr:col>
      <xdr:colOff>490220</xdr:colOff>
      <xdr:row>88</xdr:row>
      <xdr:rowOff>405130</xdr:rowOff>
    </xdr:to>
    <xdr:pic>
      <xdr:nvPicPr>
        <xdr:cNvPr id="160" name="图片 15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7379335" y="42468165"/>
          <a:ext cx="426085" cy="281940"/>
        </a:xfrm>
        <a:prstGeom prst="rect">
          <a:avLst/>
        </a:prstGeom>
      </xdr:spPr>
    </xdr:pic>
    <xdr:clientData/>
  </xdr:twoCellAnchor>
  <xdr:twoCellAnchor>
    <xdr:from>
      <xdr:col>17</xdr:col>
      <xdr:colOff>39370</xdr:colOff>
      <xdr:row>144</xdr:row>
      <xdr:rowOff>131445</xdr:rowOff>
    </xdr:from>
    <xdr:to>
      <xdr:col>17</xdr:col>
      <xdr:colOff>511175</xdr:colOff>
      <xdr:row>144</xdr:row>
      <xdr:rowOff>367665</xdr:rowOff>
    </xdr:to>
    <xdr:pic>
      <xdr:nvPicPr>
        <xdr:cNvPr id="161" name="图片 16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7354570" y="70888860"/>
          <a:ext cx="471805" cy="236220"/>
        </a:xfrm>
        <a:prstGeom prst="rect">
          <a:avLst/>
        </a:prstGeom>
      </xdr:spPr>
    </xdr:pic>
    <xdr:clientData/>
  </xdr:twoCellAnchor>
  <xdr:twoCellAnchor>
    <xdr:from>
      <xdr:col>17</xdr:col>
      <xdr:colOff>22412</xdr:colOff>
      <xdr:row>131</xdr:row>
      <xdr:rowOff>129202</xdr:rowOff>
    </xdr:from>
    <xdr:to>
      <xdr:col>17</xdr:col>
      <xdr:colOff>549089</xdr:colOff>
      <xdr:row>131</xdr:row>
      <xdr:rowOff>360487</xdr:rowOff>
    </xdr:to>
    <xdr:pic>
      <xdr:nvPicPr>
        <xdr:cNvPr id="162" name="图片 16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7337425" y="64290575"/>
          <a:ext cx="526415" cy="23114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84</xdr:row>
      <xdr:rowOff>76200</xdr:rowOff>
    </xdr:from>
    <xdr:to>
      <xdr:col>17</xdr:col>
      <xdr:colOff>453390</xdr:colOff>
      <xdr:row>84</xdr:row>
      <xdr:rowOff>412750</xdr:rowOff>
    </xdr:to>
    <xdr:pic>
      <xdr:nvPicPr>
        <xdr:cNvPr id="163" name="图片 162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391400" y="40391715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85</xdr:row>
      <xdr:rowOff>95250</xdr:rowOff>
    </xdr:from>
    <xdr:to>
      <xdr:col>17</xdr:col>
      <xdr:colOff>469265</xdr:colOff>
      <xdr:row>85</xdr:row>
      <xdr:rowOff>431165</xdr:rowOff>
    </xdr:to>
    <xdr:pic>
      <xdr:nvPicPr>
        <xdr:cNvPr id="164" name="图片 16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7429500" y="4091813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86</xdr:row>
      <xdr:rowOff>66675</xdr:rowOff>
    </xdr:from>
    <xdr:to>
      <xdr:col>17</xdr:col>
      <xdr:colOff>462280</xdr:colOff>
      <xdr:row>86</xdr:row>
      <xdr:rowOff>412115</xdr:rowOff>
    </xdr:to>
    <xdr:pic>
      <xdr:nvPicPr>
        <xdr:cNvPr id="165" name="图片 164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400925" y="41396920"/>
          <a:ext cx="376555" cy="34544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82</xdr:row>
      <xdr:rowOff>99060</xdr:rowOff>
    </xdr:from>
    <xdr:to>
      <xdr:col>17</xdr:col>
      <xdr:colOff>476885</xdr:colOff>
      <xdr:row>82</xdr:row>
      <xdr:rowOff>386715</xdr:rowOff>
    </xdr:to>
    <xdr:pic>
      <xdr:nvPicPr>
        <xdr:cNvPr id="166" name="图片 165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7366635" y="39399845"/>
          <a:ext cx="425450" cy="287655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94</xdr:row>
      <xdr:rowOff>70485</xdr:rowOff>
    </xdr:from>
    <xdr:to>
      <xdr:col>17</xdr:col>
      <xdr:colOff>474980</xdr:colOff>
      <xdr:row>94</xdr:row>
      <xdr:rowOff>407035</xdr:rowOff>
    </xdr:to>
    <xdr:pic>
      <xdr:nvPicPr>
        <xdr:cNvPr id="167" name="图片 166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366635" y="45459650"/>
          <a:ext cx="423545" cy="336550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96</xdr:row>
      <xdr:rowOff>127186</xdr:rowOff>
    </xdr:from>
    <xdr:to>
      <xdr:col>17</xdr:col>
      <xdr:colOff>464223</xdr:colOff>
      <xdr:row>96</xdr:row>
      <xdr:rowOff>429446</xdr:rowOff>
    </xdr:to>
    <xdr:pic>
      <xdr:nvPicPr>
        <xdr:cNvPr id="168" name="图片 16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376795" y="4653089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99</xdr:row>
      <xdr:rowOff>76200</xdr:rowOff>
    </xdr:from>
    <xdr:to>
      <xdr:col>17</xdr:col>
      <xdr:colOff>523875</xdr:colOff>
      <xdr:row>99</xdr:row>
      <xdr:rowOff>455930</xdr:rowOff>
    </xdr:to>
    <xdr:pic>
      <xdr:nvPicPr>
        <xdr:cNvPr id="169" name="图片 16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10450" y="4800219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100</xdr:row>
      <xdr:rowOff>66675</xdr:rowOff>
    </xdr:from>
    <xdr:to>
      <xdr:col>17</xdr:col>
      <xdr:colOff>487680</xdr:colOff>
      <xdr:row>100</xdr:row>
      <xdr:rowOff>438785</xdr:rowOff>
    </xdr:to>
    <xdr:pic>
      <xdr:nvPicPr>
        <xdr:cNvPr id="170" name="图片 169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7372350" y="48500030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73660</xdr:colOff>
      <xdr:row>80</xdr:row>
      <xdr:rowOff>69850</xdr:rowOff>
    </xdr:from>
    <xdr:to>
      <xdr:col>17</xdr:col>
      <xdr:colOff>485140</xdr:colOff>
      <xdr:row>80</xdr:row>
      <xdr:rowOff>429895</xdr:rowOff>
    </xdr:to>
    <xdr:pic>
      <xdr:nvPicPr>
        <xdr:cNvPr id="171" name="图片 17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8860" y="38355905"/>
          <a:ext cx="411480" cy="360045"/>
        </a:xfrm>
        <a:prstGeom prst="rect">
          <a:avLst/>
        </a:prstGeom>
      </xdr:spPr>
    </xdr:pic>
    <xdr:clientData/>
  </xdr:twoCellAnchor>
  <xdr:twoCellAnchor>
    <xdr:from>
      <xdr:col>17</xdr:col>
      <xdr:colOff>66040</xdr:colOff>
      <xdr:row>81</xdr:row>
      <xdr:rowOff>99060</xdr:rowOff>
    </xdr:from>
    <xdr:to>
      <xdr:col>17</xdr:col>
      <xdr:colOff>478790</xdr:colOff>
      <xdr:row>81</xdr:row>
      <xdr:rowOff>462280</xdr:rowOff>
    </xdr:to>
    <xdr:pic>
      <xdr:nvPicPr>
        <xdr:cNvPr id="172" name="图片 171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1240" y="38892480"/>
          <a:ext cx="412750" cy="363220"/>
        </a:xfrm>
        <a:prstGeom prst="rect">
          <a:avLst/>
        </a:prstGeom>
      </xdr:spPr>
    </xdr:pic>
    <xdr:clientData/>
  </xdr:twoCellAnchor>
  <xdr:twoCellAnchor>
    <xdr:from>
      <xdr:col>17</xdr:col>
      <xdr:colOff>144145</xdr:colOff>
      <xdr:row>110</xdr:row>
      <xdr:rowOff>100330</xdr:rowOff>
    </xdr:from>
    <xdr:to>
      <xdr:col>17</xdr:col>
      <xdr:colOff>506095</xdr:colOff>
      <xdr:row>110</xdr:row>
      <xdr:rowOff>436880</xdr:rowOff>
    </xdr:to>
    <xdr:pic>
      <xdr:nvPicPr>
        <xdr:cNvPr id="173" name="图片 17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459345" y="53607335"/>
          <a:ext cx="361950" cy="336550"/>
        </a:xfrm>
        <a:prstGeom prst="rect">
          <a:avLst/>
        </a:prstGeom>
      </xdr:spPr>
    </xdr:pic>
    <xdr:clientData/>
  </xdr:twoCellAnchor>
  <xdr:twoCellAnchor>
    <xdr:from>
      <xdr:col>17</xdr:col>
      <xdr:colOff>65405</xdr:colOff>
      <xdr:row>111</xdr:row>
      <xdr:rowOff>100330</xdr:rowOff>
    </xdr:from>
    <xdr:to>
      <xdr:col>17</xdr:col>
      <xdr:colOff>480695</xdr:colOff>
      <xdr:row>111</xdr:row>
      <xdr:rowOff>380365</xdr:rowOff>
    </xdr:to>
    <xdr:pic>
      <xdr:nvPicPr>
        <xdr:cNvPr id="174" name="图片 17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380605" y="54114700"/>
          <a:ext cx="415290" cy="280035"/>
        </a:xfrm>
        <a:prstGeom prst="rect">
          <a:avLst/>
        </a:prstGeom>
      </xdr:spPr>
    </xdr:pic>
    <xdr:clientData/>
  </xdr:twoCellAnchor>
  <xdr:twoCellAnchor>
    <xdr:from>
      <xdr:col>17</xdr:col>
      <xdr:colOff>33618</xdr:colOff>
      <xdr:row>112</xdr:row>
      <xdr:rowOff>112057</xdr:rowOff>
    </xdr:from>
    <xdr:to>
      <xdr:col>17</xdr:col>
      <xdr:colOff>515472</xdr:colOff>
      <xdr:row>112</xdr:row>
      <xdr:rowOff>414616</xdr:rowOff>
    </xdr:to>
    <xdr:pic>
      <xdr:nvPicPr>
        <xdr:cNvPr id="175" name="图片 174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348220" y="54633495"/>
          <a:ext cx="481965" cy="302260"/>
        </a:xfrm>
        <a:prstGeom prst="rect">
          <a:avLst/>
        </a:prstGeom>
      </xdr:spPr>
    </xdr:pic>
    <xdr:clientData/>
  </xdr:twoCellAnchor>
  <xdr:twoCellAnchor>
    <xdr:from>
      <xdr:col>17</xdr:col>
      <xdr:colOff>89647</xdr:colOff>
      <xdr:row>107</xdr:row>
      <xdr:rowOff>56029</xdr:rowOff>
    </xdr:from>
    <xdr:to>
      <xdr:col>17</xdr:col>
      <xdr:colOff>509382</xdr:colOff>
      <xdr:row>107</xdr:row>
      <xdr:rowOff>422424</xdr:rowOff>
    </xdr:to>
    <xdr:pic>
      <xdr:nvPicPr>
        <xdr:cNvPr id="176" name="图片 175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404735" y="52040790"/>
          <a:ext cx="41973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121285</xdr:colOff>
      <xdr:row>108</xdr:row>
      <xdr:rowOff>53975</xdr:rowOff>
    </xdr:from>
    <xdr:to>
      <xdr:col>17</xdr:col>
      <xdr:colOff>457200</xdr:colOff>
      <xdr:row>108</xdr:row>
      <xdr:rowOff>398145</xdr:rowOff>
    </xdr:to>
    <xdr:pic>
      <xdr:nvPicPr>
        <xdr:cNvPr id="177" name="图片 176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36485" y="52546250"/>
          <a:ext cx="335915" cy="344170"/>
        </a:xfrm>
        <a:prstGeom prst="rect">
          <a:avLst/>
        </a:prstGeom>
      </xdr:spPr>
    </xdr:pic>
    <xdr:clientData/>
  </xdr:twoCellAnchor>
  <xdr:twoCellAnchor>
    <xdr:from>
      <xdr:col>17</xdr:col>
      <xdr:colOff>96520</xdr:colOff>
      <xdr:row>90</xdr:row>
      <xdr:rowOff>57785</xdr:rowOff>
    </xdr:from>
    <xdr:to>
      <xdr:col>17</xdr:col>
      <xdr:colOff>457835</xdr:colOff>
      <xdr:row>90</xdr:row>
      <xdr:rowOff>436245</xdr:rowOff>
    </xdr:to>
    <xdr:pic>
      <xdr:nvPicPr>
        <xdr:cNvPr id="178" name="图片 177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411720" y="43417490"/>
          <a:ext cx="361315" cy="37846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120</xdr:row>
      <xdr:rowOff>95250</xdr:rowOff>
    </xdr:from>
    <xdr:to>
      <xdr:col>17</xdr:col>
      <xdr:colOff>492125</xdr:colOff>
      <xdr:row>120</xdr:row>
      <xdr:rowOff>400050</xdr:rowOff>
    </xdr:to>
    <xdr:pic>
      <xdr:nvPicPr>
        <xdr:cNvPr id="179" name="图片 178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7400925" y="58675905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99060</xdr:colOff>
      <xdr:row>109</xdr:row>
      <xdr:rowOff>87630</xdr:rowOff>
    </xdr:from>
    <xdr:to>
      <xdr:col>17</xdr:col>
      <xdr:colOff>458470</xdr:colOff>
      <xdr:row>109</xdr:row>
      <xdr:rowOff>457200</xdr:rowOff>
    </xdr:to>
    <xdr:pic>
      <xdr:nvPicPr>
        <xdr:cNvPr id="180" name="图片 179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14260" y="53087270"/>
          <a:ext cx="359410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115</xdr:row>
      <xdr:rowOff>57785</xdr:rowOff>
    </xdr:from>
    <xdr:to>
      <xdr:col>17</xdr:col>
      <xdr:colOff>456565</xdr:colOff>
      <xdr:row>115</xdr:row>
      <xdr:rowOff>413385</xdr:rowOff>
    </xdr:to>
    <xdr:pic>
      <xdr:nvPicPr>
        <xdr:cNvPr id="181" name="图片 180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389495" y="56101615"/>
          <a:ext cx="3822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130810</xdr:colOff>
      <xdr:row>117</xdr:row>
      <xdr:rowOff>126365</xdr:rowOff>
    </xdr:from>
    <xdr:to>
      <xdr:col>17</xdr:col>
      <xdr:colOff>447675</xdr:colOff>
      <xdr:row>117</xdr:row>
      <xdr:rowOff>412750</xdr:rowOff>
    </xdr:to>
    <xdr:pic>
      <xdr:nvPicPr>
        <xdr:cNvPr id="182" name="图片 181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446010" y="57184925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68580</xdr:colOff>
      <xdr:row>154</xdr:row>
      <xdr:rowOff>56515</xdr:rowOff>
    </xdr:from>
    <xdr:to>
      <xdr:col>17</xdr:col>
      <xdr:colOff>454660</xdr:colOff>
      <xdr:row>154</xdr:row>
      <xdr:rowOff>426085</xdr:rowOff>
    </xdr:to>
    <xdr:pic>
      <xdr:nvPicPr>
        <xdr:cNvPr id="183" name="图片 182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383780" y="75887580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134620</xdr:colOff>
      <xdr:row>195</xdr:row>
      <xdr:rowOff>59055</xdr:rowOff>
    </xdr:from>
    <xdr:to>
      <xdr:col>17</xdr:col>
      <xdr:colOff>354330</xdr:colOff>
      <xdr:row>195</xdr:row>
      <xdr:rowOff>420370</xdr:rowOff>
    </xdr:to>
    <xdr:pic>
      <xdr:nvPicPr>
        <xdr:cNvPr id="184" name="图片 183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449820" y="97140395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185</xdr:row>
      <xdr:rowOff>251460</xdr:rowOff>
    </xdr:from>
    <xdr:to>
      <xdr:col>17</xdr:col>
      <xdr:colOff>518795</xdr:colOff>
      <xdr:row>185</xdr:row>
      <xdr:rowOff>457835</xdr:rowOff>
    </xdr:to>
    <xdr:pic>
      <xdr:nvPicPr>
        <xdr:cNvPr id="185" name="图片 18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93305" y="9209214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15240</xdr:colOff>
      <xdr:row>134</xdr:row>
      <xdr:rowOff>116840</xdr:rowOff>
    </xdr:from>
    <xdr:to>
      <xdr:col>17</xdr:col>
      <xdr:colOff>488950</xdr:colOff>
      <xdr:row>134</xdr:row>
      <xdr:rowOff>345440</xdr:rowOff>
    </xdr:to>
    <xdr:pic>
      <xdr:nvPicPr>
        <xdr:cNvPr id="186" name="图片 185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330440" y="65800605"/>
          <a:ext cx="473710" cy="228600"/>
        </a:xfrm>
        <a:prstGeom prst="rect">
          <a:avLst/>
        </a:prstGeom>
      </xdr:spPr>
    </xdr:pic>
    <xdr:clientData/>
  </xdr:twoCellAnchor>
  <xdr:twoCellAnchor>
    <xdr:from>
      <xdr:col>17</xdr:col>
      <xdr:colOff>104776</xdr:colOff>
      <xdr:row>153</xdr:row>
      <xdr:rowOff>76200</xdr:rowOff>
    </xdr:from>
    <xdr:to>
      <xdr:col>17</xdr:col>
      <xdr:colOff>466726</xdr:colOff>
      <xdr:row>153</xdr:row>
      <xdr:rowOff>393065</xdr:rowOff>
    </xdr:to>
    <xdr:pic>
      <xdr:nvPicPr>
        <xdr:cNvPr id="187" name="图片 186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419975" y="75399900"/>
          <a:ext cx="361950" cy="316865"/>
        </a:xfrm>
        <a:prstGeom prst="rect">
          <a:avLst/>
        </a:prstGeom>
      </xdr:spPr>
    </xdr:pic>
    <xdr:clientData/>
  </xdr:twoCellAnchor>
  <xdr:twoCellAnchor>
    <xdr:from>
      <xdr:col>17</xdr:col>
      <xdr:colOff>30480</xdr:colOff>
      <xdr:row>21</xdr:row>
      <xdr:rowOff>234315</xdr:rowOff>
    </xdr:from>
    <xdr:to>
      <xdr:col>17</xdr:col>
      <xdr:colOff>431165</xdr:colOff>
      <xdr:row>21</xdr:row>
      <xdr:rowOff>327025</xdr:rowOff>
    </xdr:to>
    <xdr:pic>
      <xdr:nvPicPr>
        <xdr:cNvPr id="188" name="图片 187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345680" y="783590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56030</xdr:colOff>
      <xdr:row>78</xdr:row>
      <xdr:rowOff>168088</xdr:rowOff>
    </xdr:from>
    <xdr:to>
      <xdr:col>17</xdr:col>
      <xdr:colOff>437030</xdr:colOff>
      <xdr:row>78</xdr:row>
      <xdr:rowOff>396688</xdr:rowOff>
    </xdr:to>
    <xdr:pic>
      <xdr:nvPicPr>
        <xdr:cNvPr id="189" name="Picture 4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1080" y="3743896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116205</xdr:colOff>
      <xdr:row>26</xdr:row>
      <xdr:rowOff>65405</xdr:rowOff>
    </xdr:from>
    <xdr:to>
      <xdr:col>17</xdr:col>
      <xdr:colOff>383540</xdr:colOff>
      <xdr:row>26</xdr:row>
      <xdr:rowOff>458470</xdr:rowOff>
    </xdr:to>
    <xdr:pic>
      <xdr:nvPicPr>
        <xdr:cNvPr id="190" name="图片 189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431405" y="1034415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C8" sqref="C8"/>
    </sheetView>
  </sheetViews>
  <sheetFormatPr defaultColWidth="9" defaultRowHeight="14.25"/>
  <cols>
    <col min="1" max="1" width="6.5" style="561" customWidth="1"/>
    <col min="2" max="2" width="25.875" style="561" customWidth="1"/>
    <col min="3" max="3" width="18.875" style="561" customWidth="1"/>
    <col min="4" max="4" width="36.625" style="561" customWidth="1"/>
    <col min="5" max="5" width="8.5" style="561" customWidth="1"/>
    <col min="6" max="16384" width="9" style="561"/>
  </cols>
  <sheetData>
    <row r="1" ht="50.1" customHeight="1" spans="1:4">
      <c r="A1" s="562" t="s">
        <v>0</v>
      </c>
      <c r="B1" s="562"/>
      <c r="C1" s="562"/>
      <c r="D1" s="562"/>
    </row>
    <row r="2" ht="35.1" customHeight="1" spans="1:4">
      <c r="A2" s="370" t="s">
        <v>1</v>
      </c>
      <c r="B2" s="370" t="s">
        <v>2</v>
      </c>
      <c r="C2" s="370" t="s">
        <v>3</v>
      </c>
      <c r="D2" s="30" t="s">
        <v>4</v>
      </c>
    </row>
    <row r="3" ht="35.1" customHeight="1" spans="1:4">
      <c r="A3" s="330">
        <v>1</v>
      </c>
      <c r="B3" s="348" t="s">
        <v>5</v>
      </c>
      <c r="C3" s="370" t="s">
        <v>6</v>
      </c>
      <c r="D3" s="299" t="s">
        <v>7</v>
      </c>
    </row>
    <row r="4" ht="35.1" customHeight="1" spans="1:4">
      <c r="A4" s="330">
        <v>2</v>
      </c>
      <c r="B4" s="348" t="s">
        <v>8</v>
      </c>
      <c r="C4" s="370" t="s">
        <v>6</v>
      </c>
      <c r="D4" s="563" t="s">
        <v>9</v>
      </c>
    </row>
    <row r="5" ht="35.1" customHeight="1" spans="1:4">
      <c r="A5" s="564"/>
      <c r="B5" s="565"/>
      <c r="C5" s="565"/>
      <c r="D5" s="564"/>
    </row>
    <row r="6" ht="35.1" customHeight="1" spans="1:4">
      <c r="A6" s="564"/>
      <c r="B6" s="565"/>
      <c r="C6" s="565"/>
      <c r="D6" s="564"/>
    </row>
    <row r="7" ht="35.1" customHeight="1" spans="1:4">
      <c r="A7" s="564"/>
      <c r="B7" s="565"/>
      <c r="C7" s="565"/>
      <c r="D7" s="564"/>
    </row>
    <row r="8" ht="50.1" customHeight="1" spans="1:11">
      <c r="A8" s="564"/>
      <c r="B8" s="565"/>
      <c r="C8" s="565"/>
      <c r="D8" s="564"/>
      <c r="G8" s="565"/>
      <c r="H8" s="565"/>
      <c r="I8" s="565"/>
      <c r="J8" s="567"/>
      <c r="K8" s="565"/>
    </row>
    <row r="9" ht="35.1" customHeight="1" spans="1:11">
      <c r="A9" s="564"/>
      <c r="B9" s="565"/>
      <c r="C9" s="565"/>
      <c r="D9" s="564"/>
      <c r="G9" s="565"/>
      <c r="H9" s="566"/>
      <c r="I9" s="566"/>
      <c r="J9" s="567"/>
      <c r="K9" s="565"/>
    </row>
    <row r="10" ht="35.1" customHeight="1" spans="1:11">
      <c r="A10" s="564"/>
      <c r="B10" s="565"/>
      <c r="C10" s="565"/>
      <c r="D10" s="564"/>
      <c r="G10" s="565"/>
      <c r="H10" s="565"/>
      <c r="I10" s="565"/>
      <c r="J10" s="565"/>
      <c r="K10" s="565"/>
    </row>
    <row r="11" ht="35.1" customHeight="1" spans="1:11">
      <c r="A11" s="564"/>
      <c r="B11" s="565"/>
      <c r="C11" s="565"/>
      <c r="D11" s="564"/>
      <c r="G11" s="565"/>
      <c r="H11" s="565"/>
      <c r="I11" s="565"/>
      <c r="J11" s="565"/>
      <c r="K11" s="565"/>
    </row>
    <row r="12" ht="35.1" customHeight="1" spans="1:4">
      <c r="A12" s="564"/>
      <c r="B12" s="565"/>
      <c r="C12" s="565"/>
      <c r="D12" s="564"/>
    </row>
    <row r="13" ht="35.1" customHeight="1" spans="1:4">
      <c r="A13" s="564"/>
      <c r="B13" s="565"/>
      <c r="C13" s="565"/>
      <c r="D13" s="564"/>
    </row>
  </sheetData>
  <mergeCells count="2">
    <mergeCell ref="A1:D1"/>
    <mergeCell ref="H9:I9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23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20"/>
  <sheetViews>
    <sheetView view="pageBreakPreview" zoomScale="65" zoomScaleNormal="100" workbookViewId="0">
      <selection activeCell="W41" sqref="W41:Y41"/>
    </sheetView>
  </sheetViews>
  <sheetFormatPr defaultColWidth="9" defaultRowHeight="17.25"/>
  <cols>
    <col min="1" max="1" width="3.75" style="394" customWidth="1"/>
    <col min="2" max="2" width="7.625" style="394" customWidth="1"/>
    <col min="3" max="3" width="8.75" style="394" customWidth="1"/>
    <col min="4" max="4" width="9.75" style="394" customWidth="1"/>
    <col min="5" max="5" width="8.75" style="394" customWidth="1"/>
    <col min="6" max="6" width="10.875" style="394" customWidth="1"/>
    <col min="7" max="7" width="41.125" style="394" customWidth="1"/>
    <col min="8" max="8" width="5.875" style="394" customWidth="1"/>
    <col min="9" max="9" width="6.125" style="394" customWidth="1"/>
    <col min="10" max="10" width="8.5" style="394" customWidth="1"/>
    <col min="11" max="11" width="0.125" style="394" customWidth="1"/>
    <col min="12" max="12" width="54.875" style="394" customWidth="1"/>
    <col min="13" max="13" width="10.875" style="394" customWidth="1"/>
    <col min="14" max="14" width="3.5" style="394" customWidth="1"/>
    <col min="15" max="15" width="6.375" style="394" customWidth="1"/>
    <col min="16" max="16" width="5" style="394" customWidth="1"/>
    <col min="17" max="17" width="5.875" style="394" customWidth="1"/>
    <col min="18" max="19" width="7.875" style="394" customWidth="1"/>
    <col min="20" max="20" width="6.125" style="394" customWidth="1"/>
    <col min="21" max="21" width="13.125" style="394" customWidth="1"/>
    <col min="22" max="22" width="32" style="394" customWidth="1"/>
    <col min="23" max="23" width="4.625" style="394" customWidth="1"/>
    <col min="24" max="24" width="8" style="394" customWidth="1"/>
    <col min="25" max="25" width="11.5" style="394" customWidth="1"/>
    <col min="26" max="26" width="11.625" style="394" customWidth="1"/>
    <col min="27" max="27" width="13.125" style="394" customWidth="1"/>
    <col min="28" max="28" width="10" style="394" customWidth="1"/>
    <col min="29" max="29" width="11.25" style="394" customWidth="1"/>
    <col min="30" max="250" width="9" style="394"/>
    <col min="251" max="251" width="3.125" style="394" customWidth="1"/>
    <col min="252" max="252" width="7.625" style="394" customWidth="1"/>
    <col min="253" max="253" width="4.125" style="394" customWidth="1"/>
    <col min="254" max="254" width="17" style="394" customWidth="1"/>
    <col min="255" max="255" width="3.625" style="394" customWidth="1"/>
    <col min="256" max="256" width="9.125" style="394" customWidth="1"/>
    <col min="257" max="257" width="3.625" style="394" customWidth="1"/>
    <col min="258" max="258" width="4.625" style="394" customWidth="1"/>
    <col min="259" max="259" width="9.625" style="394" customWidth="1"/>
    <col min="260" max="260" width="10.125" style="394" customWidth="1"/>
    <col min="261" max="261" width="10.25" style="394" customWidth="1"/>
    <col min="262" max="262" width="4.625" style="394" customWidth="1"/>
    <col min="263" max="263" width="5" style="394" customWidth="1"/>
    <col min="264" max="264" width="11.125" style="394" customWidth="1"/>
    <col min="265" max="265" width="16.125" style="394" customWidth="1"/>
    <col min="266" max="266" width="4.75" style="394" customWidth="1"/>
    <col min="267" max="267" width="3.625" style="394" customWidth="1"/>
    <col min="268" max="268" width="5.125" style="394" customWidth="1"/>
    <col min="269" max="269" width="3.125" style="394" customWidth="1"/>
    <col min="270" max="270" width="4.625" style="394" customWidth="1"/>
    <col min="271" max="271" width="5" style="394" customWidth="1"/>
    <col min="272" max="273" width="9.75" style="394" customWidth="1"/>
    <col min="274" max="275" width="7.875" style="394" customWidth="1"/>
    <col min="276" max="506" width="9" style="394"/>
    <col min="507" max="507" width="3.125" style="394" customWidth="1"/>
    <col min="508" max="508" width="7.625" style="394" customWidth="1"/>
    <col min="509" max="509" width="4.125" style="394" customWidth="1"/>
    <col min="510" max="510" width="17" style="394" customWidth="1"/>
    <col min="511" max="511" width="3.625" style="394" customWidth="1"/>
    <col min="512" max="512" width="9.125" style="394" customWidth="1"/>
    <col min="513" max="513" width="3.625" style="394" customWidth="1"/>
    <col min="514" max="514" width="4.625" style="394" customWidth="1"/>
    <col min="515" max="515" width="9.625" style="394" customWidth="1"/>
    <col min="516" max="516" width="10.125" style="394" customWidth="1"/>
    <col min="517" max="517" width="10.25" style="394" customWidth="1"/>
    <col min="518" max="518" width="4.625" style="394" customWidth="1"/>
    <col min="519" max="519" width="5" style="394" customWidth="1"/>
    <col min="520" max="520" width="11.125" style="394" customWidth="1"/>
    <col min="521" max="521" width="16.125" style="394" customWidth="1"/>
    <col min="522" max="522" width="4.75" style="394" customWidth="1"/>
    <col min="523" max="523" width="3.625" style="394" customWidth="1"/>
    <col min="524" max="524" width="5.125" style="394" customWidth="1"/>
    <col min="525" max="525" width="3.125" style="394" customWidth="1"/>
    <col min="526" max="526" width="4.625" style="394" customWidth="1"/>
    <col min="527" max="527" width="5" style="394" customWidth="1"/>
    <col min="528" max="529" width="9.75" style="394" customWidth="1"/>
    <col min="530" max="531" width="7.875" style="394" customWidth="1"/>
    <col min="532" max="762" width="9" style="394"/>
    <col min="763" max="763" width="3.125" style="394" customWidth="1"/>
    <col min="764" max="764" width="7.625" style="394" customWidth="1"/>
    <col min="765" max="765" width="4.125" style="394" customWidth="1"/>
    <col min="766" max="766" width="17" style="394" customWidth="1"/>
    <col min="767" max="767" width="3.625" style="394" customWidth="1"/>
    <col min="768" max="768" width="9.125" style="394" customWidth="1"/>
    <col min="769" max="769" width="3.625" style="394" customWidth="1"/>
    <col min="770" max="770" width="4.625" style="394" customWidth="1"/>
    <col min="771" max="771" width="9.625" style="394" customWidth="1"/>
    <col min="772" max="772" width="10.125" style="394" customWidth="1"/>
    <col min="773" max="773" width="10.25" style="394" customWidth="1"/>
    <col min="774" max="774" width="4.625" style="394" customWidth="1"/>
    <col min="775" max="775" width="5" style="394" customWidth="1"/>
    <col min="776" max="776" width="11.125" style="394" customWidth="1"/>
    <col min="777" max="777" width="16.125" style="394" customWidth="1"/>
    <col min="778" max="778" width="4.75" style="394" customWidth="1"/>
    <col min="779" max="779" width="3.625" style="394" customWidth="1"/>
    <col min="780" max="780" width="5.125" style="394" customWidth="1"/>
    <col min="781" max="781" width="3.125" style="394" customWidth="1"/>
    <col min="782" max="782" width="4.625" style="394" customWidth="1"/>
    <col min="783" max="783" width="5" style="394" customWidth="1"/>
    <col min="784" max="785" width="9.75" style="394" customWidth="1"/>
    <col min="786" max="787" width="7.875" style="394" customWidth="1"/>
    <col min="788" max="1018" width="9" style="394"/>
    <col min="1019" max="1019" width="3.125" style="394" customWidth="1"/>
    <col min="1020" max="1020" width="7.625" style="394" customWidth="1"/>
    <col min="1021" max="1021" width="4.125" style="394" customWidth="1"/>
    <col min="1022" max="1022" width="17" style="394" customWidth="1"/>
    <col min="1023" max="1023" width="3.625" style="394" customWidth="1"/>
    <col min="1024" max="1024" width="9.125" style="394" customWidth="1"/>
    <col min="1025" max="1025" width="3.625" style="394" customWidth="1"/>
    <col min="1026" max="1026" width="4.625" style="394" customWidth="1"/>
    <col min="1027" max="1027" width="9.625" style="394" customWidth="1"/>
    <col min="1028" max="1028" width="10.125" style="394" customWidth="1"/>
    <col min="1029" max="1029" width="10.25" style="394" customWidth="1"/>
    <col min="1030" max="1030" width="4.625" style="394" customWidth="1"/>
    <col min="1031" max="1031" width="5" style="394" customWidth="1"/>
    <col min="1032" max="1032" width="11.125" style="394" customWidth="1"/>
    <col min="1033" max="1033" width="16.125" style="394" customWidth="1"/>
    <col min="1034" max="1034" width="4.75" style="394" customWidth="1"/>
    <col min="1035" max="1035" width="3.625" style="394" customWidth="1"/>
    <col min="1036" max="1036" width="5.125" style="394" customWidth="1"/>
    <col min="1037" max="1037" width="3.125" style="394" customWidth="1"/>
    <col min="1038" max="1038" width="4.625" style="394" customWidth="1"/>
    <col min="1039" max="1039" width="5" style="394" customWidth="1"/>
    <col min="1040" max="1041" width="9.75" style="394" customWidth="1"/>
    <col min="1042" max="1043" width="7.875" style="394" customWidth="1"/>
    <col min="1044" max="1274" width="9" style="394"/>
    <col min="1275" max="1275" width="3.125" style="394" customWidth="1"/>
    <col min="1276" max="1276" width="7.625" style="394" customWidth="1"/>
    <col min="1277" max="1277" width="4.125" style="394" customWidth="1"/>
    <col min="1278" max="1278" width="17" style="394" customWidth="1"/>
    <col min="1279" max="1279" width="3.625" style="394" customWidth="1"/>
    <col min="1280" max="1280" width="9.125" style="394" customWidth="1"/>
    <col min="1281" max="1281" width="3.625" style="394" customWidth="1"/>
    <col min="1282" max="1282" width="4.625" style="394" customWidth="1"/>
    <col min="1283" max="1283" width="9.625" style="394" customWidth="1"/>
    <col min="1284" max="1284" width="10.125" style="394" customWidth="1"/>
    <col min="1285" max="1285" width="10.25" style="394" customWidth="1"/>
    <col min="1286" max="1286" width="4.625" style="394" customWidth="1"/>
    <col min="1287" max="1287" width="5" style="394" customWidth="1"/>
    <col min="1288" max="1288" width="11.125" style="394" customWidth="1"/>
    <col min="1289" max="1289" width="16.125" style="394" customWidth="1"/>
    <col min="1290" max="1290" width="4.75" style="394" customWidth="1"/>
    <col min="1291" max="1291" width="3.625" style="394" customWidth="1"/>
    <col min="1292" max="1292" width="5.125" style="394" customWidth="1"/>
    <col min="1293" max="1293" width="3.125" style="394" customWidth="1"/>
    <col min="1294" max="1294" width="4.625" style="394" customWidth="1"/>
    <col min="1295" max="1295" width="5" style="394" customWidth="1"/>
    <col min="1296" max="1297" width="9.75" style="394" customWidth="1"/>
    <col min="1298" max="1299" width="7.875" style="394" customWidth="1"/>
    <col min="1300" max="1530" width="9" style="394"/>
    <col min="1531" max="1531" width="3.125" style="394" customWidth="1"/>
    <col min="1532" max="1532" width="7.625" style="394" customWidth="1"/>
    <col min="1533" max="1533" width="4.125" style="394" customWidth="1"/>
    <col min="1534" max="1534" width="17" style="394" customWidth="1"/>
    <col min="1535" max="1535" width="3.625" style="394" customWidth="1"/>
    <col min="1536" max="1536" width="9.125" style="394" customWidth="1"/>
    <col min="1537" max="1537" width="3.625" style="394" customWidth="1"/>
    <col min="1538" max="1538" width="4.625" style="394" customWidth="1"/>
    <col min="1539" max="1539" width="9.625" style="394" customWidth="1"/>
    <col min="1540" max="1540" width="10.125" style="394" customWidth="1"/>
    <col min="1541" max="1541" width="10.25" style="394" customWidth="1"/>
    <col min="1542" max="1542" width="4.625" style="394" customWidth="1"/>
    <col min="1543" max="1543" width="5" style="394" customWidth="1"/>
    <col min="1544" max="1544" width="11.125" style="394" customWidth="1"/>
    <col min="1545" max="1545" width="16.125" style="394" customWidth="1"/>
    <col min="1546" max="1546" width="4.75" style="394" customWidth="1"/>
    <col min="1547" max="1547" width="3.625" style="394" customWidth="1"/>
    <col min="1548" max="1548" width="5.125" style="394" customWidth="1"/>
    <col min="1549" max="1549" width="3.125" style="394" customWidth="1"/>
    <col min="1550" max="1550" width="4.625" style="394" customWidth="1"/>
    <col min="1551" max="1551" width="5" style="394" customWidth="1"/>
    <col min="1552" max="1553" width="9.75" style="394" customWidth="1"/>
    <col min="1554" max="1555" width="7.875" style="394" customWidth="1"/>
    <col min="1556" max="1786" width="9" style="394"/>
    <col min="1787" max="1787" width="3.125" style="394" customWidth="1"/>
    <col min="1788" max="1788" width="7.625" style="394" customWidth="1"/>
    <col min="1789" max="1789" width="4.125" style="394" customWidth="1"/>
    <col min="1790" max="1790" width="17" style="394" customWidth="1"/>
    <col min="1791" max="1791" width="3.625" style="394" customWidth="1"/>
    <col min="1792" max="1792" width="9.125" style="394" customWidth="1"/>
    <col min="1793" max="1793" width="3.625" style="394" customWidth="1"/>
    <col min="1794" max="1794" width="4.625" style="394" customWidth="1"/>
    <col min="1795" max="1795" width="9.625" style="394" customWidth="1"/>
    <col min="1796" max="1796" width="10.125" style="394" customWidth="1"/>
    <col min="1797" max="1797" width="10.25" style="394" customWidth="1"/>
    <col min="1798" max="1798" width="4.625" style="394" customWidth="1"/>
    <col min="1799" max="1799" width="5" style="394" customWidth="1"/>
    <col min="1800" max="1800" width="11.125" style="394" customWidth="1"/>
    <col min="1801" max="1801" width="16.125" style="394" customWidth="1"/>
    <col min="1802" max="1802" width="4.75" style="394" customWidth="1"/>
    <col min="1803" max="1803" width="3.625" style="394" customWidth="1"/>
    <col min="1804" max="1804" width="5.125" style="394" customWidth="1"/>
    <col min="1805" max="1805" width="3.125" style="394" customWidth="1"/>
    <col min="1806" max="1806" width="4.625" style="394" customWidth="1"/>
    <col min="1807" max="1807" width="5" style="394" customWidth="1"/>
    <col min="1808" max="1809" width="9.75" style="394" customWidth="1"/>
    <col min="1810" max="1811" width="7.875" style="394" customWidth="1"/>
    <col min="1812" max="2042" width="9" style="394"/>
    <col min="2043" max="2043" width="3.125" style="394" customWidth="1"/>
    <col min="2044" max="2044" width="7.625" style="394" customWidth="1"/>
    <col min="2045" max="2045" width="4.125" style="394" customWidth="1"/>
    <col min="2046" max="2046" width="17" style="394" customWidth="1"/>
    <col min="2047" max="2047" width="3.625" style="394" customWidth="1"/>
    <col min="2048" max="2048" width="9.125" style="394" customWidth="1"/>
    <col min="2049" max="2049" width="3.625" style="394" customWidth="1"/>
    <col min="2050" max="2050" width="4.625" style="394" customWidth="1"/>
    <col min="2051" max="2051" width="9.625" style="394" customWidth="1"/>
    <col min="2052" max="2052" width="10.125" style="394" customWidth="1"/>
    <col min="2053" max="2053" width="10.25" style="394" customWidth="1"/>
    <col min="2054" max="2054" width="4.625" style="394" customWidth="1"/>
    <col min="2055" max="2055" width="5" style="394" customWidth="1"/>
    <col min="2056" max="2056" width="11.125" style="394" customWidth="1"/>
    <col min="2057" max="2057" width="16.125" style="394" customWidth="1"/>
    <col min="2058" max="2058" width="4.75" style="394" customWidth="1"/>
    <col min="2059" max="2059" width="3.625" style="394" customWidth="1"/>
    <col min="2060" max="2060" width="5.125" style="394" customWidth="1"/>
    <col min="2061" max="2061" width="3.125" style="394" customWidth="1"/>
    <col min="2062" max="2062" width="4.625" style="394" customWidth="1"/>
    <col min="2063" max="2063" width="5" style="394" customWidth="1"/>
    <col min="2064" max="2065" width="9.75" style="394" customWidth="1"/>
    <col min="2066" max="2067" width="7.875" style="394" customWidth="1"/>
    <col min="2068" max="2298" width="9" style="394"/>
    <col min="2299" max="2299" width="3.125" style="394" customWidth="1"/>
    <col min="2300" max="2300" width="7.625" style="394" customWidth="1"/>
    <col min="2301" max="2301" width="4.125" style="394" customWidth="1"/>
    <col min="2302" max="2302" width="17" style="394" customWidth="1"/>
    <col min="2303" max="2303" width="3.625" style="394" customWidth="1"/>
    <col min="2304" max="2304" width="9.125" style="394" customWidth="1"/>
    <col min="2305" max="2305" width="3.625" style="394" customWidth="1"/>
    <col min="2306" max="2306" width="4.625" style="394" customWidth="1"/>
    <col min="2307" max="2307" width="9.625" style="394" customWidth="1"/>
    <col min="2308" max="2308" width="10.125" style="394" customWidth="1"/>
    <col min="2309" max="2309" width="10.25" style="394" customWidth="1"/>
    <col min="2310" max="2310" width="4.625" style="394" customWidth="1"/>
    <col min="2311" max="2311" width="5" style="394" customWidth="1"/>
    <col min="2312" max="2312" width="11.125" style="394" customWidth="1"/>
    <col min="2313" max="2313" width="16.125" style="394" customWidth="1"/>
    <col min="2314" max="2314" width="4.75" style="394" customWidth="1"/>
    <col min="2315" max="2315" width="3.625" style="394" customWidth="1"/>
    <col min="2316" max="2316" width="5.125" style="394" customWidth="1"/>
    <col min="2317" max="2317" width="3.125" style="394" customWidth="1"/>
    <col min="2318" max="2318" width="4.625" style="394" customWidth="1"/>
    <col min="2319" max="2319" width="5" style="394" customWidth="1"/>
    <col min="2320" max="2321" width="9.75" style="394" customWidth="1"/>
    <col min="2322" max="2323" width="7.875" style="394" customWidth="1"/>
    <col min="2324" max="2554" width="9" style="394"/>
    <col min="2555" max="2555" width="3.125" style="394" customWidth="1"/>
    <col min="2556" max="2556" width="7.625" style="394" customWidth="1"/>
    <col min="2557" max="2557" width="4.125" style="394" customWidth="1"/>
    <col min="2558" max="2558" width="17" style="394" customWidth="1"/>
    <col min="2559" max="2559" width="3.625" style="394" customWidth="1"/>
    <col min="2560" max="2560" width="9.125" style="394" customWidth="1"/>
    <col min="2561" max="2561" width="3.625" style="394" customWidth="1"/>
    <col min="2562" max="2562" width="4.625" style="394" customWidth="1"/>
    <col min="2563" max="2563" width="9.625" style="394" customWidth="1"/>
    <col min="2564" max="2564" width="10.125" style="394" customWidth="1"/>
    <col min="2565" max="2565" width="10.25" style="394" customWidth="1"/>
    <col min="2566" max="2566" width="4.625" style="394" customWidth="1"/>
    <col min="2567" max="2567" width="5" style="394" customWidth="1"/>
    <col min="2568" max="2568" width="11.125" style="394" customWidth="1"/>
    <col min="2569" max="2569" width="16.125" style="394" customWidth="1"/>
    <col min="2570" max="2570" width="4.75" style="394" customWidth="1"/>
    <col min="2571" max="2571" width="3.625" style="394" customWidth="1"/>
    <col min="2572" max="2572" width="5.125" style="394" customWidth="1"/>
    <col min="2573" max="2573" width="3.125" style="394" customWidth="1"/>
    <col min="2574" max="2574" width="4.625" style="394" customWidth="1"/>
    <col min="2575" max="2575" width="5" style="394" customWidth="1"/>
    <col min="2576" max="2577" width="9.75" style="394" customWidth="1"/>
    <col min="2578" max="2579" width="7.875" style="394" customWidth="1"/>
    <col min="2580" max="2810" width="9" style="394"/>
    <col min="2811" max="2811" width="3.125" style="394" customWidth="1"/>
    <col min="2812" max="2812" width="7.625" style="394" customWidth="1"/>
    <col min="2813" max="2813" width="4.125" style="394" customWidth="1"/>
    <col min="2814" max="2814" width="17" style="394" customWidth="1"/>
    <col min="2815" max="2815" width="3.625" style="394" customWidth="1"/>
    <col min="2816" max="2816" width="9.125" style="394" customWidth="1"/>
    <col min="2817" max="2817" width="3.625" style="394" customWidth="1"/>
    <col min="2818" max="2818" width="4.625" style="394" customWidth="1"/>
    <col min="2819" max="2819" width="9.625" style="394" customWidth="1"/>
    <col min="2820" max="2820" width="10.125" style="394" customWidth="1"/>
    <col min="2821" max="2821" width="10.25" style="394" customWidth="1"/>
    <col min="2822" max="2822" width="4.625" style="394" customWidth="1"/>
    <col min="2823" max="2823" width="5" style="394" customWidth="1"/>
    <col min="2824" max="2824" width="11.125" style="394" customWidth="1"/>
    <col min="2825" max="2825" width="16.125" style="394" customWidth="1"/>
    <col min="2826" max="2826" width="4.75" style="394" customWidth="1"/>
    <col min="2827" max="2827" width="3.625" style="394" customWidth="1"/>
    <col min="2828" max="2828" width="5.125" style="394" customWidth="1"/>
    <col min="2829" max="2829" width="3.125" style="394" customWidth="1"/>
    <col min="2830" max="2830" width="4.625" style="394" customWidth="1"/>
    <col min="2831" max="2831" width="5" style="394" customWidth="1"/>
    <col min="2832" max="2833" width="9.75" style="394" customWidth="1"/>
    <col min="2834" max="2835" width="7.875" style="394" customWidth="1"/>
    <col min="2836" max="3066" width="9" style="394"/>
    <col min="3067" max="3067" width="3.125" style="394" customWidth="1"/>
    <col min="3068" max="3068" width="7.625" style="394" customWidth="1"/>
    <col min="3069" max="3069" width="4.125" style="394" customWidth="1"/>
    <col min="3070" max="3070" width="17" style="394" customWidth="1"/>
    <col min="3071" max="3071" width="3.625" style="394" customWidth="1"/>
    <col min="3072" max="3072" width="9.125" style="394" customWidth="1"/>
    <col min="3073" max="3073" width="3.625" style="394" customWidth="1"/>
    <col min="3074" max="3074" width="4.625" style="394" customWidth="1"/>
    <col min="3075" max="3075" width="9.625" style="394" customWidth="1"/>
    <col min="3076" max="3076" width="10.125" style="394" customWidth="1"/>
    <col min="3077" max="3077" width="10.25" style="394" customWidth="1"/>
    <col min="3078" max="3078" width="4.625" style="394" customWidth="1"/>
    <col min="3079" max="3079" width="5" style="394" customWidth="1"/>
    <col min="3080" max="3080" width="11.125" style="394" customWidth="1"/>
    <col min="3081" max="3081" width="16.125" style="394" customWidth="1"/>
    <col min="3082" max="3082" width="4.75" style="394" customWidth="1"/>
    <col min="3083" max="3083" width="3.625" style="394" customWidth="1"/>
    <col min="3084" max="3084" width="5.125" style="394" customWidth="1"/>
    <col min="3085" max="3085" width="3.125" style="394" customWidth="1"/>
    <col min="3086" max="3086" width="4.625" style="394" customWidth="1"/>
    <col min="3087" max="3087" width="5" style="394" customWidth="1"/>
    <col min="3088" max="3089" width="9.75" style="394" customWidth="1"/>
    <col min="3090" max="3091" width="7.875" style="394" customWidth="1"/>
    <col min="3092" max="3322" width="9" style="394"/>
    <col min="3323" max="3323" width="3.125" style="394" customWidth="1"/>
    <col min="3324" max="3324" width="7.625" style="394" customWidth="1"/>
    <col min="3325" max="3325" width="4.125" style="394" customWidth="1"/>
    <col min="3326" max="3326" width="17" style="394" customWidth="1"/>
    <col min="3327" max="3327" width="3.625" style="394" customWidth="1"/>
    <col min="3328" max="3328" width="9.125" style="394" customWidth="1"/>
    <col min="3329" max="3329" width="3.625" style="394" customWidth="1"/>
    <col min="3330" max="3330" width="4.625" style="394" customWidth="1"/>
    <col min="3331" max="3331" width="9.625" style="394" customWidth="1"/>
    <col min="3332" max="3332" width="10.125" style="394" customWidth="1"/>
    <col min="3333" max="3333" width="10.25" style="394" customWidth="1"/>
    <col min="3334" max="3334" width="4.625" style="394" customWidth="1"/>
    <col min="3335" max="3335" width="5" style="394" customWidth="1"/>
    <col min="3336" max="3336" width="11.125" style="394" customWidth="1"/>
    <col min="3337" max="3337" width="16.125" style="394" customWidth="1"/>
    <col min="3338" max="3338" width="4.75" style="394" customWidth="1"/>
    <col min="3339" max="3339" width="3.625" style="394" customWidth="1"/>
    <col min="3340" max="3340" width="5.125" style="394" customWidth="1"/>
    <col min="3341" max="3341" width="3.125" style="394" customWidth="1"/>
    <col min="3342" max="3342" width="4.625" style="394" customWidth="1"/>
    <col min="3343" max="3343" width="5" style="394" customWidth="1"/>
    <col min="3344" max="3345" width="9.75" style="394" customWidth="1"/>
    <col min="3346" max="3347" width="7.875" style="394" customWidth="1"/>
    <col min="3348" max="3578" width="9" style="394"/>
    <col min="3579" max="3579" width="3.125" style="394" customWidth="1"/>
    <col min="3580" max="3580" width="7.625" style="394" customWidth="1"/>
    <col min="3581" max="3581" width="4.125" style="394" customWidth="1"/>
    <col min="3582" max="3582" width="17" style="394" customWidth="1"/>
    <col min="3583" max="3583" width="3.625" style="394" customWidth="1"/>
    <col min="3584" max="3584" width="9.125" style="394" customWidth="1"/>
    <col min="3585" max="3585" width="3.625" style="394" customWidth="1"/>
    <col min="3586" max="3586" width="4.625" style="394" customWidth="1"/>
    <col min="3587" max="3587" width="9.625" style="394" customWidth="1"/>
    <col min="3588" max="3588" width="10.125" style="394" customWidth="1"/>
    <col min="3589" max="3589" width="10.25" style="394" customWidth="1"/>
    <col min="3590" max="3590" width="4.625" style="394" customWidth="1"/>
    <col min="3591" max="3591" width="5" style="394" customWidth="1"/>
    <col min="3592" max="3592" width="11.125" style="394" customWidth="1"/>
    <col min="3593" max="3593" width="16.125" style="394" customWidth="1"/>
    <col min="3594" max="3594" width="4.75" style="394" customWidth="1"/>
    <col min="3595" max="3595" width="3.625" style="394" customWidth="1"/>
    <col min="3596" max="3596" width="5.125" style="394" customWidth="1"/>
    <col min="3597" max="3597" width="3.125" style="394" customWidth="1"/>
    <col min="3598" max="3598" width="4.625" style="394" customWidth="1"/>
    <col min="3599" max="3599" width="5" style="394" customWidth="1"/>
    <col min="3600" max="3601" width="9.75" style="394" customWidth="1"/>
    <col min="3602" max="3603" width="7.875" style="394" customWidth="1"/>
    <col min="3604" max="3834" width="9" style="394"/>
    <col min="3835" max="3835" width="3.125" style="394" customWidth="1"/>
    <col min="3836" max="3836" width="7.625" style="394" customWidth="1"/>
    <col min="3837" max="3837" width="4.125" style="394" customWidth="1"/>
    <col min="3838" max="3838" width="17" style="394" customWidth="1"/>
    <col min="3839" max="3839" width="3.625" style="394" customWidth="1"/>
    <col min="3840" max="3840" width="9.125" style="394" customWidth="1"/>
    <col min="3841" max="3841" width="3.625" style="394" customWidth="1"/>
    <col min="3842" max="3842" width="4.625" style="394" customWidth="1"/>
    <col min="3843" max="3843" width="9.625" style="394" customWidth="1"/>
    <col min="3844" max="3844" width="10.125" style="394" customWidth="1"/>
    <col min="3845" max="3845" width="10.25" style="394" customWidth="1"/>
    <col min="3846" max="3846" width="4.625" style="394" customWidth="1"/>
    <col min="3847" max="3847" width="5" style="394" customWidth="1"/>
    <col min="3848" max="3848" width="11.125" style="394" customWidth="1"/>
    <col min="3849" max="3849" width="16.125" style="394" customWidth="1"/>
    <col min="3850" max="3850" width="4.75" style="394" customWidth="1"/>
    <col min="3851" max="3851" width="3.625" style="394" customWidth="1"/>
    <col min="3852" max="3852" width="5.125" style="394" customWidth="1"/>
    <col min="3853" max="3853" width="3.125" style="394" customWidth="1"/>
    <col min="3854" max="3854" width="4.625" style="394" customWidth="1"/>
    <col min="3855" max="3855" width="5" style="394" customWidth="1"/>
    <col min="3856" max="3857" width="9.75" style="394" customWidth="1"/>
    <col min="3858" max="3859" width="7.875" style="394" customWidth="1"/>
    <col min="3860" max="4090" width="9" style="394"/>
    <col min="4091" max="4091" width="3.125" style="394" customWidth="1"/>
    <col min="4092" max="4092" width="7.625" style="394" customWidth="1"/>
    <col min="4093" max="4093" width="4.125" style="394" customWidth="1"/>
    <col min="4094" max="4094" width="17" style="394" customWidth="1"/>
    <col min="4095" max="4095" width="3.625" style="394" customWidth="1"/>
    <col min="4096" max="4096" width="9.125" style="394" customWidth="1"/>
    <col min="4097" max="4097" width="3.625" style="394" customWidth="1"/>
    <col min="4098" max="4098" width="4.625" style="394" customWidth="1"/>
    <col min="4099" max="4099" width="9.625" style="394" customWidth="1"/>
    <col min="4100" max="4100" width="10.125" style="394" customWidth="1"/>
    <col min="4101" max="4101" width="10.25" style="394" customWidth="1"/>
    <col min="4102" max="4102" width="4.625" style="394" customWidth="1"/>
    <col min="4103" max="4103" width="5" style="394" customWidth="1"/>
    <col min="4104" max="4104" width="11.125" style="394" customWidth="1"/>
    <col min="4105" max="4105" width="16.125" style="394" customWidth="1"/>
    <col min="4106" max="4106" width="4.75" style="394" customWidth="1"/>
    <col min="4107" max="4107" width="3.625" style="394" customWidth="1"/>
    <col min="4108" max="4108" width="5.125" style="394" customWidth="1"/>
    <col min="4109" max="4109" width="3.125" style="394" customWidth="1"/>
    <col min="4110" max="4110" width="4.625" style="394" customWidth="1"/>
    <col min="4111" max="4111" width="5" style="394" customWidth="1"/>
    <col min="4112" max="4113" width="9.75" style="394" customWidth="1"/>
    <col min="4114" max="4115" width="7.875" style="394" customWidth="1"/>
    <col min="4116" max="4346" width="9" style="394"/>
    <col min="4347" max="4347" width="3.125" style="394" customWidth="1"/>
    <col min="4348" max="4348" width="7.625" style="394" customWidth="1"/>
    <col min="4349" max="4349" width="4.125" style="394" customWidth="1"/>
    <col min="4350" max="4350" width="17" style="394" customWidth="1"/>
    <col min="4351" max="4351" width="3.625" style="394" customWidth="1"/>
    <col min="4352" max="4352" width="9.125" style="394" customWidth="1"/>
    <col min="4353" max="4353" width="3.625" style="394" customWidth="1"/>
    <col min="4354" max="4354" width="4.625" style="394" customWidth="1"/>
    <col min="4355" max="4355" width="9.625" style="394" customWidth="1"/>
    <col min="4356" max="4356" width="10.125" style="394" customWidth="1"/>
    <col min="4357" max="4357" width="10.25" style="394" customWidth="1"/>
    <col min="4358" max="4358" width="4.625" style="394" customWidth="1"/>
    <col min="4359" max="4359" width="5" style="394" customWidth="1"/>
    <col min="4360" max="4360" width="11.125" style="394" customWidth="1"/>
    <col min="4361" max="4361" width="16.125" style="394" customWidth="1"/>
    <col min="4362" max="4362" width="4.75" style="394" customWidth="1"/>
    <col min="4363" max="4363" width="3.625" style="394" customWidth="1"/>
    <col min="4364" max="4364" width="5.125" style="394" customWidth="1"/>
    <col min="4365" max="4365" width="3.125" style="394" customWidth="1"/>
    <col min="4366" max="4366" width="4.625" style="394" customWidth="1"/>
    <col min="4367" max="4367" width="5" style="394" customWidth="1"/>
    <col min="4368" max="4369" width="9.75" style="394" customWidth="1"/>
    <col min="4370" max="4371" width="7.875" style="394" customWidth="1"/>
    <col min="4372" max="4602" width="9" style="394"/>
    <col min="4603" max="4603" width="3.125" style="394" customWidth="1"/>
    <col min="4604" max="4604" width="7.625" style="394" customWidth="1"/>
    <col min="4605" max="4605" width="4.125" style="394" customWidth="1"/>
    <col min="4606" max="4606" width="17" style="394" customWidth="1"/>
    <col min="4607" max="4607" width="3.625" style="394" customWidth="1"/>
    <col min="4608" max="4608" width="9.125" style="394" customWidth="1"/>
    <col min="4609" max="4609" width="3.625" style="394" customWidth="1"/>
    <col min="4610" max="4610" width="4.625" style="394" customWidth="1"/>
    <col min="4611" max="4611" width="9.625" style="394" customWidth="1"/>
    <col min="4612" max="4612" width="10.125" style="394" customWidth="1"/>
    <col min="4613" max="4613" width="10.25" style="394" customWidth="1"/>
    <col min="4614" max="4614" width="4.625" style="394" customWidth="1"/>
    <col min="4615" max="4615" width="5" style="394" customWidth="1"/>
    <col min="4616" max="4616" width="11.125" style="394" customWidth="1"/>
    <col min="4617" max="4617" width="16.125" style="394" customWidth="1"/>
    <col min="4618" max="4618" width="4.75" style="394" customWidth="1"/>
    <col min="4619" max="4619" width="3.625" style="394" customWidth="1"/>
    <col min="4620" max="4620" width="5.125" style="394" customWidth="1"/>
    <col min="4621" max="4621" width="3.125" style="394" customWidth="1"/>
    <col min="4622" max="4622" width="4.625" style="394" customWidth="1"/>
    <col min="4623" max="4623" width="5" style="394" customWidth="1"/>
    <col min="4624" max="4625" width="9.75" style="394" customWidth="1"/>
    <col min="4626" max="4627" width="7.875" style="394" customWidth="1"/>
    <col min="4628" max="4858" width="9" style="394"/>
    <col min="4859" max="4859" width="3.125" style="394" customWidth="1"/>
    <col min="4860" max="4860" width="7.625" style="394" customWidth="1"/>
    <col min="4861" max="4861" width="4.125" style="394" customWidth="1"/>
    <col min="4862" max="4862" width="17" style="394" customWidth="1"/>
    <col min="4863" max="4863" width="3.625" style="394" customWidth="1"/>
    <col min="4864" max="4864" width="9.125" style="394" customWidth="1"/>
    <col min="4865" max="4865" width="3.625" style="394" customWidth="1"/>
    <col min="4866" max="4866" width="4.625" style="394" customWidth="1"/>
    <col min="4867" max="4867" width="9.625" style="394" customWidth="1"/>
    <col min="4868" max="4868" width="10.125" style="394" customWidth="1"/>
    <col min="4869" max="4869" width="10.25" style="394" customWidth="1"/>
    <col min="4870" max="4870" width="4.625" style="394" customWidth="1"/>
    <col min="4871" max="4871" width="5" style="394" customWidth="1"/>
    <col min="4872" max="4872" width="11.125" style="394" customWidth="1"/>
    <col min="4873" max="4873" width="16.125" style="394" customWidth="1"/>
    <col min="4874" max="4874" width="4.75" style="394" customWidth="1"/>
    <col min="4875" max="4875" width="3.625" style="394" customWidth="1"/>
    <col min="4876" max="4876" width="5.125" style="394" customWidth="1"/>
    <col min="4877" max="4877" width="3.125" style="394" customWidth="1"/>
    <col min="4878" max="4878" width="4.625" style="394" customWidth="1"/>
    <col min="4879" max="4879" width="5" style="394" customWidth="1"/>
    <col min="4880" max="4881" width="9.75" style="394" customWidth="1"/>
    <col min="4882" max="4883" width="7.875" style="394" customWidth="1"/>
    <col min="4884" max="5114" width="9" style="394"/>
    <col min="5115" max="5115" width="3.125" style="394" customWidth="1"/>
    <col min="5116" max="5116" width="7.625" style="394" customWidth="1"/>
    <col min="5117" max="5117" width="4.125" style="394" customWidth="1"/>
    <col min="5118" max="5118" width="17" style="394" customWidth="1"/>
    <col min="5119" max="5119" width="3.625" style="394" customWidth="1"/>
    <col min="5120" max="5120" width="9.125" style="394" customWidth="1"/>
    <col min="5121" max="5121" width="3.625" style="394" customWidth="1"/>
    <col min="5122" max="5122" width="4.625" style="394" customWidth="1"/>
    <col min="5123" max="5123" width="9.625" style="394" customWidth="1"/>
    <col min="5124" max="5124" width="10.125" style="394" customWidth="1"/>
    <col min="5125" max="5125" width="10.25" style="394" customWidth="1"/>
    <col min="5126" max="5126" width="4.625" style="394" customWidth="1"/>
    <col min="5127" max="5127" width="5" style="394" customWidth="1"/>
    <col min="5128" max="5128" width="11.125" style="394" customWidth="1"/>
    <col min="5129" max="5129" width="16.125" style="394" customWidth="1"/>
    <col min="5130" max="5130" width="4.75" style="394" customWidth="1"/>
    <col min="5131" max="5131" width="3.625" style="394" customWidth="1"/>
    <col min="5132" max="5132" width="5.125" style="394" customWidth="1"/>
    <col min="5133" max="5133" width="3.125" style="394" customWidth="1"/>
    <col min="5134" max="5134" width="4.625" style="394" customWidth="1"/>
    <col min="5135" max="5135" width="5" style="394" customWidth="1"/>
    <col min="5136" max="5137" width="9.75" style="394" customWidth="1"/>
    <col min="5138" max="5139" width="7.875" style="394" customWidth="1"/>
    <col min="5140" max="5370" width="9" style="394"/>
    <col min="5371" max="5371" width="3.125" style="394" customWidth="1"/>
    <col min="5372" max="5372" width="7.625" style="394" customWidth="1"/>
    <col min="5373" max="5373" width="4.125" style="394" customWidth="1"/>
    <col min="5374" max="5374" width="17" style="394" customWidth="1"/>
    <col min="5375" max="5375" width="3.625" style="394" customWidth="1"/>
    <col min="5376" max="5376" width="9.125" style="394" customWidth="1"/>
    <col min="5377" max="5377" width="3.625" style="394" customWidth="1"/>
    <col min="5378" max="5378" width="4.625" style="394" customWidth="1"/>
    <col min="5379" max="5379" width="9.625" style="394" customWidth="1"/>
    <col min="5380" max="5380" width="10.125" style="394" customWidth="1"/>
    <col min="5381" max="5381" width="10.25" style="394" customWidth="1"/>
    <col min="5382" max="5382" width="4.625" style="394" customWidth="1"/>
    <col min="5383" max="5383" width="5" style="394" customWidth="1"/>
    <col min="5384" max="5384" width="11.125" style="394" customWidth="1"/>
    <col min="5385" max="5385" width="16.125" style="394" customWidth="1"/>
    <col min="5386" max="5386" width="4.75" style="394" customWidth="1"/>
    <col min="5387" max="5387" width="3.625" style="394" customWidth="1"/>
    <col min="5388" max="5388" width="5.125" style="394" customWidth="1"/>
    <col min="5389" max="5389" width="3.125" style="394" customWidth="1"/>
    <col min="5390" max="5390" width="4.625" style="394" customWidth="1"/>
    <col min="5391" max="5391" width="5" style="394" customWidth="1"/>
    <col min="5392" max="5393" width="9.75" style="394" customWidth="1"/>
    <col min="5394" max="5395" width="7.875" style="394" customWidth="1"/>
    <col min="5396" max="5626" width="9" style="394"/>
    <col min="5627" max="5627" width="3.125" style="394" customWidth="1"/>
    <col min="5628" max="5628" width="7.625" style="394" customWidth="1"/>
    <col min="5629" max="5629" width="4.125" style="394" customWidth="1"/>
    <col min="5630" max="5630" width="17" style="394" customWidth="1"/>
    <col min="5631" max="5631" width="3.625" style="394" customWidth="1"/>
    <col min="5632" max="5632" width="9.125" style="394" customWidth="1"/>
    <col min="5633" max="5633" width="3.625" style="394" customWidth="1"/>
    <col min="5634" max="5634" width="4.625" style="394" customWidth="1"/>
    <col min="5635" max="5635" width="9.625" style="394" customWidth="1"/>
    <col min="5636" max="5636" width="10.125" style="394" customWidth="1"/>
    <col min="5637" max="5637" width="10.25" style="394" customWidth="1"/>
    <col min="5638" max="5638" width="4.625" style="394" customWidth="1"/>
    <col min="5639" max="5639" width="5" style="394" customWidth="1"/>
    <col min="5640" max="5640" width="11.125" style="394" customWidth="1"/>
    <col min="5641" max="5641" width="16.125" style="394" customWidth="1"/>
    <col min="5642" max="5642" width="4.75" style="394" customWidth="1"/>
    <col min="5643" max="5643" width="3.625" style="394" customWidth="1"/>
    <col min="5644" max="5644" width="5.125" style="394" customWidth="1"/>
    <col min="5645" max="5645" width="3.125" style="394" customWidth="1"/>
    <col min="5646" max="5646" width="4.625" style="394" customWidth="1"/>
    <col min="5647" max="5647" width="5" style="394" customWidth="1"/>
    <col min="5648" max="5649" width="9.75" style="394" customWidth="1"/>
    <col min="5650" max="5651" width="7.875" style="394" customWidth="1"/>
    <col min="5652" max="5882" width="9" style="394"/>
    <col min="5883" max="5883" width="3.125" style="394" customWidth="1"/>
    <col min="5884" max="5884" width="7.625" style="394" customWidth="1"/>
    <col min="5885" max="5885" width="4.125" style="394" customWidth="1"/>
    <col min="5886" max="5886" width="17" style="394" customWidth="1"/>
    <col min="5887" max="5887" width="3.625" style="394" customWidth="1"/>
    <col min="5888" max="5888" width="9.125" style="394" customWidth="1"/>
    <col min="5889" max="5889" width="3.625" style="394" customWidth="1"/>
    <col min="5890" max="5890" width="4.625" style="394" customWidth="1"/>
    <col min="5891" max="5891" width="9.625" style="394" customWidth="1"/>
    <col min="5892" max="5892" width="10.125" style="394" customWidth="1"/>
    <col min="5893" max="5893" width="10.25" style="394" customWidth="1"/>
    <col min="5894" max="5894" width="4.625" style="394" customWidth="1"/>
    <col min="5895" max="5895" width="5" style="394" customWidth="1"/>
    <col min="5896" max="5896" width="11.125" style="394" customWidth="1"/>
    <col min="5897" max="5897" width="16.125" style="394" customWidth="1"/>
    <col min="5898" max="5898" width="4.75" style="394" customWidth="1"/>
    <col min="5899" max="5899" width="3.625" style="394" customWidth="1"/>
    <col min="5900" max="5900" width="5.125" style="394" customWidth="1"/>
    <col min="5901" max="5901" width="3.125" style="394" customWidth="1"/>
    <col min="5902" max="5902" width="4.625" style="394" customWidth="1"/>
    <col min="5903" max="5903" width="5" style="394" customWidth="1"/>
    <col min="5904" max="5905" width="9.75" style="394" customWidth="1"/>
    <col min="5906" max="5907" width="7.875" style="394" customWidth="1"/>
    <col min="5908" max="6138" width="9" style="394"/>
    <col min="6139" max="6139" width="3.125" style="394" customWidth="1"/>
    <col min="6140" max="6140" width="7.625" style="394" customWidth="1"/>
    <col min="6141" max="6141" width="4.125" style="394" customWidth="1"/>
    <col min="6142" max="6142" width="17" style="394" customWidth="1"/>
    <col min="6143" max="6143" width="3.625" style="394" customWidth="1"/>
    <col min="6144" max="6144" width="9.125" style="394" customWidth="1"/>
    <col min="6145" max="6145" width="3.625" style="394" customWidth="1"/>
    <col min="6146" max="6146" width="4.625" style="394" customWidth="1"/>
    <col min="6147" max="6147" width="9.625" style="394" customWidth="1"/>
    <col min="6148" max="6148" width="10.125" style="394" customWidth="1"/>
    <col min="6149" max="6149" width="10.25" style="394" customWidth="1"/>
    <col min="6150" max="6150" width="4.625" style="394" customWidth="1"/>
    <col min="6151" max="6151" width="5" style="394" customWidth="1"/>
    <col min="6152" max="6152" width="11.125" style="394" customWidth="1"/>
    <col min="6153" max="6153" width="16.125" style="394" customWidth="1"/>
    <col min="6154" max="6154" width="4.75" style="394" customWidth="1"/>
    <col min="6155" max="6155" width="3.625" style="394" customWidth="1"/>
    <col min="6156" max="6156" width="5.125" style="394" customWidth="1"/>
    <col min="6157" max="6157" width="3.125" style="394" customWidth="1"/>
    <col min="6158" max="6158" width="4.625" style="394" customWidth="1"/>
    <col min="6159" max="6159" width="5" style="394" customWidth="1"/>
    <col min="6160" max="6161" width="9.75" style="394" customWidth="1"/>
    <col min="6162" max="6163" width="7.875" style="394" customWidth="1"/>
    <col min="6164" max="6394" width="9" style="394"/>
    <col min="6395" max="6395" width="3.125" style="394" customWidth="1"/>
    <col min="6396" max="6396" width="7.625" style="394" customWidth="1"/>
    <col min="6397" max="6397" width="4.125" style="394" customWidth="1"/>
    <col min="6398" max="6398" width="17" style="394" customWidth="1"/>
    <col min="6399" max="6399" width="3.625" style="394" customWidth="1"/>
    <col min="6400" max="6400" width="9.125" style="394" customWidth="1"/>
    <col min="6401" max="6401" width="3.625" style="394" customWidth="1"/>
    <col min="6402" max="6402" width="4.625" style="394" customWidth="1"/>
    <col min="6403" max="6403" width="9.625" style="394" customWidth="1"/>
    <col min="6404" max="6404" width="10.125" style="394" customWidth="1"/>
    <col min="6405" max="6405" width="10.25" style="394" customWidth="1"/>
    <col min="6406" max="6406" width="4.625" style="394" customWidth="1"/>
    <col min="6407" max="6407" width="5" style="394" customWidth="1"/>
    <col min="6408" max="6408" width="11.125" style="394" customWidth="1"/>
    <col min="6409" max="6409" width="16.125" style="394" customWidth="1"/>
    <col min="6410" max="6410" width="4.75" style="394" customWidth="1"/>
    <col min="6411" max="6411" width="3.625" style="394" customWidth="1"/>
    <col min="6412" max="6412" width="5.125" style="394" customWidth="1"/>
    <col min="6413" max="6413" width="3.125" style="394" customWidth="1"/>
    <col min="6414" max="6414" width="4.625" style="394" customWidth="1"/>
    <col min="6415" max="6415" width="5" style="394" customWidth="1"/>
    <col min="6416" max="6417" width="9.75" style="394" customWidth="1"/>
    <col min="6418" max="6419" width="7.875" style="394" customWidth="1"/>
    <col min="6420" max="6650" width="9" style="394"/>
    <col min="6651" max="6651" width="3.125" style="394" customWidth="1"/>
    <col min="6652" max="6652" width="7.625" style="394" customWidth="1"/>
    <col min="6653" max="6653" width="4.125" style="394" customWidth="1"/>
    <col min="6654" max="6654" width="17" style="394" customWidth="1"/>
    <col min="6655" max="6655" width="3.625" style="394" customWidth="1"/>
    <col min="6656" max="6656" width="9.125" style="394" customWidth="1"/>
    <col min="6657" max="6657" width="3.625" style="394" customWidth="1"/>
    <col min="6658" max="6658" width="4.625" style="394" customWidth="1"/>
    <col min="6659" max="6659" width="9.625" style="394" customWidth="1"/>
    <col min="6660" max="6660" width="10.125" style="394" customWidth="1"/>
    <col min="6661" max="6661" width="10.25" style="394" customWidth="1"/>
    <col min="6662" max="6662" width="4.625" style="394" customWidth="1"/>
    <col min="6663" max="6663" width="5" style="394" customWidth="1"/>
    <col min="6664" max="6664" width="11.125" style="394" customWidth="1"/>
    <col min="6665" max="6665" width="16.125" style="394" customWidth="1"/>
    <col min="6666" max="6666" width="4.75" style="394" customWidth="1"/>
    <col min="6667" max="6667" width="3.625" style="394" customWidth="1"/>
    <col min="6668" max="6668" width="5.125" style="394" customWidth="1"/>
    <col min="6669" max="6669" width="3.125" style="394" customWidth="1"/>
    <col min="6670" max="6670" width="4.625" style="394" customWidth="1"/>
    <col min="6671" max="6671" width="5" style="394" customWidth="1"/>
    <col min="6672" max="6673" width="9.75" style="394" customWidth="1"/>
    <col min="6674" max="6675" width="7.875" style="394" customWidth="1"/>
    <col min="6676" max="6906" width="9" style="394"/>
    <col min="6907" max="6907" width="3.125" style="394" customWidth="1"/>
    <col min="6908" max="6908" width="7.625" style="394" customWidth="1"/>
    <col min="6909" max="6909" width="4.125" style="394" customWidth="1"/>
    <col min="6910" max="6910" width="17" style="394" customWidth="1"/>
    <col min="6911" max="6911" width="3.625" style="394" customWidth="1"/>
    <col min="6912" max="6912" width="9.125" style="394" customWidth="1"/>
    <col min="6913" max="6913" width="3.625" style="394" customWidth="1"/>
    <col min="6914" max="6914" width="4.625" style="394" customWidth="1"/>
    <col min="6915" max="6915" width="9.625" style="394" customWidth="1"/>
    <col min="6916" max="6916" width="10.125" style="394" customWidth="1"/>
    <col min="6917" max="6917" width="10.25" style="394" customWidth="1"/>
    <col min="6918" max="6918" width="4.625" style="394" customWidth="1"/>
    <col min="6919" max="6919" width="5" style="394" customWidth="1"/>
    <col min="6920" max="6920" width="11.125" style="394" customWidth="1"/>
    <col min="6921" max="6921" width="16.125" style="394" customWidth="1"/>
    <col min="6922" max="6922" width="4.75" style="394" customWidth="1"/>
    <col min="6923" max="6923" width="3.625" style="394" customWidth="1"/>
    <col min="6924" max="6924" width="5.125" style="394" customWidth="1"/>
    <col min="6925" max="6925" width="3.125" style="394" customWidth="1"/>
    <col min="6926" max="6926" width="4.625" style="394" customWidth="1"/>
    <col min="6927" max="6927" width="5" style="394" customWidth="1"/>
    <col min="6928" max="6929" width="9.75" style="394" customWidth="1"/>
    <col min="6930" max="6931" width="7.875" style="394" customWidth="1"/>
    <col min="6932" max="7162" width="9" style="394"/>
    <col min="7163" max="7163" width="3.125" style="394" customWidth="1"/>
    <col min="7164" max="7164" width="7.625" style="394" customWidth="1"/>
    <col min="7165" max="7165" width="4.125" style="394" customWidth="1"/>
    <col min="7166" max="7166" width="17" style="394" customWidth="1"/>
    <col min="7167" max="7167" width="3.625" style="394" customWidth="1"/>
    <col min="7168" max="7168" width="9.125" style="394" customWidth="1"/>
    <col min="7169" max="7169" width="3.625" style="394" customWidth="1"/>
    <col min="7170" max="7170" width="4.625" style="394" customWidth="1"/>
    <col min="7171" max="7171" width="9.625" style="394" customWidth="1"/>
    <col min="7172" max="7172" width="10.125" style="394" customWidth="1"/>
    <col min="7173" max="7173" width="10.25" style="394" customWidth="1"/>
    <col min="7174" max="7174" width="4.625" style="394" customWidth="1"/>
    <col min="7175" max="7175" width="5" style="394" customWidth="1"/>
    <col min="7176" max="7176" width="11.125" style="394" customWidth="1"/>
    <col min="7177" max="7177" width="16.125" style="394" customWidth="1"/>
    <col min="7178" max="7178" width="4.75" style="394" customWidth="1"/>
    <col min="7179" max="7179" width="3.625" style="394" customWidth="1"/>
    <col min="7180" max="7180" width="5.125" style="394" customWidth="1"/>
    <col min="7181" max="7181" width="3.125" style="394" customWidth="1"/>
    <col min="7182" max="7182" width="4.625" style="394" customWidth="1"/>
    <col min="7183" max="7183" width="5" style="394" customWidth="1"/>
    <col min="7184" max="7185" width="9.75" style="394" customWidth="1"/>
    <col min="7186" max="7187" width="7.875" style="394" customWidth="1"/>
    <col min="7188" max="7418" width="9" style="394"/>
    <col min="7419" max="7419" width="3.125" style="394" customWidth="1"/>
    <col min="7420" max="7420" width="7.625" style="394" customWidth="1"/>
    <col min="7421" max="7421" width="4.125" style="394" customWidth="1"/>
    <col min="7422" max="7422" width="17" style="394" customWidth="1"/>
    <col min="7423" max="7423" width="3.625" style="394" customWidth="1"/>
    <col min="7424" max="7424" width="9.125" style="394" customWidth="1"/>
    <col min="7425" max="7425" width="3.625" style="394" customWidth="1"/>
    <col min="7426" max="7426" width="4.625" style="394" customWidth="1"/>
    <col min="7427" max="7427" width="9.625" style="394" customWidth="1"/>
    <col min="7428" max="7428" width="10.125" style="394" customWidth="1"/>
    <col min="7429" max="7429" width="10.25" style="394" customWidth="1"/>
    <col min="7430" max="7430" width="4.625" style="394" customWidth="1"/>
    <col min="7431" max="7431" width="5" style="394" customWidth="1"/>
    <col min="7432" max="7432" width="11.125" style="394" customWidth="1"/>
    <col min="7433" max="7433" width="16.125" style="394" customWidth="1"/>
    <col min="7434" max="7434" width="4.75" style="394" customWidth="1"/>
    <col min="7435" max="7435" width="3.625" style="394" customWidth="1"/>
    <col min="7436" max="7436" width="5.125" style="394" customWidth="1"/>
    <col min="7437" max="7437" width="3.125" style="394" customWidth="1"/>
    <col min="7438" max="7438" width="4.625" style="394" customWidth="1"/>
    <col min="7439" max="7439" width="5" style="394" customWidth="1"/>
    <col min="7440" max="7441" width="9.75" style="394" customWidth="1"/>
    <col min="7442" max="7443" width="7.875" style="394" customWidth="1"/>
    <col min="7444" max="7674" width="9" style="394"/>
    <col min="7675" max="7675" width="3.125" style="394" customWidth="1"/>
    <col min="7676" max="7676" width="7.625" style="394" customWidth="1"/>
    <col min="7677" max="7677" width="4.125" style="394" customWidth="1"/>
    <col min="7678" max="7678" width="17" style="394" customWidth="1"/>
    <col min="7679" max="7679" width="3.625" style="394" customWidth="1"/>
    <col min="7680" max="7680" width="9.125" style="394" customWidth="1"/>
    <col min="7681" max="7681" width="3.625" style="394" customWidth="1"/>
    <col min="7682" max="7682" width="4.625" style="394" customWidth="1"/>
    <col min="7683" max="7683" width="9.625" style="394" customWidth="1"/>
    <col min="7684" max="7684" width="10.125" style="394" customWidth="1"/>
    <col min="7685" max="7685" width="10.25" style="394" customWidth="1"/>
    <col min="7686" max="7686" width="4.625" style="394" customWidth="1"/>
    <col min="7687" max="7687" width="5" style="394" customWidth="1"/>
    <col min="7688" max="7688" width="11.125" style="394" customWidth="1"/>
    <col min="7689" max="7689" width="16.125" style="394" customWidth="1"/>
    <col min="7690" max="7690" width="4.75" style="394" customWidth="1"/>
    <col min="7691" max="7691" width="3.625" style="394" customWidth="1"/>
    <col min="7692" max="7692" width="5.125" style="394" customWidth="1"/>
    <col min="7693" max="7693" width="3.125" style="394" customWidth="1"/>
    <col min="7694" max="7694" width="4.625" style="394" customWidth="1"/>
    <col min="7695" max="7695" width="5" style="394" customWidth="1"/>
    <col min="7696" max="7697" width="9.75" style="394" customWidth="1"/>
    <col min="7698" max="7699" width="7.875" style="394" customWidth="1"/>
    <col min="7700" max="7930" width="9" style="394"/>
    <col min="7931" max="7931" width="3.125" style="394" customWidth="1"/>
    <col min="7932" max="7932" width="7.625" style="394" customWidth="1"/>
    <col min="7933" max="7933" width="4.125" style="394" customWidth="1"/>
    <col min="7934" max="7934" width="17" style="394" customWidth="1"/>
    <col min="7935" max="7935" width="3.625" style="394" customWidth="1"/>
    <col min="7936" max="7936" width="9.125" style="394" customWidth="1"/>
    <col min="7937" max="7937" width="3.625" style="394" customWidth="1"/>
    <col min="7938" max="7938" width="4.625" style="394" customWidth="1"/>
    <col min="7939" max="7939" width="9.625" style="394" customWidth="1"/>
    <col min="7940" max="7940" width="10.125" style="394" customWidth="1"/>
    <col min="7941" max="7941" width="10.25" style="394" customWidth="1"/>
    <col min="7942" max="7942" width="4.625" style="394" customWidth="1"/>
    <col min="7943" max="7943" width="5" style="394" customWidth="1"/>
    <col min="7944" max="7944" width="11.125" style="394" customWidth="1"/>
    <col min="7945" max="7945" width="16.125" style="394" customWidth="1"/>
    <col min="7946" max="7946" width="4.75" style="394" customWidth="1"/>
    <col min="7947" max="7947" width="3.625" style="394" customWidth="1"/>
    <col min="7948" max="7948" width="5.125" style="394" customWidth="1"/>
    <col min="7949" max="7949" width="3.125" style="394" customWidth="1"/>
    <col min="7950" max="7950" width="4.625" style="394" customWidth="1"/>
    <col min="7951" max="7951" width="5" style="394" customWidth="1"/>
    <col min="7952" max="7953" width="9.75" style="394" customWidth="1"/>
    <col min="7954" max="7955" width="7.875" style="394" customWidth="1"/>
    <col min="7956" max="8186" width="9" style="394"/>
    <col min="8187" max="8187" width="3.125" style="394" customWidth="1"/>
    <col min="8188" max="8188" width="7.625" style="394" customWidth="1"/>
    <col min="8189" max="8189" width="4.125" style="394" customWidth="1"/>
    <col min="8190" max="8190" width="17" style="394" customWidth="1"/>
    <col min="8191" max="8191" width="3.625" style="394" customWidth="1"/>
    <col min="8192" max="8192" width="9.125" style="394" customWidth="1"/>
    <col min="8193" max="8193" width="3.625" style="394" customWidth="1"/>
    <col min="8194" max="8194" width="4.625" style="394" customWidth="1"/>
    <col min="8195" max="8195" width="9.625" style="394" customWidth="1"/>
    <col min="8196" max="8196" width="10.125" style="394" customWidth="1"/>
    <col min="8197" max="8197" width="10.25" style="394" customWidth="1"/>
    <col min="8198" max="8198" width="4.625" style="394" customWidth="1"/>
    <col min="8199" max="8199" width="5" style="394" customWidth="1"/>
    <col min="8200" max="8200" width="11.125" style="394" customWidth="1"/>
    <col min="8201" max="8201" width="16.125" style="394" customWidth="1"/>
    <col min="8202" max="8202" width="4.75" style="394" customWidth="1"/>
    <col min="8203" max="8203" width="3.625" style="394" customWidth="1"/>
    <col min="8204" max="8204" width="5.125" style="394" customWidth="1"/>
    <col min="8205" max="8205" width="3.125" style="394" customWidth="1"/>
    <col min="8206" max="8206" width="4.625" style="394" customWidth="1"/>
    <col min="8207" max="8207" width="5" style="394" customWidth="1"/>
    <col min="8208" max="8209" width="9.75" style="394" customWidth="1"/>
    <col min="8210" max="8211" width="7.875" style="394" customWidth="1"/>
    <col min="8212" max="8442" width="9" style="394"/>
    <col min="8443" max="8443" width="3.125" style="394" customWidth="1"/>
    <col min="8444" max="8444" width="7.625" style="394" customWidth="1"/>
    <col min="8445" max="8445" width="4.125" style="394" customWidth="1"/>
    <col min="8446" max="8446" width="17" style="394" customWidth="1"/>
    <col min="8447" max="8447" width="3.625" style="394" customWidth="1"/>
    <col min="8448" max="8448" width="9.125" style="394" customWidth="1"/>
    <col min="8449" max="8449" width="3.625" style="394" customWidth="1"/>
    <col min="8450" max="8450" width="4.625" style="394" customWidth="1"/>
    <col min="8451" max="8451" width="9.625" style="394" customWidth="1"/>
    <col min="8452" max="8452" width="10.125" style="394" customWidth="1"/>
    <col min="8453" max="8453" width="10.25" style="394" customWidth="1"/>
    <col min="8454" max="8454" width="4.625" style="394" customWidth="1"/>
    <col min="8455" max="8455" width="5" style="394" customWidth="1"/>
    <col min="8456" max="8456" width="11.125" style="394" customWidth="1"/>
    <col min="8457" max="8457" width="16.125" style="394" customWidth="1"/>
    <col min="8458" max="8458" width="4.75" style="394" customWidth="1"/>
    <col min="8459" max="8459" width="3.625" style="394" customWidth="1"/>
    <col min="8460" max="8460" width="5.125" style="394" customWidth="1"/>
    <col min="8461" max="8461" width="3.125" style="394" customWidth="1"/>
    <col min="8462" max="8462" width="4.625" style="394" customWidth="1"/>
    <col min="8463" max="8463" width="5" style="394" customWidth="1"/>
    <col min="8464" max="8465" width="9.75" style="394" customWidth="1"/>
    <col min="8466" max="8467" width="7.875" style="394" customWidth="1"/>
    <col min="8468" max="8698" width="9" style="394"/>
    <col min="8699" max="8699" width="3.125" style="394" customWidth="1"/>
    <col min="8700" max="8700" width="7.625" style="394" customWidth="1"/>
    <col min="8701" max="8701" width="4.125" style="394" customWidth="1"/>
    <col min="8702" max="8702" width="17" style="394" customWidth="1"/>
    <col min="8703" max="8703" width="3.625" style="394" customWidth="1"/>
    <col min="8704" max="8704" width="9.125" style="394" customWidth="1"/>
    <col min="8705" max="8705" width="3.625" style="394" customWidth="1"/>
    <col min="8706" max="8706" width="4.625" style="394" customWidth="1"/>
    <col min="8707" max="8707" width="9.625" style="394" customWidth="1"/>
    <col min="8708" max="8708" width="10.125" style="394" customWidth="1"/>
    <col min="8709" max="8709" width="10.25" style="394" customWidth="1"/>
    <col min="8710" max="8710" width="4.625" style="394" customWidth="1"/>
    <col min="8711" max="8711" width="5" style="394" customWidth="1"/>
    <col min="8712" max="8712" width="11.125" style="394" customWidth="1"/>
    <col min="8713" max="8713" width="16.125" style="394" customWidth="1"/>
    <col min="8714" max="8714" width="4.75" style="394" customWidth="1"/>
    <col min="8715" max="8715" width="3.625" style="394" customWidth="1"/>
    <col min="8716" max="8716" width="5.125" style="394" customWidth="1"/>
    <col min="8717" max="8717" width="3.125" style="394" customWidth="1"/>
    <col min="8718" max="8718" width="4.625" style="394" customWidth="1"/>
    <col min="8719" max="8719" width="5" style="394" customWidth="1"/>
    <col min="8720" max="8721" width="9.75" style="394" customWidth="1"/>
    <col min="8722" max="8723" width="7.875" style="394" customWidth="1"/>
    <col min="8724" max="8954" width="9" style="394"/>
    <col min="8955" max="8955" width="3.125" style="394" customWidth="1"/>
    <col min="8956" max="8956" width="7.625" style="394" customWidth="1"/>
    <col min="8957" max="8957" width="4.125" style="394" customWidth="1"/>
    <col min="8958" max="8958" width="17" style="394" customWidth="1"/>
    <col min="8959" max="8959" width="3.625" style="394" customWidth="1"/>
    <col min="8960" max="8960" width="9.125" style="394" customWidth="1"/>
    <col min="8961" max="8961" width="3.625" style="394" customWidth="1"/>
    <col min="8962" max="8962" width="4.625" style="394" customWidth="1"/>
    <col min="8963" max="8963" width="9.625" style="394" customWidth="1"/>
    <col min="8964" max="8964" width="10.125" style="394" customWidth="1"/>
    <col min="8965" max="8965" width="10.25" style="394" customWidth="1"/>
    <col min="8966" max="8966" width="4.625" style="394" customWidth="1"/>
    <col min="8967" max="8967" width="5" style="394" customWidth="1"/>
    <col min="8968" max="8968" width="11.125" style="394" customWidth="1"/>
    <col min="8969" max="8969" width="16.125" style="394" customWidth="1"/>
    <col min="8970" max="8970" width="4.75" style="394" customWidth="1"/>
    <col min="8971" max="8971" width="3.625" style="394" customWidth="1"/>
    <col min="8972" max="8972" width="5.125" style="394" customWidth="1"/>
    <col min="8973" max="8973" width="3.125" style="394" customWidth="1"/>
    <col min="8974" max="8974" width="4.625" style="394" customWidth="1"/>
    <col min="8975" max="8975" width="5" style="394" customWidth="1"/>
    <col min="8976" max="8977" width="9.75" style="394" customWidth="1"/>
    <col min="8978" max="8979" width="7.875" style="394" customWidth="1"/>
    <col min="8980" max="9210" width="9" style="394"/>
    <col min="9211" max="9211" width="3.125" style="394" customWidth="1"/>
    <col min="9212" max="9212" width="7.625" style="394" customWidth="1"/>
    <col min="9213" max="9213" width="4.125" style="394" customWidth="1"/>
    <col min="9214" max="9214" width="17" style="394" customWidth="1"/>
    <col min="9215" max="9215" width="3.625" style="394" customWidth="1"/>
    <col min="9216" max="9216" width="9.125" style="394" customWidth="1"/>
    <col min="9217" max="9217" width="3.625" style="394" customWidth="1"/>
    <col min="9218" max="9218" width="4.625" style="394" customWidth="1"/>
    <col min="9219" max="9219" width="9.625" style="394" customWidth="1"/>
    <col min="9220" max="9220" width="10.125" style="394" customWidth="1"/>
    <col min="9221" max="9221" width="10.25" style="394" customWidth="1"/>
    <col min="9222" max="9222" width="4.625" style="394" customWidth="1"/>
    <col min="9223" max="9223" width="5" style="394" customWidth="1"/>
    <col min="9224" max="9224" width="11.125" style="394" customWidth="1"/>
    <col min="9225" max="9225" width="16.125" style="394" customWidth="1"/>
    <col min="9226" max="9226" width="4.75" style="394" customWidth="1"/>
    <col min="9227" max="9227" width="3.625" style="394" customWidth="1"/>
    <col min="9228" max="9228" width="5.125" style="394" customWidth="1"/>
    <col min="9229" max="9229" width="3.125" style="394" customWidth="1"/>
    <col min="9230" max="9230" width="4.625" style="394" customWidth="1"/>
    <col min="9231" max="9231" width="5" style="394" customWidth="1"/>
    <col min="9232" max="9233" width="9.75" style="394" customWidth="1"/>
    <col min="9234" max="9235" width="7.875" style="394" customWidth="1"/>
    <col min="9236" max="9466" width="9" style="394"/>
    <col min="9467" max="9467" width="3.125" style="394" customWidth="1"/>
    <col min="9468" max="9468" width="7.625" style="394" customWidth="1"/>
    <col min="9469" max="9469" width="4.125" style="394" customWidth="1"/>
    <col min="9470" max="9470" width="17" style="394" customWidth="1"/>
    <col min="9471" max="9471" width="3.625" style="394" customWidth="1"/>
    <col min="9472" max="9472" width="9.125" style="394" customWidth="1"/>
    <col min="9473" max="9473" width="3.625" style="394" customWidth="1"/>
    <col min="9474" max="9474" width="4.625" style="394" customWidth="1"/>
    <col min="9475" max="9475" width="9.625" style="394" customWidth="1"/>
    <col min="9476" max="9476" width="10.125" style="394" customWidth="1"/>
    <col min="9477" max="9477" width="10.25" style="394" customWidth="1"/>
    <col min="9478" max="9478" width="4.625" style="394" customWidth="1"/>
    <col min="9479" max="9479" width="5" style="394" customWidth="1"/>
    <col min="9480" max="9480" width="11.125" style="394" customWidth="1"/>
    <col min="9481" max="9481" width="16.125" style="394" customWidth="1"/>
    <col min="9482" max="9482" width="4.75" style="394" customWidth="1"/>
    <col min="9483" max="9483" width="3.625" style="394" customWidth="1"/>
    <col min="9484" max="9484" width="5.125" style="394" customWidth="1"/>
    <col min="9485" max="9485" width="3.125" style="394" customWidth="1"/>
    <col min="9486" max="9486" width="4.625" style="394" customWidth="1"/>
    <col min="9487" max="9487" width="5" style="394" customWidth="1"/>
    <col min="9488" max="9489" width="9.75" style="394" customWidth="1"/>
    <col min="9490" max="9491" width="7.875" style="394" customWidth="1"/>
    <col min="9492" max="9722" width="9" style="394"/>
    <col min="9723" max="9723" width="3.125" style="394" customWidth="1"/>
    <col min="9724" max="9724" width="7.625" style="394" customWidth="1"/>
    <col min="9725" max="9725" width="4.125" style="394" customWidth="1"/>
    <col min="9726" max="9726" width="17" style="394" customWidth="1"/>
    <col min="9727" max="9727" width="3.625" style="394" customWidth="1"/>
    <col min="9728" max="9728" width="9.125" style="394" customWidth="1"/>
    <col min="9729" max="9729" width="3.625" style="394" customWidth="1"/>
    <col min="9730" max="9730" width="4.625" style="394" customWidth="1"/>
    <col min="9731" max="9731" width="9.625" style="394" customWidth="1"/>
    <col min="9732" max="9732" width="10.125" style="394" customWidth="1"/>
    <col min="9733" max="9733" width="10.25" style="394" customWidth="1"/>
    <col min="9734" max="9734" width="4.625" style="394" customWidth="1"/>
    <col min="9735" max="9735" width="5" style="394" customWidth="1"/>
    <col min="9736" max="9736" width="11.125" style="394" customWidth="1"/>
    <col min="9737" max="9737" width="16.125" style="394" customWidth="1"/>
    <col min="9738" max="9738" width="4.75" style="394" customWidth="1"/>
    <col min="9739" max="9739" width="3.625" style="394" customWidth="1"/>
    <col min="9740" max="9740" width="5.125" style="394" customWidth="1"/>
    <col min="9741" max="9741" width="3.125" style="394" customWidth="1"/>
    <col min="9742" max="9742" width="4.625" style="394" customWidth="1"/>
    <col min="9743" max="9743" width="5" style="394" customWidth="1"/>
    <col min="9744" max="9745" width="9.75" style="394" customWidth="1"/>
    <col min="9746" max="9747" width="7.875" style="394" customWidth="1"/>
    <col min="9748" max="9978" width="9" style="394"/>
    <col min="9979" max="9979" width="3.125" style="394" customWidth="1"/>
    <col min="9980" max="9980" width="7.625" style="394" customWidth="1"/>
    <col min="9981" max="9981" width="4.125" style="394" customWidth="1"/>
    <col min="9982" max="9982" width="17" style="394" customWidth="1"/>
    <col min="9983" max="9983" width="3.625" style="394" customWidth="1"/>
    <col min="9984" max="9984" width="9.125" style="394" customWidth="1"/>
    <col min="9985" max="9985" width="3.625" style="394" customWidth="1"/>
    <col min="9986" max="9986" width="4.625" style="394" customWidth="1"/>
    <col min="9987" max="9987" width="9.625" style="394" customWidth="1"/>
    <col min="9988" max="9988" width="10.125" style="394" customWidth="1"/>
    <col min="9989" max="9989" width="10.25" style="394" customWidth="1"/>
    <col min="9990" max="9990" width="4.625" style="394" customWidth="1"/>
    <col min="9991" max="9991" width="5" style="394" customWidth="1"/>
    <col min="9992" max="9992" width="11.125" style="394" customWidth="1"/>
    <col min="9993" max="9993" width="16.125" style="394" customWidth="1"/>
    <col min="9994" max="9994" width="4.75" style="394" customWidth="1"/>
    <col min="9995" max="9995" width="3.625" style="394" customWidth="1"/>
    <col min="9996" max="9996" width="5.125" style="394" customWidth="1"/>
    <col min="9997" max="9997" width="3.125" style="394" customWidth="1"/>
    <col min="9998" max="9998" width="4.625" style="394" customWidth="1"/>
    <col min="9999" max="9999" width="5" style="394" customWidth="1"/>
    <col min="10000" max="10001" width="9.75" style="394" customWidth="1"/>
    <col min="10002" max="10003" width="7.875" style="394" customWidth="1"/>
    <col min="10004" max="10234" width="9" style="394"/>
    <col min="10235" max="10235" width="3.125" style="394" customWidth="1"/>
    <col min="10236" max="10236" width="7.625" style="394" customWidth="1"/>
    <col min="10237" max="10237" width="4.125" style="394" customWidth="1"/>
    <col min="10238" max="10238" width="17" style="394" customWidth="1"/>
    <col min="10239" max="10239" width="3.625" style="394" customWidth="1"/>
    <col min="10240" max="10240" width="9.125" style="394" customWidth="1"/>
    <col min="10241" max="10241" width="3.625" style="394" customWidth="1"/>
    <col min="10242" max="10242" width="4.625" style="394" customWidth="1"/>
    <col min="10243" max="10243" width="9.625" style="394" customWidth="1"/>
    <col min="10244" max="10244" width="10.125" style="394" customWidth="1"/>
    <col min="10245" max="10245" width="10.25" style="394" customWidth="1"/>
    <col min="10246" max="10246" width="4.625" style="394" customWidth="1"/>
    <col min="10247" max="10247" width="5" style="394" customWidth="1"/>
    <col min="10248" max="10248" width="11.125" style="394" customWidth="1"/>
    <col min="10249" max="10249" width="16.125" style="394" customWidth="1"/>
    <col min="10250" max="10250" width="4.75" style="394" customWidth="1"/>
    <col min="10251" max="10251" width="3.625" style="394" customWidth="1"/>
    <col min="10252" max="10252" width="5.125" style="394" customWidth="1"/>
    <col min="10253" max="10253" width="3.125" style="394" customWidth="1"/>
    <col min="10254" max="10254" width="4.625" style="394" customWidth="1"/>
    <col min="10255" max="10255" width="5" style="394" customWidth="1"/>
    <col min="10256" max="10257" width="9.75" style="394" customWidth="1"/>
    <col min="10258" max="10259" width="7.875" style="394" customWidth="1"/>
    <col min="10260" max="10490" width="9" style="394"/>
    <col min="10491" max="10491" width="3.125" style="394" customWidth="1"/>
    <col min="10492" max="10492" width="7.625" style="394" customWidth="1"/>
    <col min="10493" max="10493" width="4.125" style="394" customWidth="1"/>
    <col min="10494" max="10494" width="17" style="394" customWidth="1"/>
    <col min="10495" max="10495" width="3.625" style="394" customWidth="1"/>
    <col min="10496" max="10496" width="9.125" style="394" customWidth="1"/>
    <col min="10497" max="10497" width="3.625" style="394" customWidth="1"/>
    <col min="10498" max="10498" width="4.625" style="394" customWidth="1"/>
    <col min="10499" max="10499" width="9.625" style="394" customWidth="1"/>
    <col min="10500" max="10500" width="10.125" style="394" customWidth="1"/>
    <col min="10501" max="10501" width="10.25" style="394" customWidth="1"/>
    <col min="10502" max="10502" width="4.625" style="394" customWidth="1"/>
    <col min="10503" max="10503" width="5" style="394" customWidth="1"/>
    <col min="10504" max="10504" width="11.125" style="394" customWidth="1"/>
    <col min="10505" max="10505" width="16.125" style="394" customWidth="1"/>
    <col min="10506" max="10506" width="4.75" style="394" customWidth="1"/>
    <col min="10507" max="10507" width="3.625" style="394" customWidth="1"/>
    <col min="10508" max="10508" width="5.125" style="394" customWidth="1"/>
    <col min="10509" max="10509" width="3.125" style="394" customWidth="1"/>
    <col min="10510" max="10510" width="4.625" style="394" customWidth="1"/>
    <col min="10511" max="10511" width="5" style="394" customWidth="1"/>
    <col min="10512" max="10513" width="9.75" style="394" customWidth="1"/>
    <col min="10514" max="10515" width="7.875" style="394" customWidth="1"/>
    <col min="10516" max="10746" width="9" style="394"/>
    <col min="10747" max="10747" width="3.125" style="394" customWidth="1"/>
    <col min="10748" max="10748" width="7.625" style="394" customWidth="1"/>
    <col min="10749" max="10749" width="4.125" style="394" customWidth="1"/>
    <col min="10750" max="10750" width="17" style="394" customWidth="1"/>
    <col min="10751" max="10751" width="3.625" style="394" customWidth="1"/>
    <col min="10752" max="10752" width="9.125" style="394" customWidth="1"/>
    <col min="10753" max="10753" width="3.625" style="394" customWidth="1"/>
    <col min="10754" max="10754" width="4.625" style="394" customWidth="1"/>
    <col min="10755" max="10755" width="9.625" style="394" customWidth="1"/>
    <col min="10756" max="10756" width="10.125" style="394" customWidth="1"/>
    <col min="10757" max="10757" width="10.25" style="394" customWidth="1"/>
    <col min="10758" max="10758" width="4.625" style="394" customWidth="1"/>
    <col min="10759" max="10759" width="5" style="394" customWidth="1"/>
    <col min="10760" max="10760" width="11.125" style="394" customWidth="1"/>
    <col min="10761" max="10761" width="16.125" style="394" customWidth="1"/>
    <col min="10762" max="10762" width="4.75" style="394" customWidth="1"/>
    <col min="10763" max="10763" width="3.625" style="394" customWidth="1"/>
    <col min="10764" max="10764" width="5.125" style="394" customWidth="1"/>
    <col min="10765" max="10765" width="3.125" style="394" customWidth="1"/>
    <col min="10766" max="10766" width="4.625" style="394" customWidth="1"/>
    <col min="10767" max="10767" width="5" style="394" customWidth="1"/>
    <col min="10768" max="10769" width="9.75" style="394" customWidth="1"/>
    <col min="10770" max="10771" width="7.875" style="394" customWidth="1"/>
    <col min="10772" max="11002" width="9" style="394"/>
    <col min="11003" max="11003" width="3.125" style="394" customWidth="1"/>
    <col min="11004" max="11004" width="7.625" style="394" customWidth="1"/>
    <col min="11005" max="11005" width="4.125" style="394" customWidth="1"/>
    <col min="11006" max="11006" width="17" style="394" customWidth="1"/>
    <col min="11007" max="11007" width="3.625" style="394" customWidth="1"/>
    <col min="11008" max="11008" width="9.125" style="394" customWidth="1"/>
    <col min="11009" max="11009" width="3.625" style="394" customWidth="1"/>
    <col min="11010" max="11010" width="4.625" style="394" customWidth="1"/>
    <col min="11011" max="11011" width="9.625" style="394" customWidth="1"/>
    <col min="11012" max="11012" width="10.125" style="394" customWidth="1"/>
    <col min="11013" max="11013" width="10.25" style="394" customWidth="1"/>
    <col min="11014" max="11014" width="4.625" style="394" customWidth="1"/>
    <col min="11015" max="11015" width="5" style="394" customWidth="1"/>
    <col min="11016" max="11016" width="11.125" style="394" customWidth="1"/>
    <col min="11017" max="11017" width="16.125" style="394" customWidth="1"/>
    <col min="11018" max="11018" width="4.75" style="394" customWidth="1"/>
    <col min="11019" max="11019" width="3.625" style="394" customWidth="1"/>
    <col min="11020" max="11020" width="5.125" style="394" customWidth="1"/>
    <col min="11021" max="11021" width="3.125" style="394" customWidth="1"/>
    <col min="11022" max="11022" width="4.625" style="394" customWidth="1"/>
    <col min="11023" max="11023" width="5" style="394" customWidth="1"/>
    <col min="11024" max="11025" width="9.75" style="394" customWidth="1"/>
    <col min="11026" max="11027" width="7.875" style="394" customWidth="1"/>
    <col min="11028" max="11258" width="9" style="394"/>
    <col min="11259" max="11259" width="3.125" style="394" customWidth="1"/>
    <col min="11260" max="11260" width="7.625" style="394" customWidth="1"/>
    <col min="11261" max="11261" width="4.125" style="394" customWidth="1"/>
    <col min="11262" max="11262" width="17" style="394" customWidth="1"/>
    <col min="11263" max="11263" width="3.625" style="394" customWidth="1"/>
    <col min="11264" max="11264" width="9.125" style="394" customWidth="1"/>
    <col min="11265" max="11265" width="3.625" style="394" customWidth="1"/>
    <col min="11266" max="11266" width="4.625" style="394" customWidth="1"/>
    <col min="11267" max="11267" width="9.625" style="394" customWidth="1"/>
    <col min="11268" max="11268" width="10.125" style="394" customWidth="1"/>
    <col min="11269" max="11269" width="10.25" style="394" customWidth="1"/>
    <col min="11270" max="11270" width="4.625" style="394" customWidth="1"/>
    <col min="11271" max="11271" width="5" style="394" customWidth="1"/>
    <col min="11272" max="11272" width="11.125" style="394" customWidth="1"/>
    <col min="11273" max="11273" width="16.125" style="394" customWidth="1"/>
    <col min="11274" max="11274" width="4.75" style="394" customWidth="1"/>
    <col min="11275" max="11275" width="3.625" style="394" customWidth="1"/>
    <col min="11276" max="11276" width="5.125" style="394" customWidth="1"/>
    <col min="11277" max="11277" width="3.125" style="394" customWidth="1"/>
    <col min="11278" max="11278" width="4.625" style="394" customWidth="1"/>
    <col min="11279" max="11279" width="5" style="394" customWidth="1"/>
    <col min="11280" max="11281" width="9.75" style="394" customWidth="1"/>
    <col min="11282" max="11283" width="7.875" style="394" customWidth="1"/>
    <col min="11284" max="11514" width="9" style="394"/>
    <col min="11515" max="11515" width="3.125" style="394" customWidth="1"/>
    <col min="11516" max="11516" width="7.625" style="394" customWidth="1"/>
    <col min="11517" max="11517" width="4.125" style="394" customWidth="1"/>
    <col min="11518" max="11518" width="17" style="394" customWidth="1"/>
    <col min="11519" max="11519" width="3.625" style="394" customWidth="1"/>
    <col min="11520" max="11520" width="9.125" style="394" customWidth="1"/>
    <col min="11521" max="11521" width="3.625" style="394" customWidth="1"/>
    <col min="11522" max="11522" width="4.625" style="394" customWidth="1"/>
    <col min="11523" max="11523" width="9.625" style="394" customWidth="1"/>
    <col min="11524" max="11524" width="10.125" style="394" customWidth="1"/>
    <col min="11525" max="11525" width="10.25" style="394" customWidth="1"/>
    <col min="11526" max="11526" width="4.625" style="394" customWidth="1"/>
    <col min="11527" max="11527" width="5" style="394" customWidth="1"/>
    <col min="11528" max="11528" width="11.125" style="394" customWidth="1"/>
    <col min="11529" max="11529" width="16.125" style="394" customWidth="1"/>
    <col min="11530" max="11530" width="4.75" style="394" customWidth="1"/>
    <col min="11531" max="11531" width="3.625" style="394" customWidth="1"/>
    <col min="11532" max="11532" width="5.125" style="394" customWidth="1"/>
    <col min="11533" max="11533" width="3.125" style="394" customWidth="1"/>
    <col min="11534" max="11534" width="4.625" style="394" customWidth="1"/>
    <col min="11535" max="11535" width="5" style="394" customWidth="1"/>
    <col min="11536" max="11537" width="9.75" style="394" customWidth="1"/>
    <col min="11538" max="11539" width="7.875" style="394" customWidth="1"/>
    <col min="11540" max="11770" width="9" style="394"/>
    <col min="11771" max="11771" width="3.125" style="394" customWidth="1"/>
    <col min="11772" max="11772" width="7.625" style="394" customWidth="1"/>
    <col min="11773" max="11773" width="4.125" style="394" customWidth="1"/>
    <col min="11774" max="11774" width="17" style="394" customWidth="1"/>
    <col min="11775" max="11775" width="3.625" style="394" customWidth="1"/>
    <col min="11776" max="11776" width="9.125" style="394" customWidth="1"/>
    <col min="11777" max="11777" width="3.625" style="394" customWidth="1"/>
    <col min="11778" max="11778" width="4.625" style="394" customWidth="1"/>
    <col min="11779" max="11779" width="9.625" style="394" customWidth="1"/>
    <col min="11780" max="11780" width="10.125" style="394" customWidth="1"/>
    <col min="11781" max="11781" width="10.25" style="394" customWidth="1"/>
    <col min="11782" max="11782" width="4.625" style="394" customWidth="1"/>
    <col min="11783" max="11783" width="5" style="394" customWidth="1"/>
    <col min="11784" max="11784" width="11.125" style="394" customWidth="1"/>
    <col min="11785" max="11785" width="16.125" style="394" customWidth="1"/>
    <col min="11786" max="11786" width="4.75" style="394" customWidth="1"/>
    <col min="11787" max="11787" width="3.625" style="394" customWidth="1"/>
    <col min="11788" max="11788" width="5.125" style="394" customWidth="1"/>
    <col min="11789" max="11789" width="3.125" style="394" customWidth="1"/>
    <col min="11790" max="11790" width="4.625" style="394" customWidth="1"/>
    <col min="11791" max="11791" width="5" style="394" customWidth="1"/>
    <col min="11792" max="11793" width="9.75" style="394" customWidth="1"/>
    <col min="11794" max="11795" width="7.875" style="394" customWidth="1"/>
    <col min="11796" max="12026" width="9" style="394"/>
    <col min="12027" max="12027" width="3.125" style="394" customWidth="1"/>
    <col min="12028" max="12028" width="7.625" style="394" customWidth="1"/>
    <col min="12029" max="12029" width="4.125" style="394" customWidth="1"/>
    <col min="12030" max="12030" width="17" style="394" customWidth="1"/>
    <col min="12031" max="12031" width="3.625" style="394" customWidth="1"/>
    <col min="12032" max="12032" width="9.125" style="394" customWidth="1"/>
    <col min="12033" max="12033" width="3.625" style="394" customWidth="1"/>
    <col min="12034" max="12034" width="4.625" style="394" customWidth="1"/>
    <col min="12035" max="12035" width="9.625" style="394" customWidth="1"/>
    <col min="12036" max="12036" width="10.125" style="394" customWidth="1"/>
    <col min="12037" max="12037" width="10.25" style="394" customWidth="1"/>
    <col min="12038" max="12038" width="4.625" style="394" customWidth="1"/>
    <col min="12039" max="12039" width="5" style="394" customWidth="1"/>
    <col min="12040" max="12040" width="11.125" style="394" customWidth="1"/>
    <col min="12041" max="12041" width="16.125" style="394" customWidth="1"/>
    <col min="12042" max="12042" width="4.75" style="394" customWidth="1"/>
    <col min="12043" max="12043" width="3.625" style="394" customWidth="1"/>
    <col min="12044" max="12044" width="5.125" style="394" customWidth="1"/>
    <col min="12045" max="12045" width="3.125" style="394" customWidth="1"/>
    <col min="12046" max="12046" width="4.625" style="394" customWidth="1"/>
    <col min="12047" max="12047" width="5" style="394" customWidth="1"/>
    <col min="12048" max="12049" width="9.75" style="394" customWidth="1"/>
    <col min="12050" max="12051" width="7.875" style="394" customWidth="1"/>
    <col min="12052" max="12282" width="9" style="394"/>
    <col min="12283" max="12283" width="3.125" style="394" customWidth="1"/>
    <col min="12284" max="12284" width="7.625" style="394" customWidth="1"/>
    <col min="12285" max="12285" width="4.125" style="394" customWidth="1"/>
    <col min="12286" max="12286" width="17" style="394" customWidth="1"/>
    <col min="12287" max="12287" width="3.625" style="394" customWidth="1"/>
    <col min="12288" max="12288" width="9.125" style="394" customWidth="1"/>
    <col min="12289" max="12289" width="3.625" style="394" customWidth="1"/>
    <col min="12290" max="12290" width="4.625" style="394" customWidth="1"/>
    <col min="12291" max="12291" width="9.625" style="394" customWidth="1"/>
    <col min="12292" max="12292" width="10.125" style="394" customWidth="1"/>
    <col min="12293" max="12293" width="10.25" style="394" customWidth="1"/>
    <col min="12294" max="12294" width="4.625" style="394" customWidth="1"/>
    <col min="12295" max="12295" width="5" style="394" customWidth="1"/>
    <col min="12296" max="12296" width="11.125" style="394" customWidth="1"/>
    <col min="12297" max="12297" width="16.125" style="394" customWidth="1"/>
    <col min="12298" max="12298" width="4.75" style="394" customWidth="1"/>
    <col min="12299" max="12299" width="3.625" style="394" customWidth="1"/>
    <col min="12300" max="12300" width="5.125" style="394" customWidth="1"/>
    <col min="12301" max="12301" width="3.125" style="394" customWidth="1"/>
    <col min="12302" max="12302" width="4.625" style="394" customWidth="1"/>
    <col min="12303" max="12303" width="5" style="394" customWidth="1"/>
    <col min="12304" max="12305" width="9.75" style="394" customWidth="1"/>
    <col min="12306" max="12307" width="7.875" style="394" customWidth="1"/>
    <col min="12308" max="12538" width="9" style="394"/>
    <col min="12539" max="12539" width="3.125" style="394" customWidth="1"/>
    <col min="12540" max="12540" width="7.625" style="394" customWidth="1"/>
    <col min="12541" max="12541" width="4.125" style="394" customWidth="1"/>
    <col min="12542" max="12542" width="17" style="394" customWidth="1"/>
    <col min="12543" max="12543" width="3.625" style="394" customWidth="1"/>
    <col min="12544" max="12544" width="9.125" style="394" customWidth="1"/>
    <col min="12545" max="12545" width="3.625" style="394" customWidth="1"/>
    <col min="12546" max="12546" width="4.625" style="394" customWidth="1"/>
    <col min="12547" max="12547" width="9.625" style="394" customWidth="1"/>
    <col min="12548" max="12548" width="10.125" style="394" customWidth="1"/>
    <col min="12549" max="12549" width="10.25" style="394" customWidth="1"/>
    <col min="12550" max="12550" width="4.625" style="394" customWidth="1"/>
    <col min="12551" max="12551" width="5" style="394" customWidth="1"/>
    <col min="12552" max="12552" width="11.125" style="394" customWidth="1"/>
    <col min="12553" max="12553" width="16.125" style="394" customWidth="1"/>
    <col min="12554" max="12554" width="4.75" style="394" customWidth="1"/>
    <col min="12555" max="12555" width="3.625" style="394" customWidth="1"/>
    <col min="12556" max="12556" width="5.125" style="394" customWidth="1"/>
    <col min="12557" max="12557" width="3.125" style="394" customWidth="1"/>
    <col min="12558" max="12558" width="4.625" style="394" customWidth="1"/>
    <col min="12559" max="12559" width="5" style="394" customWidth="1"/>
    <col min="12560" max="12561" width="9.75" style="394" customWidth="1"/>
    <col min="12562" max="12563" width="7.875" style="394" customWidth="1"/>
    <col min="12564" max="12794" width="9" style="394"/>
    <col min="12795" max="12795" width="3.125" style="394" customWidth="1"/>
    <col min="12796" max="12796" width="7.625" style="394" customWidth="1"/>
    <col min="12797" max="12797" width="4.125" style="394" customWidth="1"/>
    <col min="12798" max="12798" width="17" style="394" customWidth="1"/>
    <col min="12799" max="12799" width="3.625" style="394" customWidth="1"/>
    <col min="12800" max="12800" width="9.125" style="394" customWidth="1"/>
    <col min="12801" max="12801" width="3.625" style="394" customWidth="1"/>
    <col min="12802" max="12802" width="4.625" style="394" customWidth="1"/>
    <col min="12803" max="12803" width="9.625" style="394" customWidth="1"/>
    <col min="12804" max="12804" width="10.125" style="394" customWidth="1"/>
    <col min="12805" max="12805" width="10.25" style="394" customWidth="1"/>
    <col min="12806" max="12806" width="4.625" style="394" customWidth="1"/>
    <col min="12807" max="12807" width="5" style="394" customWidth="1"/>
    <col min="12808" max="12808" width="11.125" style="394" customWidth="1"/>
    <col min="12809" max="12809" width="16.125" style="394" customWidth="1"/>
    <col min="12810" max="12810" width="4.75" style="394" customWidth="1"/>
    <col min="12811" max="12811" width="3.625" style="394" customWidth="1"/>
    <col min="12812" max="12812" width="5.125" style="394" customWidth="1"/>
    <col min="12813" max="12813" width="3.125" style="394" customWidth="1"/>
    <col min="12814" max="12814" width="4.625" style="394" customWidth="1"/>
    <col min="12815" max="12815" width="5" style="394" customWidth="1"/>
    <col min="12816" max="12817" width="9.75" style="394" customWidth="1"/>
    <col min="12818" max="12819" width="7.875" style="394" customWidth="1"/>
    <col min="12820" max="13050" width="9" style="394"/>
    <col min="13051" max="13051" width="3.125" style="394" customWidth="1"/>
    <col min="13052" max="13052" width="7.625" style="394" customWidth="1"/>
    <col min="13053" max="13053" width="4.125" style="394" customWidth="1"/>
    <col min="13054" max="13054" width="17" style="394" customWidth="1"/>
    <col min="13055" max="13055" width="3.625" style="394" customWidth="1"/>
    <col min="13056" max="13056" width="9.125" style="394" customWidth="1"/>
    <col min="13057" max="13057" width="3.625" style="394" customWidth="1"/>
    <col min="13058" max="13058" width="4.625" style="394" customWidth="1"/>
    <col min="13059" max="13059" width="9.625" style="394" customWidth="1"/>
    <col min="13060" max="13060" width="10.125" style="394" customWidth="1"/>
    <col min="13061" max="13061" width="10.25" style="394" customWidth="1"/>
    <col min="13062" max="13062" width="4.625" style="394" customWidth="1"/>
    <col min="13063" max="13063" width="5" style="394" customWidth="1"/>
    <col min="13064" max="13064" width="11.125" style="394" customWidth="1"/>
    <col min="13065" max="13065" width="16.125" style="394" customWidth="1"/>
    <col min="13066" max="13066" width="4.75" style="394" customWidth="1"/>
    <col min="13067" max="13067" width="3.625" style="394" customWidth="1"/>
    <col min="13068" max="13068" width="5.125" style="394" customWidth="1"/>
    <col min="13069" max="13069" width="3.125" style="394" customWidth="1"/>
    <col min="13070" max="13070" width="4.625" style="394" customWidth="1"/>
    <col min="13071" max="13071" width="5" style="394" customWidth="1"/>
    <col min="13072" max="13073" width="9.75" style="394" customWidth="1"/>
    <col min="13074" max="13075" width="7.875" style="394" customWidth="1"/>
    <col min="13076" max="13306" width="9" style="394"/>
    <col min="13307" max="13307" width="3.125" style="394" customWidth="1"/>
    <col min="13308" max="13308" width="7.625" style="394" customWidth="1"/>
    <col min="13309" max="13309" width="4.125" style="394" customWidth="1"/>
    <col min="13310" max="13310" width="17" style="394" customWidth="1"/>
    <col min="13311" max="13311" width="3.625" style="394" customWidth="1"/>
    <col min="13312" max="13312" width="9.125" style="394" customWidth="1"/>
    <col min="13313" max="13313" width="3.625" style="394" customWidth="1"/>
    <col min="13314" max="13314" width="4.625" style="394" customWidth="1"/>
    <col min="13315" max="13315" width="9.625" style="394" customWidth="1"/>
    <col min="13316" max="13316" width="10.125" style="394" customWidth="1"/>
    <col min="13317" max="13317" width="10.25" style="394" customWidth="1"/>
    <col min="13318" max="13318" width="4.625" style="394" customWidth="1"/>
    <col min="13319" max="13319" width="5" style="394" customWidth="1"/>
    <col min="13320" max="13320" width="11.125" style="394" customWidth="1"/>
    <col min="13321" max="13321" width="16.125" style="394" customWidth="1"/>
    <col min="13322" max="13322" width="4.75" style="394" customWidth="1"/>
    <col min="13323" max="13323" width="3.625" style="394" customWidth="1"/>
    <col min="13324" max="13324" width="5.125" style="394" customWidth="1"/>
    <col min="13325" max="13325" width="3.125" style="394" customWidth="1"/>
    <col min="13326" max="13326" width="4.625" style="394" customWidth="1"/>
    <col min="13327" max="13327" width="5" style="394" customWidth="1"/>
    <col min="13328" max="13329" width="9.75" style="394" customWidth="1"/>
    <col min="13330" max="13331" width="7.875" style="394" customWidth="1"/>
    <col min="13332" max="13562" width="9" style="394"/>
    <col min="13563" max="13563" width="3.125" style="394" customWidth="1"/>
    <col min="13564" max="13564" width="7.625" style="394" customWidth="1"/>
    <col min="13565" max="13565" width="4.125" style="394" customWidth="1"/>
    <col min="13566" max="13566" width="17" style="394" customWidth="1"/>
    <col min="13567" max="13567" width="3.625" style="394" customWidth="1"/>
    <col min="13568" max="13568" width="9.125" style="394" customWidth="1"/>
    <col min="13569" max="13569" width="3.625" style="394" customWidth="1"/>
    <col min="13570" max="13570" width="4.625" style="394" customWidth="1"/>
    <col min="13571" max="13571" width="9.625" style="394" customWidth="1"/>
    <col min="13572" max="13572" width="10.125" style="394" customWidth="1"/>
    <col min="13573" max="13573" width="10.25" style="394" customWidth="1"/>
    <col min="13574" max="13574" width="4.625" style="394" customWidth="1"/>
    <col min="13575" max="13575" width="5" style="394" customWidth="1"/>
    <col min="13576" max="13576" width="11.125" style="394" customWidth="1"/>
    <col min="13577" max="13577" width="16.125" style="394" customWidth="1"/>
    <col min="13578" max="13578" width="4.75" style="394" customWidth="1"/>
    <col min="13579" max="13579" width="3.625" style="394" customWidth="1"/>
    <col min="13580" max="13580" width="5.125" style="394" customWidth="1"/>
    <col min="13581" max="13581" width="3.125" style="394" customWidth="1"/>
    <col min="13582" max="13582" width="4.625" style="394" customWidth="1"/>
    <col min="13583" max="13583" width="5" style="394" customWidth="1"/>
    <col min="13584" max="13585" width="9.75" style="394" customWidth="1"/>
    <col min="13586" max="13587" width="7.875" style="394" customWidth="1"/>
    <col min="13588" max="13818" width="9" style="394"/>
    <col min="13819" max="13819" width="3.125" style="394" customWidth="1"/>
    <col min="13820" max="13820" width="7.625" style="394" customWidth="1"/>
    <col min="13821" max="13821" width="4.125" style="394" customWidth="1"/>
    <col min="13822" max="13822" width="17" style="394" customWidth="1"/>
    <col min="13823" max="13823" width="3.625" style="394" customWidth="1"/>
    <col min="13824" max="13824" width="9.125" style="394" customWidth="1"/>
    <col min="13825" max="13825" width="3.625" style="394" customWidth="1"/>
    <col min="13826" max="13826" width="4.625" style="394" customWidth="1"/>
    <col min="13827" max="13827" width="9.625" style="394" customWidth="1"/>
    <col min="13828" max="13828" width="10.125" style="394" customWidth="1"/>
    <col min="13829" max="13829" width="10.25" style="394" customWidth="1"/>
    <col min="13830" max="13830" width="4.625" style="394" customWidth="1"/>
    <col min="13831" max="13831" width="5" style="394" customWidth="1"/>
    <col min="13832" max="13832" width="11.125" style="394" customWidth="1"/>
    <col min="13833" max="13833" width="16.125" style="394" customWidth="1"/>
    <col min="13834" max="13834" width="4.75" style="394" customWidth="1"/>
    <col min="13835" max="13835" width="3.625" style="394" customWidth="1"/>
    <col min="13836" max="13836" width="5.125" style="394" customWidth="1"/>
    <col min="13837" max="13837" width="3.125" style="394" customWidth="1"/>
    <col min="13838" max="13838" width="4.625" style="394" customWidth="1"/>
    <col min="13839" max="13839" width="5" style="394" customWidth="1"/>
    <col min="13840" max="13841" width="9.75" style="394" customWidth="1"/>
    <col min="13842" max="13843" width="7.875" style="394" customWidth="1"/>
    <col min="13844" max="14074" width="9" style="394"/>
    <col min="14075" max="14075" width="3.125" style="394" customWidth="1"/>
    <col min="14076" max="14076" width="7.625" style="394" customWidth="1"/>
    <col min="14077" max="14077" width="4.125" style="394" customWidth="1"/>
    <col min="14078" max="14078" width="17" style="394" customWidth="1"/>
    <col min="14079" max="14079" width="3.625" style="394" customWidth="1"/>
    <col min="14080" max="14080" width="9.125" style="394" customWidth="1"/>
    <col min="14081" max="14081" width="3.625" style="394" customWidth="1"/>
    <col min="14082" max="14082" width="4.625" style="394" customWidth="1"/>
    <col min="14083" max="14083" width="9.625" style="394" customWidth="1"/>
    <col min="14084" max="14084" width="10.125" style="394" customWidth="1"/>
    <col min="14085" max="14085" width="10.25" style="394" customWidth="1"/>
    <col min="14086" max="14086" width="4.625" style="394" customWidth="1"/>
    <col min="14087" max="14087" width="5" style="394" customWidth="1"/>
    <col min="14088" max="14088" width="11.125" style="394" customWidth="1"/>
    <col min="14089" max="14089" width="16.125" style="394" customWidth="1"/>
    <col min="14090" max="14090" width="4.75" style="394" customWidth="1"/>
    <col min="14091" max="14091" width="3.625" style="394" customWidth="1"/>
    <col min="14092" max="14092" width="5.125" style="394" customWidth="1"/>
    <col min="14093" max="14093" width="3.125" style="394" customWidth="1"/>
    <col min="14094" max="14094" width="4.625" style="394" customWidth="1"/>
    <col min="14095" max="14095" width="5" style="394" customWidth="1"/>
    <col min="14096" max="14097" width="9.75" style="394" customWidth="1"/>
    <col min="14098" max="14099" width="7.875" style="394" customWidth="1"/>
    <col min="14100" max="14330" width="9" style="394"/>
    <col min="14331" max="14331" width="3.125" style="394" customWidth="1"/>
    <col min="14332" max="14332" width="7.625" style="394" customWidth="1"/>
    <col min="14333" max="14333" width="4.125" style="394" customWidth="1"/>
    <col min="14334" max="14334" width="17" style="394" customWidth="1"/>
    <col min="14335" max="14335" width="3.625" style="394" customWidth="1"/>
    <col min="14336" max="14336" width="9.125" style="394" customWidth="1"/>
    <col min="14337" max="14337" width="3.625" style="394" customWidth="1"/>
    <col min="14338" max="14338" width="4.625" style="394" customWidth="1"/>
    <col min="14339" max="14339" width="9.625" style="394" customWidth="1"/>
    <col min="14340" max="14340" width="10.125" style="394" customWidth="1"/>
    <col min="14341" max="14341" width="10.25" style="394" customWidth="1"/>
    <col min="14342" max="14342" width="4.625" style="394" customWidth="1"/>
    <col min="14343" max="14343" width="5" style="394" customWidth="1"/>
    <col min="14344" max="14344" width="11.125" style="394" customWidth="1"/>
    <col min="14345" max="14345" width="16.125" style="394" customWidth="1"/>
    <col min="14346" max="14346" width="4.75" style="394" customWidth="1"/>
    <col min="14347" max="14347" width="3.625" style="394" customWidth="1"/>
    <col min="14348" max="14348" width="5.125" style="394" customWidth="1"/>
    <col min="14349" max="14349" width="3.125" style="394" customWidth="1"/>
    <col min="14350" max="14350" width="4.625" style="394" customWidth="1"/>
    <col min="14351" max="14351" width="5" style="394" customWidth="1"/>
    <col min="14352" max="14353" width="9.75" style="394" customWidth="1"/>
    <col min="14354" max="14355" width="7.875" style="394" customWidth="1"/>
    <col min="14356" max="14586" width="9" style="394"/>
    <col min="14587" max="14587" width="3.125" style="394" customWidth="1"/>
    <col min="14588" max="14588" width="7.625" style="394" customWidth="1"/>
    <col min="14589" max="14589" width="4.125" style="394" customWidth="1"/>
    <col min="14590" max="14590" width="17" style="394" customWidth="1"/>
    <col min="14591" max="14591" width="3.625" style="394" customWidth="1"/>
    <col min="14592" max="14592" width="9.125" style="394" customWidth="1"/>
    <col min="14593" max="14593" width="3.625" style="394" customWidth="1"/>
    <col min="14594" max="14594" width="4.625" style="394" customWidth="1"/>
    <col min="14595" max="14595" width="9.625" style="394" customWidth="1"/>
    <col min="14596" max="14596" width="10.125" style="394" customWidth="1"/>
    <col min="14597" max="14597" width="10.25" style="394" customWidth="1"/>
    <col min="14598" max="14598" width="4.625" style="394" customWidth="1"/>
    <col min="14599" max="14599" width="5" style="394" customWidth="1"/>
    <col min="14600" max="14600" width="11.125" style="394" customWidth="1"/>
    <col min="14601" max="14601" width="16.125" style="394" customWidth="1"/>
    <col min="14602" max="14602" width="4.75" style="394" customWidth="1"/>
    <col min="14603" max="14603" width="3.625" style="394" customWidth="1"/>
    <col min="14604" max="14604" width="5.125" style="394" customWidth="1"/>
    <col min="14605" max="14605" width="3.125" style="394" customWidth="1"/>
    <col min="14606" max="14606" width="4.625" style="394" customWidth="1"/>
    <col min="14607" max="14607" width="5" style="394" customWidth="1"/>
    <col min="14608" max="14609" width="9.75" style="394" customWidth="1"/>
    <col min="14610" max="14611" width="7.875" style="394" customWidth="1"/>
    <col min="14612" max="14842" width="9" style="394"/>
    <col min="14843" max="14843" width="3.125" style="394" customWidth="1"/>
    <col min="14844" max="14844" width="7.625" style="394" customWidth="1"/>
    <col min="14845" max="14845" width="4.125" style="394" customWidth="1"/>
    <col min="14846" max="14846" width="17" style="394" customWidth="1"/>
    <col min="14847" max="14847" width="3.625" style="394" customWidth="1"/>
    <col min="14848" max="14848" width="9.125" style="394" customWidth="1"/>
    <col min="14849" max="14849" width="3.625" style="394" customWidth="1"/>
    <col min="14850" max="14850" width="4.625" style="394" customWidth="1"/>
    <col min="14851" max="14851" width="9.625" style="394" customWidth="1"/>
    <col min="14852" max="14852" width="10.125" style="394" customWidth="1"/>
    <col min="14853" max="14853" width="10.25" style="394" customWidth="1"/>
    <col min="14854" max="14854" width="4.625" style="394" customWidth="1"/>
    <col min="14855" max="14855" width="5" style="394" customWidth="1"/>
    <col min="14856" max="14856" width="11.125" style="394" customWidth="1"/>
    <col min="14857" max="14857" width="16.125" style="394" customWidth="1"/>
    <col min="14858" max="14858" width="4.75" style="394" customWidth="1"/>
    <col min="14859" max="14859" width="3.625" style="394" customWidth="1"/>
    <col min="14860" max="14860" width="5.125" style="394" customWidth="1"/>
    <col min="14861" max="14861" width="3.125" style="394" customWidth="1"/>
    <col min="14862" max="14862" width="4.625" style="394" customWidth="1"/>
    <col min="14863" max="14863" width="5" style="394" customWidth="1"/>
    <col min="14864" max="14865" width="9.75" style="394" customWidth="1"/>
    <col min="14866" max="14867" width="7.875" style="394" customWidth="1"/>
    <col min="14868" max="15098" width="9" style="394"/>
    <col min="15099" max="15099" width="3.125" style="394" customWidth="1"/>
    <col min="15100" max="15100" width="7.625" style="394" customWidth="1"/>
    <col min="15101" max="15101" width="4.125" style="394" customWidth="1"/>
    <col min="15102" max="15102" width="17" style="394" customWidth="1"/>
    <col min="15103" max="15103" width="3.625" style="394" customWidth="1"/>
    <col min="15104" max="15104" width="9.125" style="394" customWidth="1"/>
    <col min="15105" max="15105" width="3.625" style="394" customWidth="1"/>
    <col min="15106" max="15106" width="4.625" style="394" customWidth="1"/>
    <col min="15107" max="15107" width="9.625" style="394" customWidth="1"/>
    <col min="15108" max="15108" width="10.125" style="394" customWidth="1"/>
    <col min="15109" max="15109" width="10.25" style="394" customWidth="1"/>
    <col min="15110" max="15110" width="4.625" style="394" customWidth="1"/>
    <col min="15111" max="15111" width="5" style="394" customWidth="1"/>
    <col min="15112" max="15112" width="11.125" style="394" customWidth="1"/>
    <col min="15113" max="15113" width="16.125" style="394" customWidth="1"/>
    <col min="15114" max="15114" width="4.75" style="394" customWidth="1"/>
    <col min="15115" max="15115" width="3.625" style="394" customWidth="1"/>
    <col min="15116" max="15116" width="5.125" style="394" customWidth="1"/>
    <col min="15117" max="15117" width="3.125" style="394" customWidth="1"/>
    <col min="15118" max="15118" width="4.625" style="394" customWidth="1"/>
    <col min="15119" max="15119" width="5" style="394" customWidth="1"/>
    <col min="15120" max="15121" width="9.75" style="394" customWidth="1"/>
    <col min="15122" max="15123" width="7.875" style="394" customWidth="1"/>
    <col min="15124" max="15354" width="9" style="394"/>
    <col min="15355" max="15355" width="3.125" style="394" customWidth="1"/>
    <col min="15356" max="15356" width="7.625" style="394" customWidth="1"/>
    <col min="15357" max="15357" width="4.125" style="394" customWidth="1"/>
    <col min="15358" max="15358" width="17" style="394" customWidth="1"/>
    <col min="15359" max="15359" width="3.625" style="394" customWidth="1"/>
    <col min="15360" max="15360" width="9.125" style="394" customWidth="1"/>
    <col min="15361" max="15361" width="3.625" style="394" customWidth="1"/>
    <col min="15362" max="15362" width="4.625" style="394" customWidth="1"/>
    <col min="15363" max="15363" width="9.625" style="394" customWidth="1"/>
    <col min="15364" max="15364" width="10.125" style="394" customWidth="1"/>
    <col min="15365" max="15365" width="10.25" style="394" customWidth="1"/>
    <col min="15366" max="15366" width="4.625" style="394" customWidth="1"/>
    <col min="15367" max="15367" width="5" style="394" customWidth="1"/>
    <col min="15368" max="15368" width="11.125" style="394" customWidth="1"/>
    <col min="15369" max="15369" width="16.125" style="394" customWidth="1"/>
    <col min="15370" max="15370" width="4.75" style="394" customWidth="1"/>
    <col min="15371" max="15371" width="3.625" style="394" customWidth="1"/>
    <col min="15372" max="15372" width="5.125" style="394" customWidth="1"/>
    <col min="15373" max="15373" width="3.125" style="394" customWidth="1"/>
    <col min="15374" max="15374" width="4.625" style="394" customWidth="1"/>
    <col min="15375" max="15375" width="5" style="394" customWidth="1"/>
    <col min="15376" max="15377" width="9.75" style="394" customWidth="1"/>
    <col min="15378" max="15379" width="7.875" style="394" customWidth="1"/>
    <col min="15380" max="15610" width="9" style="394"/>
    <col min="15611" max="15611" width="3.125" style="394" customWidth="1"/>
    <col min="15612" max="15612" width="7.625" style="394" customWidth="1"/>
    <col min="15613" max="15613" width="4.125" style="394" customWidth="1"/>
    <col min="15614" max="15614" width="17" style="394" customWidth="1"/>
    <col min="15615" max="15615" width="3.625" style="394" customWidth="1"/>
    <col min="15616" max="15616" width="9.125" style="394" customWidth="1"/>
    <col min="15617" max="15617" width="3.625" style="394" customWidth="1"/>
    <col min="15618" max="15618" width="4.625" style="394" customWidth="1"/>
    <col min="15619" max="15619" width="9.625" style="394" customWidth="1"/>
    <col min="15620" max="15620" width="10.125" style="394" customWidth="1"/>
    <col min="15621" max="15621" width="10.25" style="394" customWidth="1"/>
    <col min="15622" max="15622" width="4.625" style="394" customWidth="1"/>
    <col min="15623" max="15623" width="5" style="394" customWidth="1"/>
    <col min="15624" max="15624" width="11.125" style="394" customWidth="1"/>
    <col min="15625" max="15625" width="16.125" style="394" customWidth="1"/>
    <col min="15626" max="15626" width="4.75" style="394" customWidth="1"/>
    <col min="15627" max="15627" width="3.625" style="394" customWidth="1"/>
    <col min="15628" max="15628" width="5.125" style="394" customWidth="1"/>
    <col min="15629" max="15629" width="3.125" style="394" customWidth="1"/>
    <col min="15630" max="15630" width="4.625" style="394" customWidth="1"/>
    <col min="15631" max="15631" width="5" style="394" customWidth="1"/>
    <col min="15632" max="15633" width="9.75" style="394" customWidth="1"/>
    <col min="15634" max="15635" width="7.875" style="394" customWidth="1"/>
    <col min="15636" max="15866" width="9" style="394"/>
    <col min="15867" max="15867" width="3.125" style="394" customWidth="1"/>
    <col min="15868" max="15868" width="7.625" style="394" customWidth="1"/>
    <col min="15869" max="15869" width="4.125" style="394" customWidth="1"/>
    <col min="15870" max="15870" width="17" style="394" customWidth="1"/>
    <col min="15871" max="15871" width="3.625" style="394" customWidth="1"/>
    <col min="15872" max="15872" width="9.125" style="394" customWidth="1"/>
    <col min="15873" max="15873" width="3.625" style="394" customWidth="1"/>
    <col min="15874" max="15874" width="4.625" style="394" customWidth="1"/>
    <col min="15875" max="15875" width="9.625" style="394" customWidth="1"/>
    <col min="15876" max="15876" width="10.125" style="394" customWidth="1"/>
    <col min="15877" max="15877" width="10.25" style="394" customWidth="1"/>
    <col min="15878" max="15878" width="4.625" style="394" customWidth="1"/>
    <col min="15879" max="15879" width="5" style="394" customWidth="1"/>
    <col min="15880" max="15880" width="11.125" style="394" customWidth="1"/>
    <col min="15881" max="15881" width="16.125" style="394" customWidth="1"/>
    <col min="15882" max="15882" width="4.75" style="394" customWidth="1"/>
    <col min="15883" max="15883" width="3.625" style="394" customWidth="1"/>
    <col min="15884" max="15884" width="5.125" style="394" customWidth="1"/>
    <col min="15885" max="15885" width="3.125" style="394" customWidth="1"/>
    <col min="15886" max="15886" width="4.625" style="394" customWidth="1"/>
    <col min="15887" max="15887" width="5" style="394" customWidth="1"/>
    <col min="15888" max="15889" width="9.75" style="394" customWidth="1"/>
    <col min="15890" max="15891" width="7.875" style="394" customWidth="1"/>
    <col min="15892" max="16122" width="9" style="394"/>
    <col min="16123" max="16123" width="3.125" style="394" customWidth="1"/>
    <col min="16124" max="16124" width="7.625" style="394" customWidth="1"/>
    <col min="16125" max="16125" width="4.125" style="394" customWidth="1"/>
    <col min="16126" max="16126" width="17" style="394" customWidth="1"/>
    <col min="16127" max="16127" width="3.625" style="394" customWidth="1"/>
    <col min="16128" max="16128" width="9.125" style="394" customWidth="1"/>
    <col min="16129" max="16129" width="3.625" style="394" customWidth="1"/>
    <col min="16130" max="16130" width="4.625" style="394" customWidth="1"/>
    <col min="16131" max="16131" width="9.625" style="394" customWidth="1"/>
    <col min="16132" max="16132" width="10.125" style="394" customWidth="1"/>
    <col min="16133" max="16133" width="10.25" style="394" customWidth="1"/>
    <col min="16134" max="16134" width="4.625" style="394" customWidth="1"/>
    <col min="16135" max="16135" width="5" style="394" customWidth="1"/>
    <col min="16136" max="16136" width="11.125" style="394" customWidth="1"/>
    <col min="16137" max="16137" width="16.125" style="394" customWidth="1"/>
    <col min="16138" max="16138" width="4.75" style="394" customWidth="1"/>
    <col min="16139" max="16139" width="3.625" style="394" customWidth="1"/>
    <col min="16140" max="16140" width="5.125" style="394" customWidth="1"/>
    <col min="16141" max="16141" width="3.125" style="394" customWidth="1"/>
    <col min="16142" max="16142" width="4.625" style="394" customWidth="1"/>
    <col min="16143" max="16143" width="5" style="394" customWidth="1"/>
    <col min="16144" max="16145" width="9.75" style="394" customWidth="1"/>
    <col min="16146" max="16147" width="7.875" style="394" customWidth="1"/>
    <col min="16148" max="16384" width="9" style="394"/>
  </cols>
  <sheetData>
    <row r="1" s="390" customFormat="1" ht="30.75" customHeight="1" spans="1:31">
      <c r="A1" s="395"/>
      <c r="B1" s="396"/>
      <c r="C1" s="396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486"/>
      <c r="V1" s="486"/>
      <c r="W1" s="486"/>
      <c r="X1" s="486"/>
      <c r="Y1" s="526" t="s">
        <v>10</v>
      </c>
      <c r="Z1" s="526"/>
      <c r="AA1" s="526"/>
      <c r="AB1" s="526"/>
      <c r="AC1" s="527"/>
      <c r="AD1" s="528"/>
      <c r="AE1" s="529"/>
    </row>
    <row r="2" s="390" customFormat="1" ht="34.5" customHeight="1" spans="1:30">
      <c r="A2" s="398" t="s">
        <v>11</v>
      </c>
      <c r="B2" s="399"/>
      <c r="C2" s="399"/>
      <c r="D2" s="400"/>
      <c r="E2" s="400"/>
      <c r="F2" s="400"/>
      <c r="G2" s="401" t="s">
        <v>12</v>
      </c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87"/>
      <c r="V2" s="487"/>
      <c r="W2" s="487"/>
      <c r="X2" s="487"/>
      <c r="Y2" s="530"/>
      <c r="Z2" s="530"/>
      <c r="AA2" s="530"/>
      <c r="AB2" s="530"/>
      <c r="AC2" s="531"/>
      <c r="AD2" s="529"/>
    </row>
    <row r="3" s="391" customFormat="1" ht="28.5" customHeight="1" spans="1:31">
      <c r="A3" s="402" t="s">
        <v>13</v>
      </c>
      <c r="B3" s="403"/>
      <c r="C3" s="404" t="s">
        <v>14</v>
      </c>
      <c r="D3" s="405"/>
      <c r="E3" s="406"/>
      <c r="F3" s="407"/>
      <c r="G3" s="408" t="s">
        <v>15</v>
      </c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88"/>
      <c r="W3" s="489" t="s">
        <v>16</v>
      </c>
      <c r="X3" s="490"/>
      <c r="Y3" s="532" t="s">
        <v>17</v>
      </c>
      <c r="Z3" s="532" t="s">
        <v>18</v>
      </c>
      <c r="AA3" s="532" t="s">
        <v>19</v>
      </c>
      <c r="AB3" s="533" t="s">
        <v>20</v>
      </c>
      <c r="AC3" s="534" t="s">
        <v>21</v>
      </c>
      <c r="AD3" s="535"/>
      <c r="AE3" s="536"/>
    </row>
    <row r="4" s="391" customFormat="1" ht="36" customHeight="1" spans="1:31">
      <c r="A4" s="409"/>
      <c r="B4" s="410"/>
      <c r="C4" s="411"/>
      <c r="D4" s="412"/>
      <c r="E4" s="413"/>
      <c r="F4" s="414"/>
      <c r="G4" s="415" t="s">
        <v>22</v>
      </c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91"/>
      <c r="V4" s="492"/>
      <c r="W4" s="493" t="s">
        <v>23</v>
      </c>
      <c r="X4" s="494"/>
      <c r="Y4" s="537"/>
      <c r="Z4" s="537"/>
      <c r="AA4" s="538"/>
      <c r="AB4" s="539" t="s">
        <v>24</v>
      </c>
      <c r="AC4" s="540">
        <v>44843</v>
      </c>
      <c r="AD4" s="535"/>
      <c r="AE4" s="536"/>
    </row>
    <row r="5" ht="36.75" customHeight="1" spans="1:29">
      <c r="A5" s="417" t="s">
        <v>25</v>
      </c>
      <c r="B5" s="418"/>
      <c r="C5" s="418"/>
      <c r="D5" s="418"/>
      <c r="E5" s="419" t="s">
        <v>26</v>
      </c>
      <c r="F5" s="420" t="s">
        <v>27</v>
      </c>
      <c r="G5" s="421"/>
      <c r="H5" s="421"/>
      <c r="I5" s="470"/>
      <c r="J5" s="471" t="s">
        <v>28</v>
      </c>
      <c r="K5" s="471"/>
      <c r="L5" s="471"/>
      <c r="M5" s="471"/>
      <c r="N5" s="471"/>
      <c r="O5" s="420" t="s">
        <v>29</v>
      </c>
      <c r="P5" s="421"/>
      <c r="Q5" s="421"/>
      <c r="R5" s="421"/>
      <c r="S5" s="421"/>
      <c r="T5" s="421"/>
      <c r="U5" s="421"/>
      <c r="V5" s="470"/>
      <c r="W5" s="471" t="s">
        <v>30</v>
      </c>
      <c r="X5" s="471"/>
      <c r="Y5" s="541" t="s">
        <v>31</v>
      </c>
      <c r="Z5" s="542"/>
      <c r="AA5" s="543"/>
      <c r="AB5" s="541" t="s">
        <v>4</v>
      </c>
      <c r="AC5" s="544"/>
    </row>
    <row r="6" ht="41" customHeight="1" spans="1:29">
      <c r="A6" s="422"/>
      <c r="B6" s="423"/>
      <c r="C6" s="423"/>
      <c r="D6" s="424"/>
      <c r="E6" s="425">
        <v>1</v>
      </c>
      <c r="F6" s="426" t="s">
        <v>5</v>
      </c>
      <c r="G6" s="427"/>
      <c r="H6" s="427"/>
      <c r="I6" s="472"/>
      <c r="J6" s="473" t="s">
        <v>6</v>
      </c>
      <c r="K6" s="473"/>
      <c r="L6" s="473"/>
      <c r="M6" s="473"/>
      <c r="N6" s="473"/>
      <c r="O6" s="426" t="s">
        <v>32</v>
      </c>
      <c r="P6" s="474"/>
      <c r="Q6" s="474"/>
      <c r="R6" s="474"/>
      <c r="S6" s="474"/>
      <c r="T6" s="474"/>
      <c r="U6" s="474"/>
      <c r="V6" s="495"/>
      <c r="W6" s="496">
        <v>1</v>
      </c>
      <c r="X6" s="472"/>
      <c r="Y6" s="545" t="s">
        <v>33</v>
      </c>
      <c r="Z6" s="546"/>
      <c r="AA6" s="547"/>
      <c r="AB6" s="545" t="s">
        <v>34</v>
      </c>
      <c r="AC6" s="548"/>
    </row>
    <row r="7" ht="41" customHeight="1" spans="1:29">
      <c r="A7" s="428"/>
      <c r="B7" s="429"/>
      <c r="C7" s="429"/>
      <c r="D7" s="430"/>
      <c r="E7" s="431">
        <v>2</v>
      </c>
      <c r="F7" s="426" t="s">
        <v>8</v>
      </c>
      <c r="G7" s="427"/>
      <c r="H7" s="427"/>
      <c r="I7" s="472"/>
      <c r="J7" s="473" t="s">
        <v>6</v>
      </c>
      <c r="K7" s="473"/>
      <c r="L7" s="473"/>
      <c r="M7" s="473"/>
      <c r="N7" s="473"/>
      <c r="O7" s="426" t="s">
        <v>35</v>
      </c>
      <c r="P7" s="474"/>
      <c r="Q7" s="474"/>
      <c r="R7" s="474"/>
      <c r="S7" s="474"/>
      <c r="T7" s="474"/>
      <c r="U7" s="474"/>
      <c r="V7" s="495"/>
      <c r="W7" s="496">
        <v>1</v>
      </c>
      <c r="X7" s="472"/>
      <c r="Y7" s="545" t="s">
        <v>33</v>
      </c>
      <c r="Z7" s="546"/>
      <c r="AA7" s="547"/>
      <c r="AB7" s="545" t="s">
        <v>34</v>
      </c>
      <c r="AC7" s="548"/>
    </row>
    <row r="8" ht="41" customHeight="1" spans="1:29">
      <c r="A8" s="428"/>
      <c r="B8" s="429"/>
      <c r="C8" s="429"/>
      <c r="D8" s="430"/>
      <c r="E8" s="432">
        <v>3</v>
      </c>
      <c r="F8" s="426" t="s">
        <v>36</v>
      </c>
      <c r="G8" s="427"/>
      <c r="H8" s="427"/>
      <c r="I8" s="472"/>
      <c r="J8" s="473" t="s">
        <v>6</v>
      </c>
      <c r="K8" s="473"/>
      <c r="L8" s="473"/>
      <c r="M8" s="473"/>
      <c r="N8" s="473"/>
      <c r="O8" s="426" t="s">
        <v>37</v>
      </c>
      <c r="P8" s="474"/>
      <c r="Q8" s="474"/>
      <c r="R8" s="474"/>
      <c r="S8" s="474"/>
      <c r="T8" s="474"/>
      <c r="U8" s="474"/>
      <c r="V8" s="495"/>
      <c r="W8" s="496">
        <v>1</v>
      </c>
      <c r="X8" s="472"/>
      <c r="Y8" s="545" t="s">
        <v>33</v>
      </c>
      <c r="Z8" s="546"/>
      <c r="AA8" s="547"/>
      <c r="AB8" s="545" t="s">
        <v>34</v>
      </c>
      <c r="AC8" s="548"/>
    </row>
    <row r="9" ht="41" customHeight="1" spans="1:29">
      <c r="A9" s="428"/>
      <c r="B9" s="429"/>
      <c r="C9" s="429"/>
      <c r="D9" s="430"/>
      <c r="E9" s="432">
        <v>4</v>
      </c>
      <c r="F9" s="426" t="s">
        <v>38</v>
      </c>
      <c r="G9" s="427"/>
      <c r="H9" s="427"/>
      <c r="I9" s="472"/>
      <c r="J9" s="473" t="s">
        <v>6</v>
      </c>
      <c r="K9" s="473"/>
      <c r="L9" s="473"/>
      <c r="M9" s="473"/>
      <c r="N9" s="473"/>
      <c r="O9" s="426" t="s">
        <v>37</v>
      </c>
      <c r="P9" s="474"/>
      <c r="Q9" s="474"/>
      <c r="R9" s="474"/>
      <c r="S9" s="474"/>
      <c r="T9" s="474"/>
      <c r="U9" s="474"/>
      <c r="V9" s="495"/>
      <c r="W9" s="496">
        <v>1</v>
      </c>
      <c r="X9" s="472"/>
      <c r="Y9" s="545" t="s">
        <v>33</v>
      </c>
      <c r="Z9" s="546"/>
      <c r="AA9" s="547"/>
      <c r="AB9" s="545" t="s">
        <v>34</v>
      </c>
      <c r="AC9" s="548"/>
    </row>
    <row r="10" s="392" customFormat="1" ht="41" customHeight="1" spans="1:29">
      <c r="A10" s="428"/>
      <c r="B10" s="429"/>
      <c r="C10" s="429"/>
      <c r="D10" s="430"/>
      <c r="E10" s="433">
        <v>5</v>
      </c>
      <c r="F10" s="434" t="s">
        <v>39</v>
      </c>
      <c r="G10" s="435"/>
      <c r="H10" s="435"/>
      <c r="I10" s="475"/>
      <c r="J10" s="476" t="s">
        <v>6</v>
      </c>
      <c r="K10" s="476"/>
      <c r="L10" s="476"/>
      <c r="M10" s="476"/>
      <c r="N10" s="476"/>
      <c r="O10" s="434" t="s">
        <v>40</v>
      </c>
      <c r="P10" s="477"/>
      <c r="Q10" s="477"/>
      <c r="R10" s="477"/>
      <c r="S10" s="477"/>
      <c r="T10" s="477"/>
      <c r="U10" s="477"/>
      <c r="V10" s="497"/>
      <c r="W10" s="498">
        <v>1</v>
      </c>
      <c r="X10" s="475"/>
      <c r="Y10" s="549" t="s">
        <v>33</v>
      </c>
      <c r="Z10" s="550"/>
      <c r="AA10" s="551"/>
      <c r="AB10" s="549" t="s">
        <v>34</v>
      </c>
      <c r="AC10" s="552"/>
    </row>
    <row r="11" s="392" customFormat="1" ht="29.25" customHeight="1" spans="1:29">
      <c r="A11" s="436" t="s">
        <v>41</v>
      </c>
      <c r="B11" s="437"/>
      <c r="C11" s="437"/>
      <c r="D11" s="438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553"/>
    </row>
    <row r="12" s="392" customFormat="1" ht="33.75" customHeight="1" spans="1:29">
      <c r="A12" s="440" t="s">
        <v>42</v>
      </c>
      <c r="B12" s="441" t="s">
        <v>43</v>
      </c>
      <c r="C12" s="441"/>
      <c r="D12" s="441" t="s">
        <v>44</v>
      </c>
      <c r="E12" s="441" t="s">
        <v>2</v>
      </c>
      <c r="F12" s="441"/>
      <c r="G12" s="441" t="s">
        <v>45</v>
      </c>
      <c r="H12" s="441" t="s">
        <v>46</v>
      </c>
      <c r="I12" s="441"/>
      <c r="J12" s="441"/>
      <c r="K12" s="441"/>
      <c r="L12" s="441" t="s">
        <v>47</v>
      </c>
      <c r="M12" s="441" t="s">
        <v>48</v>
      </c>
      <c r="N12" s="441"/>
      <c r="O12" s="441"/>
      <c r="P12" s="441" t="s">
        <v>42</v>
      </c>
      <c r="Q12" s="441" t="s">
        <v>49</v>
      </c>
      <c r="R12" s="441"/>
      <c r="S12" s="441" t="s">
        <v>44</v>
      </c>
      <c r="T12" s="455" t="s">
        <v>2</v>
      </c>
      <c r="U12" s="499"/>
      <c r="V12" s="441" t="s">
        <v>45</v>
      </c>
      <c r="W12" s="441" t="s">
        <v>46</v>
      </c>
      <c r="X12" s="441"/>
      <c r="Y12" s="441"/>
      <c r="Z12" s="441" t="s">
        <v>47</v>
      </c>
      <c r="AA12" s="441"/>
      <c r="AB12" s="441" t="s">
        <v>48</v>
      </c>
      <c r="AC12" s="441"/>
    </row>
    <row r="13" s="392" customFormat="1" ht="34.5" customHeight="1" spans="1:29">
      <c r="A13" s="442">
        <v>1</v>
      </c>
      <c r="B13" s="442" t="s">
        <v>50</v>
      </c>
      <c r="C13" s="442"/>
      <c r="D13" s="442" t="s">
        <v>51</v>
      </c>
      <c r="E13" s="442"/>
      <c r="F13" s="442"/>
      <c r="G13" s="443"/>
      <c r="H13" s="442" t="s">
        <v>52</v>
      </c>
      <c r="I13" s="442"/>
      <c r="J13" s="442"/>
      <c r="K13" s="442"/>
      <c r="L13" s="442"/>
      <c r="M13" s="442"/>
      <c r="N13" s="442"/>
      <c r="O13" s="442"/>
      <c r="P13" s="442">
        <v>25</v>
      </c>
      <c r="Q13" s="500" t="s">
        <v>53</v>
      </c>
      <c r="R13" s="500"/>
      <c r="S13" s="444" t="s">
        <v>54</v>
      </c>
      <c r="T13" s="501" t="s">
        <v>55</v>
      </c>
      <c r="U13" s="502"/>
      <c r="V13" s="503" t="s">
        <v>56</v>
      </c>
      <c r="W13" s="442"/>
      <c r="X13" s="442"/>
      <c r="Y13" s="442"/>
      <c r="Z13" s="510" t="s">
        <v>57</v>
      </c>
      <c r="AA13" s="554"/>
      <c r="AB13" s="451"/>
      <c r="AC13" s="452"/>
    </row>
    <row r="14" s="392" customFormat="1" ht="33" customHeight="1" spans="1:29">
      <c r="A14" s="442">
        <v>2</v>
      </c>
      <c r="B14" s="444" t="s">
        <v>58</v>
      </c>
      <c r="C14" s="444"/>
      <c r="D14" s="444" t="s">
        <v>59</v>
      </c>
      <c r="E14" s="442" t="s">
        <v>60</v>
      </c>
      <c r="F14" s="442"/>
      <c r="G14" s="445" t="s">
        <v>61</v>
      </c>
      <c r="H14" s="442" t="s">
        <v>62</v>
      </c>
      <c r="I14" s="442"/>
      <c r="J14" s="442"/>
      <c r="K14" s="442"/>
      <c r="L14" s="456" t="s">
        <v>63</v>
      </c>
      <c r="M14" s="442"/>
      <c r="N14" s="442"/>
      <c r="O14" s="442"/>
      <c r="P14" s="442">
        <v>26</v>
      </c>
      <c r="Q14" s="500" t="s">
        <v>53</v>
      </c>
      <c r="R14" s="500"/>
      <c r="S14" s="444" t="s">
        <v>54</v>
      </c>
      <c r="T14" s="501" t="s">
        <v>64</v>
      </c>
      <c r="U14" s="502"/>
      <c r="V14" s="503" t="s">
        <v>65</v>
      </c>
      <c r="W14" s="442"/>
      <c r="X14" s="442"/>
      <c r="Y14" s="442"/>
      <c r="Z14" s="512"/>
      <c r="AA14" s="555"/>
      <c r="AB14" s="451"/>
      <c r="AC14" s="452"/>
    </row>
    <row r="15" s="392" customFormat="1" ht="26.1" customHeight="1" spans="1:29">
      <c r="A15" s="442">
        <v>3</v>
      </c>
      <c r="B15" s="444" t="s">
        <v>58</v>
      </c>
      <c r="C15" s="444"/>
      <c r="D15" s="444" t="s">
        <v>59</v>
      </c>
      <c r="E15" s="442" t="s">
        <v>66</v>
      </c>
      <c r="F15" s="442"/>
      <c r="G15" s="445" t="s">
        <v>67</v>
      </c>
      <c r="H15" s="442" t="s">
        <v>62</v>
      </c>
      <c r="I15" s="442"/>
      <c r="J15" s="442"/>
      <c r="K15" s="442"/>
      <c r="L15" s="442" t="s">
        <v>68</v>
      </c>
      <c r="M15" s="442"/>
      <c r="N15" s="442"/>
      <c r="O15" s="442"/>
      <c r="P15" s="442">
        <v>27</v>
      </c>
      <c r="Q15" s="500" t="s">
        <v>53</v>
      </c>
      <c r="R15" s="500"/>
      <c r="S15" s="444" t="s">
        <v>54</v>
      </c>
      <c r="T15" s="501" t="s">
        <v>69</v>
      </c>
      <c r="U15" s="502"/>
      <c r="V15" s="503" t="s">
        <v>70</v>
      </c>
      <c r="W15" s="442"/>
      <c r="X15" s="442"/>
      <c r="Y15" s="442"/>
      <c r="Z15" s="512"/>
      <c r="AA15" s="555"/>
      <c r="AB15" s="451"/>
      <c r="AC15" s="452"/>
    </row>
    <row r="16" s="392" customFormat="1" ht="69" customHeight="1" spans="1:29">
      <c r="A16" s="442">
        <v>4</v>
      </c>
      <c r="B16" s="444" t="s">
        <v>58</v>
      </c>
      <c r="C16" s="444"/>
      <c r="D16" s="444" t="s">
        <v>59</v>
      </c>
      <c r="E16" s="442" t="s">
        <v>71</v>
      </c>
      <c r="F16" s="442"/>
      <c r="G16" s="445" t="s">
        <v>72</v>
      </c>
      <c r="H16" s="442" t="s">
        <v>62</v>
      </c>
      <c r="I16" s="442"/>
      <c r="J16" s="442"/>
      <c r="K16" s="442"/>
      <c r="L16" s="456" t="s">
        <v>73</v>
      </c>
      <c r="M16" s="442"/>
      <c r="N16" s="442"/>
      <c r="O16" s="442"/>
      <c r="P16" s="442">
        <v>28</v>
      </c>
      <c r="Q16" s="500" t="s">
        <v>53</v>
      </c>
      <c r="R16" s="500"/>
      <c r="S16" s="444" t="s">
        <v>54</v>
      </c>
      <c r="T16" s="501" t="s">
        <v>74</v>
      </c>
      <c r="U16" s="502"/>
      <c r="V16" s="503" t="s">
        <v>75</v>
      </c>
      <c r="W16" s="442"/>
      <c r="X16" s="442"/>
      <c r="Y16" s="442"/>
      <c r="Z16" s="512"/>
      <c r="AA16" s="555"/>
      <c r="AB16" s="451"/>
      <c r="AC16" s="452"/>
    </row>
    <row r="17" s="392" customFormat="1" ht="56.1" customHeight="1" spans="1:29">
      <c r="A17" s="442">
        <v>5</v>
      </c>
      <c r="B17" s="444" t="s">
        <v>58</v>
      </c>
      <c r="C17" s="444"/>
      <c r="D17" s="444" t="s">
        <v>59</v>
      </c>
      <c r="E17" s="442" t="s">
        <v>76</v>
      </c>
      <c r="F17" s="442"/>
      <c r="G17" s="445" t="s">
        <v>77</v>
      </c>
      <c r="H17" s="442" t="s">
        <v>62</v>
      </c>
      <c r="I17" s="442"/>
      <c r="J17" s="442"/>
      <c r="K17" s="442"/>
      <c r="L17" s="456" t="s">
        <v>78</v>
      </c>
      <c r="M17" s="442"/>
      <c r="N17" s="442"/>
      <c r="O17" s="442"/>
      <c r="P17" s="442">
        <v>29</v>
      </c>
      <c r="Q17" s="500" t="s">
        <v>53</v>
      </c>
      <c r="R17" s="500"/>
      <c r="S17" s="444" t="s">
        <v>54</v>
      </c>
      <c r="T17" s="501" t="s">
        <v>79</v>
      </c>
      <c r="U17" s="502"/>
      <c r="V17" s="504" t="s">
        <v>80</v>
      </c>
      <c r="W17" s="442"/>
      <c r="X17" s="442"/>
      <c r="Y17" s="442"/>
      <c r="Z17" s="512"/>
      <c r="AA17" s="555"/>
      <c r="AB17" s="451"/>
      <c r="AC17" s="452"/>
    </row>
    <row r="18" s="392" customFormat="1" ht="26.1" customHeight="1" spans="1:29">
      <c r="A18" s="442">
        <v>6</v>
      </c>
      <c r="B18" s="444" t="s">
        <v>58</v>
      </c>
      <c r="C18" s="444"/>
      <c r="D18" s="444" t="s">
        <v>59</v>
      </c>
      <c r="E18" s="442" t="s">
        <v>81</v>
      </c>
      <c r="F18" s="442"/>
      <c r="G18" s="445" t="s">
        <v>82</v>
      </c>
      <c r="H18" s="442" t="s">
        <v>83</v>
      </c>
      <c r="I18" s="442"/>
      <c r="J18" s="442"/>
      <c r="K18" s="442"/>
      <c r="L18" s="442" t="s">
        <v>84</v>
      </c>
      <c r="M18" s="442"/>
      <c r="N18" s="442"/>
      <c r="O18" s="442"/>
      <c r="P18" s="442">
        <v>30</v>
      </c>
      <c r="Q18" s="500" t="s">
        <v>53</v>
      </c>
      <c r="R18" s="500"/>
      <c r="S18" s="444" t="s">
        <v>54</v>
      </c>
      <c r="T18" s="501" t="s">
        <v>85</v>
      </c>
      <c r="U18" s="502"/>
      <c r="V18" s="504" t="s">
        <v>86</v>
      </c>
      <c r="W18" s="442"/>
      <c r="X18" s="442"/>
      <c r="Y18" s="442"/>
      <c r="Z18" s="512"/>
      <c r="AA18" s="555"/>
      <c r="AB18" s="451"/>
      <c r="AC18" s="452"/>
    </row>
    <row r="19" s="392" customFormat="1" ht="26.1" customHeight="1" spans="1:29">
      <c r="A19" s="442">
        <v>7</v>
      </c>
      <c r="B19" s="444" t="s">
        <v>87</v>
      </c>
      <c r="C19" s="444"/>
      <c r="D19" s="444" t="s">
        <v>59</v>
      </c>
      <c r="E19" s="442" t="s">
        <v>88</v>
      </c>
      <c r="F19" s="442"/>
      <c r="G19" s="446" t="s">
        <v>89</v>
      </c>
      <c r="H19" s="442" t="s">
        <v>90</v>
      </c>
      <c r="I19" s="442"/>
      <c r="J19" s="442"/>
      <c r="K19" s="442"/>
      <c r="L19" s="442" t="s">
        <v>91</v>
      </c>
      <c r="M19" s="442"/>
      <c r="N19" s="442"/>
      <c r="O19" s="442"/>
      <c r="P19" s="442">
        <v>31</v>
      </c>
      <c r="Q19" s="500" t="s">
        <v>53</v>
      </c>
      <c r="R19" s="500"/>
      <c r="S19" s="444" t="s">
        <v>54</v>
      </c>
      <c r="T19" s="501" t="s">
        <v>92</v>
      </c>
      <c r="U19" s="502"/>
      <c r="V19" s="504" t="s">
        <v>93</v>
      </c>
      <c r="W19" s="442"/>
      <c r="X19" s="442"/>
      <c r="Y19" s="442"/>
      <c r="Z19" s="512"/>
      <c r="AA19" s="555"/>
      <c r="AB19" s="451"/>
      <c r="AC19" s="452"/>
    </row>
    <row r="20" s="392" customFormat="1" ht="26.1" customHeight="1" spans="1:29">
      <c r="A20" s="442">
        <v>8</v>
      </c>
      <c r="B20" s="444" t="s">
        <v>87</v>
      </c>
      <c r="C20" s="444"/>
      <c r="D20" s="444" t="s">
        <v>59</v>
      </c>
      <c r="E20" s="442" t="s">
        <v>94</v>
      </c>
      <c r="F20" s="442"/>
      <c r="G20" s="446" t="s">
        <v>95</v>
      </c>
      <c r="H20" s="442" t="s">
        <v>62</v>
      </c>
      <c r="I20" s="442"/>
      <c r="J20" s="442"/>
      <c r="K20" s="442"/>
      <c r="L20" s="442" t="s">
        <v>96</v>
      </c>
      <c r="M20" s="442"/>
      <c r="N20" s="442"/>
      <c r="O20" s="442"/>
      <c r="P20" s="442">
        <v>32</v>
      </c>
      <c r="Q20" s="500" t="s">
        <v>53</v>
      </c>
      <c r="R20" s="500"/>
      <c r="S20" s="444" t="s">
        <v>54</v>
      </c>
      <c r="T20" s="501" t="s">
        <v>97</v>
      </c>
      <c r="U20" s="502"/>
      <c r="V20" s="504" t="s">
        <v>98</v>
      </c>
      <c r="W20" s="442"/>
      <c r="X20" s="442"/>
      <c r="Y20" s="442"/>
      <c r="Z20" s="515"/>
      <c r="AA20" s="556"/>
      <c r="AB20" s="451"/>
      <c r="AC20" s="452"/>
    </row>
    <row r="21" s="392" customFormat="1" ht="26.1" customHeight="1" spans="1:29">
      <c r="A21" s="442">
        <v>9</v>
      </c>
      <c r="B21" s="444" t="s">
        <v>87</v>
      </c>
      <c r="C21" s="444"/>
      <c r="D21" s="444" t="s">
        <v>59</v>
      </c>
      <c r="E21" s="442" t="s">
        <v>99</v>
      </c>
      <c r="F21" s="442"/>
      <c r="G21" s="447" t="s">
        <v>100</v>
      </c>
      <c r="H21" s="442" t="s">
        <v>62</v>
      </c>
      <c r="I21" s="442"/>
      <c r="J21" s="442"/>
      <c r="K21" s="442"/>
      <c r="L21" s="442" t="s">
        <v>101</v>
      </c>
      <c r="M21" s="442"/>
      <c r="N21" s="442"/>
      <c r="O21" s="442"/>
      <c r="P21" s="442">
        <v>33</v>
      </c>
      <c r="Q21" s="505" t="s">
        <v>102</v>
      </c>
      <c r="R21" s="505"/>
      <c r="S21" s="505" t="s">
        <v>103</v>
      </c>
      <c r="T21" s="506" t="s">
        <v>104</v>
      </c>
      <c r="U21" s="507"/>
      <c r="V21" s="508" t="s">
        <v>105</v>
      </c>
      <c r="W21" s="509" t="s">
        <v>106</v>
      </c>
      <c r="X21" s="509"/>
      <c r="Y21" s="509"/>
      <c r="Z21" s="509" t="s">
        <v>107</v>
      </c>
      <c r="AA21" s="509"/>
      <c r="AB21" s="506" t="s">
        <v>108</v>
      </c>
      <c r="AC21" s="507"/>
    </row>
    <row r="22" s="392" customFormat="1" ht="26.1" customHeight="1" spans="1:29">
      <c r="A22" s="442">
        <v>10</v>
      </c>
      <c r="B22" s="444" t="s">
        <v>87</v>
      </c>
      <c r="C22" s="444"/>
      <c r="D22" s="444" t="s">
        <v>59</v>
      </c>
      <c r="E22" s="442" t="s">
        <v>109</v>
      </c>
      <c r="F22" s="442"/>
      <c r="G22" s="447" t="s">
        <v>110</v>
      </c>
      <c r="H22" s="442" t="s">
        <v>62</v>
      </c>
      <c r="I22" s="442"/>
      <c r="J22" s="442"/>
      <c r="K22" s="442"/>
      <c r="L22" s="442" t="s">
        <v>101</v>
      </c>
      <c r="M22" s="442"/>
      <c r="N22" s="442"/>
      <c r="O22" s="442"/>
      <c r="P22" s="442">
        <v>34</v>
      </c>
      <c r="Q22" s="444" t="s">
        <v>111</v>
      </c>
      <c r="R22" s="444"/>
      <c r="S22" s="444" t="s">
        <v>112</v>
      </c>
      <c r="T22" s="506" t="s">
        <v>113</v>
      </c>
      <c r="U22" s="507"/>
      <c r="V22" s="72" t="s">
        <v>56</v>
      </c>
      <c r="W22" s="510" t="s">
        <v>114</v>
      </c>
      <c r="X22" s="511"/>
      <c r="Y22" s="554"/>
      <c r="Z22" s="510" t="s">
        <v>115</v>
      </c>
      <c r="AA22" s="554"/>
      <c r="AB22" s="557"/>
      <c r="AC22" s="479"/>
    </row>
    <row r="23" s="392" customFormat="1" ht="26.1" customHeight="1" spans="1:29">
      <c r="A23" s="442">
        <v>11</v>
      </c>
      <c r="B23" s="444" t="s">
        <v>87</v>
      </c>
      <c r="C23" s="444"/>
      <c r="D23" s="444" t="s">
        <v>59</v>
      </c>
      <c r="E23" s="442" t="s">
        <v>116</v>
      </c>
      <c r="F23" s="442"/>
      <c r="G23" s="447" t="s">
        <v>117</v>
      </c>
      <c r="H23" s="442" t="s">
        <v>90</v>
      </c>
      <c r="I23" s="442"/>
      <c r="J23" s="442"/>
      <c r="K23" s="442"/>
      <c r="L23" s="442" t="s">
        <v>118</v>
      </c>
      <c r="M23" s="442"/>
      <c r="N23" s="442"/>
      <c r="O23" s="442"/>
      <c r="P23" s="442">
        <v>35</v>
      </c>
      <c r="Q23" s="444" t="s">
        <v>111</v>
      </c>
      <c r="R23" s="444"/>
      <c r="S23" s="444" t="s">
        <v>112</v>
      </c>
      <c r="T23" s="506" t="s">
        <v>119</v>
      </c>
      <c r="U23" s="507"/>
      <c r="V23" s="72" t="s">
        <v>120</v>
      </c>
      <c r="W23" s="512"/>
      <c r="X23" s="513"/>
      <c r="Y23" s="555"/>
      <c r="Z23" s="512"/>
      <c r="AA23" s="555"/>
      <c r="AB23" s="558"/>
      <c r="AC23" s="481"/>
    </row>
    <row r="24" s="392" customFormat="1" ht="26.1" customHeight="1" spans="1:29">
      <c r="A24" s="442">
        <v>12</v>
      </c>
      <c r="B24" s="442" t="s">
        <v>121</v>
      </c>
      <c r="C24" s="442"/>
      <c r="D24" s="448" t="s">
        <v>122</v>
      </c>
      <c r="E24" s="442" t="s">
        <v>123</v>
      </c>
      <c r="F24" s="442"/>
      <c r="G24" s="449" t="s">
        <v>6</v>
      </c>
      <c r="H24" s="450" t="s">
        <v>124</v>
      </c>
      <c r="I24" s="478"/>
      <c r="J24" s="478"/>
      <c r="K24" s="479"/>
      <c r="L24" s="480" t="s">
        <v>125</v>
      </c>
      <c r="M24" s="442"/>
      <c r="N24" s="442"/>
      <c r="O24" s="442"/>
      <c r="P24" s="442">
        <v>36</v>
      </c>
      <c r="Q24" s="444" t="s">
        <v>111</v>
      </c>
      <c r="R24" s="444"/>
      <c r="S24" s="444" t="s">
        <v>112</v>
      </c>
      <c r="T24" s="506" t="s">
        <v>126</v>
      </c>
      <c r="U24" s="507"/>
      <c r="V24" s="72" t="s">
        <v>65</v>
      </c>
      <c r="W24" s="512"/>
      <c r="X24" s="513"/>
      <c r="Y24" s="555"/>
      <c r="Z24" s="512"/>
      <c r="AA24" s="555"/>
      <c r="AB24" s="558"/>
      <c r="AC24" s="481"/>
    </row>
    <row r="25" s="392" customFormat="1" ht="26.1" customHeight="1" spans="1:29">
      <c r="A25" s="442">
        <v>13</v>
      </c>
      <c r="B25" s="442" t="s">
        <v>121</v>
      </c>
      <c r="C25" s="442"/>
      <c r="D25" s="448" t="s">
        <v>122</v>
      </c>
      <c r="E25" s="451" t="s">
        <v>127</v>
      </c>
      <c r="F25" s="452"/>
      <c r="G25" s="449" t="s">
        <v>128</v>
      </c>
      <c r="H25" s="453"/>
      <c r="I25" s="462"/>
      <c r="J25" s="462"/>
      <c r="K25" s="481"/>
      <c r="L25" s="482"/>
      <c r="M25" s="442"/>
      <c r="N25" s="442"/>
      <c r="O25" s="442"/>
      <c r="P25" s="442">
        <v>37</v>
      </c>
      <c r="Q25" s="444" t="s">
        <v>111</v>
      </c>
      <c r="R25" s="444"/>
      <c r="S25" s="442" t="s">
        <v>112</v>
      </c>
      <c r="T25" s="506" t="s">
        <v>129</v>
      </c>
      <c r="U25" s="507"/>
      <c r="V25" s="72" t="s">
        <v>130</v>
      </c>
      <c r="W25" s="512"/>
      <c r="X25" s="513"/>
      <c r="Y25" s="555"/>
      <c r="Z25" s="512"/>
      <c r="AA25" s="555"/>
      <c r="AB25" s="558"/>
      <c r="AC25" s="481"/>
    </row>
    <row r="26" s="392" customFormat="1" ht="26.1" customHeight="1" spans="1:29">
      <c r="A26" s="442">
        <v>14</v>
      </c>
      <c r="B26" s="442" t="s">
        <v>121</v>
      </c>
      <c r="C26" s="442"/>
      <c r="D26" s="448" t="s">
        <v>122</v>
      </c>
      <c r="E26" s="451" t="s">
        <v>131</v>
      </c>
      <c r="F26" s="452"/>
      <c r="G26" s="449" t="s">
        <v>132</v>
      </c>
      <c r="H26" s="453"/>
      <c r="I26" s="462"/>
      <c r="J26" s="462"/>
      <c r="K26" s="481"/>
      <c r="L26" s="482"/>
      <c r="M26" s="442"/>
      <c r="N26" s="442"/>
      <c r="O26" s="442"/>
      <c r="P26" s="442">
        <v>38</v>
      </c>
      <c r="Q26" s="444" t="s">
        <v>111</v>
      </c>
      <c r="R26" s="444"/>
      <c r="S26" s="442" t="s">
        <v>112</v>
      </c>
      <c r="T26" s="506" t="s">
        <v>133</v>
      </c>
      <c r="U26" s="507"/>
      <c r="V26" s="72" t="s">
        <v>134</v>
      </c>
      <c r="W26" s="512"/>
      <c r="X26" s="513"/>
      <c r="Y26" s="555"/>
      <c r="Z26" s="512"/>
      <c r="AA26" s="555"/>
      <c r="AB26" s="559"/>
      <c r="AC26" s="484"/>
    </row>
    <row r="27" s="392" customFormat="1" ht="26.1" customHeight="1" spans="1:29">
      <c r="A27" s="442">
        <v>15</v>
      </c>
      <c r="B27" s="442" t="s">
        <v>121</v>
      </c>
      <c r="C27" s="442"/>
      <c r="D27" s="448" t="s">
        <v>122</v>
      </c>
      <c r="E27" s="442" t="s">
        <v>135</v>
      </c>
      <c r="F27" s="442"/>
      <c r="G27" s="449" t="s">
        <v>136</v>
      </c>
      <c r="H27" s="453"/>
      <c r="I27" s="462"/>
      <c r="J27" s="462"/>
      <c r="K27" s="481"/>
      <c r="L27" s="482"/>
      <c r="M27" s="442"/>
      <c r="N27" s="442"/>
      <c r="O27" s="442"/>
      <c r="P27" s="442">
        <v>39</v>
      </c>
      <c r="Q27" s="444" t="s">
        <v>111</v>
      </c>
      <c r="R27" s="444"/>
      <c r="S27" s="444" t="s">
        <v>112</v>
      </c>
      <c r="T27" s="506" t="s">
        <v>137</v>
      </c>
      <c r="U27" s="507"/>
      <c r="V27" s="514" t="s">
        <v>80</v>
      </c>
      <c r="W27" s="512"/>
      <c r="X27" s="513"/>
      <c r="Y27" s="555"/>
      <c r="Z27" s="512"/>
      <c r="AA27" s="555"/>
      <c r="AB27" s="451"/>
      <c r="AC27" s="452"/>
    </row>
    <row r="28" s="392" customFormat="1" ht="26.1" customHeight="1" spans="1:29">
      <c r="A28" s="442">
        <v>16</v>
      </c>
      <c r="B28" s="442" t="s">
        <v>121</v>
      </c>
      <c r="C28" s="442"/>
      <c r="D28" s="448" t="s">
        <v>122</v>
      </c>
      <c r="E28" s="442" t="s">
        <v>138</v>
      </c>
      <c r="F28" s="442"/>
      <c r="G28" s="449" t="s">
        <v>72</v>
      </c>
      <c r="H28" s="453"/>
      <c r="I28" s="462"/>
      <c r="J28" s="462"/>
      <c r="K28" s="481"/>
      <c r="L28" s="482"/>
      <c r="M28" s="442"/>
      <c r="N28" s="442"/>
      <c r="O28" s="442"/>
      <c r="P28" s="442">
        <v>40</v>
      </c>
      <c r="Q28" s="444" t="s">
        <v>111</v>
      </c>
      <c r="R28" s="444"/>
      <c r="S28" s="444" t="s">
        <v>112</v>
      </c>
      <c r="T28" s="506" t="s">
        <v>139</v>
      </c>
      <c r="U28" s="507"/>
      <c r="V28" s="514" t="s">
        <v>86</v>
      </c>
      <c r="W28" s="512"/>
      <c r="X28" s="513"/>
      <c r="Y28" s="555"/>
      <c r="Z28" s="512"/>
      <c r="AA28" s="555"/>
      <c r="AB28" s="451"/>
      <c r="AC28" s="452"/>
    </row>
    <row r="29" s="392" customFormat="1" ht="26.1" customHeight="1" spans="1:29">
      <c r="A29" s="442">
        <v>17</v>
      </c>
      <c r="B29" s="442" t="s">
        <v>121</v>
      </c>
      <c r="C29" s="442"/>
      <c r="D29" s="448" t="s">
        <v>122</v>
      </c>
      <c r="E29" s="442" t="s">
        <v>140</v>
      </c>
      <c r="F29" s="442"/>
      <c r="G29" s="449" t="s">
        <v>141</v>
      </c>
      <c r="H29" s="453"/>
      <c r="I29" s="462"/>
      <c r="J29" s="462"/>
      <c r="K29" s="481"/>
      <c r="L29" s="482"/>
      <c r="M29" s="442"/>
      <c r="N29" s="442"/>
      <c r="O29" s="442"/>
      <c r="P29" s="442">
        <v>41</v>
      </c>
      <c r="Q29" s="444" t="s">
        <v>111</v>
      </c>
      <c r="R29" s="444"/>
      <c r="S29" s="444" t="s">
        <v>112</v>
      </c>
      <c r="T29" s="506" t="s">
        <v>142</v>
      </c>
      <c r="U29" s="507"/>
      <c r="V29" s="514" t="s">
        <v>143</v>
      </c>
      <c r="W29" s="515"/>
      <c r="X29" s="516"/>
      <c r="Y29" s="556"/>
      <c r="Z29" s="515"/>
      <c r="AA29" s="556"/>
      <c r="AB29" s="451"/>
      <c r="AC29" s="452"/>
    </row>
    <row r="30" s="392" customFormat="1" ht="51" customHeight="1" spans="1:29">
      <c r="A30" s="442">
        <v>18</v>
      </c>
      <c r="B30" s="442" t="s">
        <v>121</v>
      </c>
      <c r="C30" s="442"/>
      <c r="D30" s="448" t="s">
        <v>122</v>
      </c>
      <c r="E30" s="442" t="s">
        <v>144</v>
      </c>
      <c r="F30" s="442"/>
      <c r="G30" s="449" t="s">
        <v>145</v>
      </c>
      <c r="H30" s="453"/>
      <c r="I30" s="462"/>
      <c r="J30" s="462"/>
      <c r="K30" s="481"/>
      <c r="L30" s="482"/>
      <c r="M30" s="442"/>
      <c r="N30" s="442"/>
      <c r="O30" s="442"/>
      <c r="P30" s="442">
        <v>42</v>
      </c>
      <c r="Q30" s="517" t="s">
        <v>146</v>
      </c>
      <c r="R30" s="517"/>
      <c r="S30" s="517" t="s">
        <v>147</v>
      </c>
      <c r="T30" s="518" t="s">
        <v>148</v>
      </c>
      <c r="U30" s="519"/>
      <c r="V30" s="520" t="s">
        <v>149</v>
      </c>
      <c r="W30" s="521" t="s">
        <v>150</v>
      </c>
      <c r="X30" s="522"/>
      <c r="Y30" s="522"/>
      <c r="Z30" s="522"/>
      <c r="AA30" s="560"/>
      <c r="AB30" s="521" t="s">
        <v>151</v>
      </c>
      <c r="AC30" s="519"/>
    </row>
    <row r="31" ht="26.1" customHeight="1" spans="1:29">
      <c r="A31" s="442">
        <v>19</v>
      </c>
      <c r="B31" s="442" t="s">
        <v>121</v>
      </c>
      <c r="C31" s="442"/>
      <c r="D31" s="448" t="s">
        <v>122</v>
      </c>
      <c r="E31" s="442" t="s">
        <v>152</v>
      </c>
      <c r="F31" s="442"/>
      <c r="G31" s="454" t="s">
        <v>153</v>
      </c>
      <c r="H31" s="455"/>
      <c r="I31" s="483"/>
      <c r="J31" s="483"/>
      <c r="K31" s="484"/>
      <c r="L31" s="485"/>
      <c r="M31" s="442"/>
      <c r="N31" s="442"/>
      <c r="O31" s="442"/>
      <c r="P31" s="442">
        <v>43</v>
      </c>
      <c r="Q31" s="444" t="s">
        <v>154</v>
      </c>
      <c r="R31" s="444"/>
      <c r="S31" s="523" t="s">
        <v>155</v>
      </c>
      <c r="T31" s="451" t="s">
        <v>156</v>
      </c>
      <c r="U31" s="452"/>
      <c r="V31" s="443" t="s">
        <v>6</v>
      </c>
      <c r="W31" s="442"/>
      <c r="X31" s="442"/>
      <c r="Y31" s="442"/>
      <c r="Z31" s="510" t="s">
        <v>157</v>
      </c>
      <c r="AA31" s="554"/>
      <c r="AB31" s="451"/>
      <c r="AC31" s="452"/>
    </row>
    <row r="32" ht="36" customHeight="1" spans="1:29">
      <c r="A32" s="442">
        <v>20</v>
      </c>
      <c r="B32" s="442" t="s">
        <v>158</v>
      </c>
      <c r="C32" s="442"/>
      <c r="D32" s="444" t="s">
        <v>122</v>
      </c>
      <c r="E32" s="451" t="s">
        <v>159</v>
      </c>
      <c r="F32" s="452"/>
      <c r="G32" s="454" t="s">
        <v>160</v>
      </c>
      <c r="H32" s="442" t="s">
        <v>161</v>
      </c>
      <c r="I32" s="442"/>
      <c r="J32" s="442"/>
      <c r="K32" s="442"/>
      <c r="L32" s="442" t="s">
        <v>162</v>
      </c>
      <c r="M32" s="442"/>
      <c r="N32" s="442"/>
      <c r="O32" s="442"/>
      <c r="P32" s="442">
        <v>44</v>
      </c>
      <c r="Q32" s="444" t="s">
        <v>154</v>
      </c>
      <c r="R32" s="444"/>
      <c r="S32" s="523" t="s">
        <v>155</v>
      </c>
      <c r="T32" s="451" t="s">
        <v>163</v>
      </c>
      <c r="U32" s="452"/>
      <c r="V32" s="443" t="s">
        <v>128</v>
      </c>
      <c r="W32" s="442"/>
      <c r="X32" s="442"/>
      <c r="Y32" s="442"/>
      <c r="Z32" s="512"/>
      <c r="AA32" s="555"/>
      <c r="AB32" s="442"/>
      <c r="AC32" s="442"/>
    </row>
    <row r="33" ht="33" customHeight="1" spans="1:29">
      <c r="A33" s="442">
        <v>21</v>
      </c>
      <c r="B33" s="442" t="s">
        <v>164</v>
      </c>
      <c r="C33" s="442"/>
      <c r="D33" s="444" t="s">
        <v>54</v>
      </c>
      <c r="E33" s="456" t="s">
        <v>36</v>
      </c>
      <c r="F33" s="442"/>
      <c r="G33" s="454" t="s">
        <v>6</v>
      </c>
      <c r="H33" s="442" t="s">
        <v>165</v>
      </c>
      <c r="I33" s="442"/>
      <c r="J33" s="442"/>
      <c r="K33" s="442"/>
      <c r="L33" s="442" t="s">
        <v>166</v>
      </c>
      <c r="M33" s="442"/>
      <c r="N33" s="442"/>
      <c r="O33" s="442"/>
      <c r="P33" s="442">
        <v>45</v>
      </c>
      <c r="Q33" s="444" t="s">
        <v>154</v>
      </c>
      <c r="R33" s="444"/>
      <c r="S33" s="523" t="s">
        <v>155</v>
      </c>
      <c r="T33" s="451" t="s">
        <v>167</v>
      </c>
      <c r="U33" s="452"/>
      <c r="V33" s="524" t="s">
        <v>132</v>
      </c>
      <c r="W33" s="442"/>
      <c r="X33" s="442"/>
      <c r="Y33" s="442"/>
      <c r="Z33" s="512"/>
      <c r="AA33" s="555"/>
      <c r="AB33" s="442"/>
      <c r="AC33" s="442"/>
    </row>
    <row r="34" ht="26.1" customHeight="1" spans="1:29">
      <c r="A34" s="457">
        <v>22</v>
      </c>
      <c r="B34" s="457" t="s">
        <v>168</v>
      </c>
      <c r="C34" s="457"/>
      <c r="D34" s="458"/>
      <c r="E34" s="457" t="s">
        <v>169</v>
      </c>
      <c r="F34" s="457"/>
      <c r="G34" s="459" t="s">
        <v>170</v>
      </c>
      <c r="H34" s="457" t="s">
        <v>171</v>
      </c>
      <c r="I34" s="457"/>
      <c r="J34" s="457"/>
      <c r="K34" s="457"/>
      <c r="L34" s="457" t="s">
        <v>166</v>
      </c>
      <c r="M34" s="457"/>
      <c r="N34" s="457"/>
      <c r="O34" s="457"/>
      <c r="P34" s="442">
        <v>46</v>
      </c>
      <c r="Q34" s="444" t="s">
        <v>154</v>
      </c>
      <c r="R34" s="444"/>
      <c r="S34" s="523" t="s">
        <v>155</v>
      </c>
      <c r="T34" s="451" t="s">
        <v>172</v>
      </c>
      <c r="U34" s="452"/>
      <c r="V34" s="524" t="s">
        <v>136</v>
      </c>
      <c r="W34" s="442"/>
      <c r="X34" s="442"/>
      <c r="Y34" s="442"/>
      <c r="Z34" s="512"/>
      <c r="AA34" s="555"/>
      <c r="AB34" s="442"/>
      <c r="AC34" s="442"/>
    </row>
    <row r="35" ht="26.1" customHeight="1" spans="1:29">
      <c r="A35" s="442">
        <v>23</v>
      </c>
      <c r="B35" s="442" t="s">
        <v>173</v>
      </c>
      <c r="C35" s="442"/>
      <c r="D35" s="444"/>
      <c r="E35" s="442" t="s">
        <v>174</v>
      </c>
      <c r="F35" s="442"/>
      <c r="G35" s="460" t="s">
        <v>175</v>
      </c>
      <c r="H35" s="442"/>
      <c r="I35" s="442"/>
      <c r="J35" s="442"/>
      <c r="K35" s="442"/>
      <c r="L35" s="442" t="s">
        <v>176</v>
      </c>
      <c r="M35" s="442"/>
      <c r="N35" s="442"/>
      <c r="O35" s="442"/>
      <c r="P35" s="442">
        <v>47</v>
      </c>
      <c r="Q35" s="444" t="s">
        <v>154</v>
      </c>
      <c r="R35" s="444"/>
      <c r="S35" s="523" t="s">
        <v>155</v>
      </c>
      <c r="T35" s="451" t="s">
        <v>177</v>
      </c>
      <c r="U35" s="452"/>
      <c r="V35" s="524" t="s">
        <v>72</v>
      </c>
      <c r="W35" s="442"/>
      <c r="X35" s="442"/>
      <c r="Y35" s="442"/>
      <c r="Z35" s="512"/>
      <c r="AA35" s="555"/>
      <c r="AB35" s="442"/>
      <c r="AC35" s="442"/>
    </row>
    <row r="36" ht="26.1" customHeight="1" spans="1:29">
      <c r="A36" s="442">
        <v>24</v>
      </c>
      <c r="B36" s="442" t="s">
        <v>173</v>
      </c>
      <c r="C36" s="442"/>
      <c r="D36" s="444"/>
      <c r="E36" s="442" t="s">
        <v>178</v>
      </c>
      <c r="F36" s="442"/>
      <c r="G36" s="461" t="s">
        <v>179</v>
      </c>
      <c r="H36" s="442"/>
      <c r="I36" s="442"/>
      <c r="J36" s="442"/>
      <c r="K36" s="442"/>
      <c r="L36" s="442" t="s">
        <v>176</v>
      </c>
      <c r="M36" s="442"/>
      <c r="N36" s="442"/>
      <c r="O36" s="442"/>
      <c r="P36" s="442">
        <v>48</v>
      </c>
      <c r="Q36" s="444" t="s">
        <v>154</v>
      </c>
      <c r="R36" s="444"/>
      <c r="S36" s="523" t="s">
        <v>155</v>
      </c>
      <c r="T36" s="451" t="s">
        <v>180</v>
      </c>
      <c r="U36" s="452"/>
      <c r="V36" s="524" t="s">
        <v>141</v>
      </c>
      <c r="W36" s="442"/>
      <c r="X36" s="442"/>
      <c r="Y36" s="442"/>
      <c r="Z36" s="512"/>
      <c r="AA36" s="555"/>
      <c r="AB36" s="442"/>
      <c r="AC36" s="442"/>
    </row>
    <row r="37" ht="26.1" customHeight="1" spans="1:29">
      <c r="A37" s="462"/>
      <c r="B37" s="462"/>
      <c r="C37" s="462"/>
      <c r="D37" s="463"/>
      <c r="E37" s="462"/>
      <c r="F37" s="462"/>
      <c r="G37" s="464"/>
      <c r="H37" s="462"/>
      <c r="I37" s="462"/>
      <c r="J37" s="462"/>
      <c r="K37" s="462"/>
      <c r="L37" s="462"/>
      <c r="M37" s="462"/>
      <c r="N37" s="462"/>
      <c r="O37" s="462"/>
      <c r="P37" s="442">
        <v>49</v>
      </c>
      <c r="Q37" s="444" t="s">
        <v>154</v>
      </c>
      <c r="R37" s="444"/>
      <c r="S37" s="523" t="s">
        <v>155</v>
      </c>
      <c r="T37" s="451" t="s">
        <v>181</v>
      </c>
      <c r="U37" s="452"/>
      <c r="V37" s="443" t="s">
        <v>145</v>
      </c>
      <c r="W37" s="442"/>
      <c r="X37" s="442"/>
      <c r="Y37" s="442"/>
      <c r="Z37" s="515"/>
      <c r="AA37" s="556"/>
      <c r="AB37" s="442"/>
      <c r="AC37" s="442"/>
    </row>
    <row r="38" s="393" customFormat="1" ht="35.1" customHeight="1" spans="1:29">
      <c r="A38" s="462"/>
      <c r="B38" s="462"/>
      <c r="C38" s="462"/>
      <c r="D38" s="463"/>
      <c r="E38" s="462"/>
      <c r="F38" s="462"/>
      <c r="G38" s="464"/>
      <c r="H38" s="462"/>
      <c r="I38" s="462"/>
      <c r="J38" s="462"/>
      <c r="K38" s="462"/>
      <c r="L38" s="462"/>
      <c r="M38" s="462"/>
      <c r="N38" s="462"/>
      <c r="O38" s="462"/>
      <c r="P38" s="462"/>
      <c r="Q38" s="463"/>
      <c r="R38" s="463"/>
      <c r="S38" s="463"/>
      <c r="T38" s="525"/>
      <c r="U38" s="525"/>
      <c r="V38" s="525"/>
      <c r="W38" s="462"/>
      <c r="X38" s="462"/>
      <c r="Y38" s="462"/>
      <c r="Z38" s="462"/>
      <c r="AA38" s="462"/>
      <c r="AB38" s="462"/>
      <c r="AC38" s="462"/>
    </row>
    <row r="39" ht="26.1" customHeight="1" spans="1:29">
      <c r="A39" s="462"/>
      <c r="B39" s="462"/>
      <c r="C39" s="462"/>
      <c r="D39" s="463"/>
      <c r="E39" s="462"/>
      <c r="F39" s="462"/>
      <c r="G39" s="464"/>
      <c r="H39" s="462"/>
      <c r="I39" s="462"/>
      <c r="J39" s="462"/>
      <c r="K39" s="462"/>
      <c r="L39" s="462"/>
      <c r="M39" s="462"/>
      <c r="N39" s="462"/>
      <c r="O39" s="462"/>
      <c r="P39" s="462"/>
      <c r="Q39" s="463"/>
      <c r="R39" s="463"/>
      <c r="S39" s="463"/>
      <c r="T39" s="525"/>
      <c r="U39" s="525"/>
      <c r="V39" s="469"/>
      <c r="W39" s="462"/>
      <c r="X39" s="462"/>
      <c r="Y39" s="462"/>
      <c r="Z39" s="462"/>
      <c r="AA39" s="462"/>
      <c r="AB39" s="462"/>
      <c r="AC39" s="462"/>
    </row>
    <row r="40" ht="26.1" customHeight="1" spans="1:29">
      <c r="A40" s="462"/>
      <c r="B40" s="462"/>
      <c r="C40" s="462"/>
      <c r="D40" s="463"/>
      <c r="E40" s="462"/>
      <c r="F40" s="462"/>
      <c r="G40" s="464"/>
      <c r="H40" s="462"/>
      <c r="I40" s="462"/>
      <c r="J40" s="462"/>
      <c r="K40" s="462"/>
      <c r="L40" s="462"/>
      <c r="M40" s="462"/>
      <c r="N40" s="462"/>
      <c r="O40" s="462"/>
      <c r="P40" s="462"/>
      <c r="Q40" s="463"/>
      <c r="R40" s="463"/>
      <c r="S40" s="463"/>
      <c r="T40" s="525"/>
      <c r="U40" s="525"/>
      <c r="V40" s="469"/>
      <c r="W40" s="462"/>
      <c r="X40" s="462"/>
      <c r="Y40" s="462"/>
      <c r="Z40" s="462"/>
      <c r="AA40" s="462"/>
      <c r="AB40" s="462"/>
      <c r="AC40" s="462"/>
    </row>
    <row r="41" ht="26.1" customHeight="1" spans="1:29">
      <c r="A41" s="462"/>
      <c r="B41" s="462"/>
      <c r="C41" s="462"/>
      <c r="D41" s="463"/>
      <c r="E41" s="462"/>
      <c r="F41" s="462"/>
      <c r="G41" s="464"/>
      <c r="H41" s="462"/>
      <c r="I41" s="462"/>
      <c r="J41" s="462"/>
      <c r="K41" s="462"/>
      <c r="L41" s="462"/>
      <c r="M41" s="462"/>
      <c r="N41" s="462"/>
      <c r="O41" s="462"/>
      <c r="P41" s="462"/>
      <c r="Q41" s="463"/>
      <c r="R41" s="463"/>
      <c r="S41" s="463"/>
      <c r="T41" s="525"/>
      <c r="U41" s="525"/>
      <c r="V41" s="469"/>
      <c r="W41" s="462"/>
      <c r="X41" s="462"/>
      <c r="Y41" s="462"/>
      <c r="Z41" s="462"/>
      <c r="AA41" s="462"/>
      <c r="AB41" s="462"/>
      <c r="AC41" s="462"/>
    </row>
    <row r="42" ht="26.1" customHeight="1" spans="1:29">
      <c r="A42" s="462"/>
      <c r="B42" s="462"/>
      <c r="C42" s="462"/>
      <c r="D42" s="463"/>
      <c r="E42" s="462"/>
      <c r="F42" s="462"/>
      <c r="G42" s="465"/>
      <c r="H42" s="462"/>
      <c r="I42" s="462"/>
      <c r="J42" s="462"/>
      <c r="K42" s="462"/>
      <c r="L42" s="462"/>
      <c r="M42" s="462"/>
      <c r="N42" s="462"/>
      <c r="O42" s="462"/>
      <c r="P42" s="462"/>
      <c r="Q42" s="463"/>
      <c r="R42" s="463"/>
      <c r="S42" s="463"/>
      <c r="T42" s="525"/>
      <c r="U42" s="525"/>
      <c r="V42" s="469"/>
      <c r="W42" s="462"/>
      <c r="X42" s="462"/>
      <c r="Y42" s="462"/>
      <c r="Z42" s="462"/>
      <c r="AA42" s="462"/>
      <c r="AB42" s="462"/>
      <c r="AC42" s="462"/>
    </row>
    <row r="43" ht="26.1" customHeight="1" spans="1:29">
      <c r="A43" s="462"/>
      <c r="B43" s="462"/>
      <c r="C43" s="462"/>
      <c r="D43" s="463"/>
      <c r="E43" s="462"/>
      <c r="F43" s="462"/>
      <c r="G43" s="465"/>
      <c r="H43" s="462"/>
      <c r="I43" s="462"/>
      <c r="J43" s="462"/>
      <c r="K43" s="462"/>
      <c r="L43" s="462"/>
      <c r="M43" s="462"/>
      <c r="N43" s="462"/>
      <c r="O43" s="462"/>
      <c r="P43" s="462"/>
      <c r="Q43" s="463"/>
      <c r="R43" s="463"/>
      <c r="S43" s="463"/>
      <c r="T43" s="525"/>
      <c r="U43" s="525"/>
      <c r="V43" s="469"/>
      <c r="W43" s="462"/>
      <c r="X43" s="462"/>
      <c r="Y43" s="462"/>
      <c r="Z43" s="462"/>
      <c r="AA43" s="462"/>
      <c r="AB43" s="462"/>
      <c r="AC43" s="462"/>
    </row>
    <row r="44" ht="26.1" customHeight="1" spans="1:29">
      <c r="A44" s="462"/>
      <c r="B44" s="462"/>
      <c r="C44" s="462"/>
      <c r="D44" s="463"/>
      <c r="E44" s="462"/>
      <c r="F44" s="462"/>
      <c r="G44" s="464"/>
      <c r="H44" s="462"/>
      <c r="I44" s="462"/>
      <c r="J44" s="462"/>
      <c r="K44" s="462"/>
      <c r="L44" s="462"/>
      <c r="M44" s="462"/>
      <c r="N44" s="462"/>
      <c r="O44" s="462"/>
      <c r="P44" s="462"/>
      <c r="Q44" s="463"/>
      <c r="R44" s="463"/>
      <c r="S44" s="463"/>
      <c r="T44" s="525"/>
      <c r="U44" s="525"/>
      <c r="V44" s="469"/>
      <c r="W44" s="462"/>
      <c r="X44" s="462"/>
      <c r="Y44" s="462"/>
      <c r="Z44" s="462"/>
      <c r="AA44" s="462"/>
      <c r="AB44" s="462"/>
      <c r="AC44" s="462"/>
    </row>
    <row r="45" ht="26.1" customHeight="1" spans="1:29">
      <c r="A45" s="462"/>
      <c r="B45" s="462"/>
      <c r="C45" s="462"/>
      <c r="D45" s="463"/>
      <c r="E45" s="462"/>
      <c r="F45" s="462"/>
      <c r="G45" s="464"/>
      <c r="H45" s="462"/>
      <c r="I45" s="462"/>
      <c r="J45" s="462"/>
      <c r="K45" s="462"/>
      <c r="L45" s="462"/>
      <c r="M45" s="462"/>
      <c r="N45" s="462"/>
      <c r="O45" s="462"/>
      <c r="P45" s="462"/>
      <c r="Q45" s="463"/>
      <c r="R45" s="463"/>
      <c r="S45" s="463"/>
      <c r="T45" s="525"/>
      <c r="U45" s="525"/>
      <c r="V45" s="469"/>
      <c r="W45" s="462"/>
      <c r="X45" s="462"/>
      <c r="Y45" s="462"/>
      <c r="Z45" s="462"/>
      <c r="AA45" s="462"/>
      <c r="AB45" s="462"/>
      <c r="AC45" s="462"/>
    </row>
    <row r="46" ht="26.1" customHeight="1" spans="1:29">
      <c r="A46" s="462"/>
      <c r="B46" s="462"/>
      <c r="C46" s="462"/>
      <c r="D46" s="463"/>
      <c r="E46" s="462"/>
      <c r="F46" s="462"/>
      <c r="G46" s="464"/>
      <c r="H46" s="462"/>
      <c r="I46" s="462"/>
      <c r="J46" s="462"/>
      <c r="K46" s="462"/>
      <c r="L46" s="462"/>
      <c r="M46" s="462"/>
      <c r="N46" s="462"/>
      <c r="O46" s="462"/>
      <c r="P46" s="462"/>
      <c r="Q46" s="463"/>
      <c r="R46" s="463"/>
      <c r="S46" s="463"/>
      <c r="T46" s="525"/>
      <c r="U46" s="525"/>
      <c r="V46" s="469"/>
      <c r="W46" s="462"/>
      <c r="X46" s="462"/>
      <c r="Y46" s="462"/>
      <c r="Z46" s="462"/>
      <c r="AA46" s="462"/>
      <c r="AB46" s="462"/>
      <c r="AC46" s="462"/>
    </row>
    <row r="47" ht="26.1" customHeight="1" spans="1:29">
      <c r="A47" s="462"/>
      <c r="B47" s="462"/>
      <c r="C47" s="462"/>
      <c r="D47" s="463"/>
      <c r="E47" s="462"/>
      <c r="F47" s="462"/>
      <c r="G47" s="464"/>
      <c r="H47" s="462"/>
      <c r="I47" s="462"/>
      <c r="J47" s="462"/>
      <c r="K47" s="462"/>
      <c r="L47" s="462"/>
      <c r="M47" s="462"/>
      <c r="N47" s="462"/>
      <c r="O47" s="462"/>
      <c r="P47" s="462"/>
      <c r="Q47" s="463"/>
      <c r="R47" s="463"/>
      <c r="S47" s="463"/>
      <c r="T47" s="525"/>
      <c r="U47" s="525"/>
      <c r="V47" s="469"/>
      <c r="W47" s="462"/>
      <c r="X47" s="462"/>
      <c r="Y47" s="462"/>
      <c r="Z47" s="462"/>
      <c r="AA47" s="462"/>
      <c r="AB47" s="462"/>
      <c r="AC47" s="462"/>
    </row>
    <row r="48" ht="26.1" customHeight="1" spans="1:29">
      <c r="A48" s="462"/>
      <c r="B48" s="462"/>
      <c r="C48" s="462"/>
      <c r="D48" s="463"/>
      <c r="E48" s="462"/>
      <c r="F48" s="462"/>
      <c r="G48" s="466"/>
      <c r="H48" s="462"/>
      <c r="I48" s="462"/>
      <c r="J48" s="462"/>
      <c r="K48" s="462"/>
      <c r="L48" s="462"/>
      <c r="M48" s="462"/>
      <c r="N48" s="462"/>
      <c r="O48" s="462"/>
      <c r="P48" s="462"/>
      <c r="Q48" s="463"/>
      <c r="R48" s="463"/>
      <c r="S48" s="463"/>
      <c r="T48" s="525"/>
      <c r="U48" s="525"/>
      <c r="V48" s="469"/>
      <c r="W48" s="462"/>
      <c r="X48" s="462"/>
      <c r="Y48" s="462"/>
      <c r="Z48" s="462"/>
      <c r="AA48" s="462"/>
      <c r="AB48" s="462"/>
      <c r="AC48" s="462"/>
    </row>
    <row r="49" ht="26.1" customHeight="1" spans="1:29">
      <c r="A49" s="462"/>
      <c r="B49" s="462"/>
      <c r="C49" s="462"/>
      <c r="D49" s="463"/>
      <c r="E49" s="462"/>
      <c r="F49" s="462"/>
      <c r="G49" s="467"/>
      <c r="H49" s="462"/>
      <c r="I49" s="462"/>
      <c r="J49" s="462"/>
      <c r="K49" s="462"/>
      <c r="L49" s="462"/>
      <c r="M49" s="462"/>
      <c r="N49" s="462"/>
      <c r="O49" s="462"/>
      <c r="P49" s="462"/>
      <c r="Q49" s="463"/>
      <c r="R49" s="463"/>
      <c r="S49" s="463"/>
      <c r="T49" s="525"/>
      <c r="U49" s="525"/>
      <c r="V49" s="469"/>
      <c r="W49" s="462"/>
      <c r="X49" s="462"/>
      <c r="Y49" s="462"/>
      <c r="Z49" s="462"/>
      <c r="AA49" s="462"/>
      <c r="AB49" s="462"/>
      <c r="AC49" s="462"/>
    </row>
    <row r="50" ht="26.1" customHeight="1" spans="1:29">
      <c r="A50" s="462"/>
      <c r="B50" s="462"/>
      <c r="C50" s="462"/>
      <c r="D50" s="463"/>
      <c r="E50" s="462"/>
      <c r="F50" s="462"/>
      <c r="G50" s="464"/>
      <c r="H50" s="462"/>
      <c r="I50" s="462"/>
      <c r="J50" s="462"/>
      <c r="K50" s="462"/>
      <c r="L50" s="462"/>
      <c r="M50" s="462"/>
      <c r="N50" s="462"/>
      <c r="O50" s="462"/>
      <c r="P50" s="462"/>
      <c r="Q50" s="463"/>
      <c r="R50" s="463"/>
      <c r="S50" s="463"/>
      <c r="T50" s="525"/>
      <c r="U50" s="525"/>
      <c r="V50" s="469"/>
      <c r="W50" s="462"/>
      <c r="X50" s="462"/>
      <c r="Y50" s="462"/>
      <c r="Z50" s="462"/>
      <c r="AA50" s="462"/>
      <c r="AB50" s="462"/>
      <c r="AC50" s="462"/>
    </row>
    <row r="51" ht="26.1" customHeight="1" spans="1:29">
      <c r="A51" s="462"/>
      <c r="B51" s="462"/>
      <c r="C51" s="462"/>
      <c r="D51" s="463"/>
      <c r="E51" s="462"/>
      <c r="F51" s="462"/>
      <c r="G51" s="464"/>
      <c r="H51" s="462"/>
      <c r="I51" s="462"/>
      <c r="J51" s="462"/>
      <c r="K51" s="462"/>
      <c r="L51" s="462"/>
      <c r="M51" s="462"/>
      <c r="N51" s="462"/>
      <c r="O51" s="462"/>
      <c r="P51" s="462"/>
      <c r="Q51" s="463"/>
      <c r="R51" s="463"/>
      <c r="S51" s="463"/>
      <c r="T51" s="525"/>
      <c r="U51" s="525"/>
      <c r="V51" s="469"/>
      <c r="W51" s="462"/>
      <c r="X51" s="462"/>
      <c r="Y51" s="462"/>
      <c r="Z51" s="462"/>
      <c r="AA51" s="462"/>
      <c r="AB51" s="462"/>
      <c r="AC51" s="462"/>
    </row>
    <row r="52" ht="26.1" customHeight="1" spans="1:29">
      <c r="A52" s="462"/>
      <c r="B52" s="462"/>
      <c r="C52" s="462"/>
      <c r="D52" s="463"/>
      <c r="E52" s="462"/>
      <c r="F52" s="462"/>
      <c r="G52" s="467"/>
      <c r="H52" s="462"/>
      <c r="I52" s="462"/>
      <c r="J52" s="462"/>
      <c r="K52" s="462"/>
      <c r="L52" s="462"/>
      <c r="M52" s="462"/>
      <c r="N52" s="462"/>
      <c r="O52" s="462"/>
      <c r="P52" s="462"/>
      <c r="Q52" s="463"/>
      <c r="R52" s="463"/>
      <c r="S52" s="463"/>
      <c r="T52" s="525"/>
      <c r="U52" s="525"/>
      <c r="V52" s="469"/>
      <c r="W52" s="462"/>
      <c r="X52" s="462"/>
      <c r="Y52" s="462"/>
      <c r="Z52" s="462"/>
      <c r="AA52" s="462"/>
      <c r="AB52" s="462"/>
      <c r="AC52" s="462"/>
    </row>
    <row r="53" ht="26.1" customHeight="1" spans="1:29">
      <c r="A53" s="462"/>
      <c r="B53" s="462"/>
      <c r="C53" s="462"/>
      <c r="D53" s="463"/>
      <c r="E53" s="462"/>
      <c r="F53" s="462"/>
      <c r="G53" s="464"/>
      <c r="H53" s="462"/>
      <c r="I53" s="462"/>
      <c r="J53" s="462"/>
      <c r="K53" s="462"/>
      <c r="L53" s="462"/>
      <c r="M53" s="462"/>
      <c r="N53" s="462"/>
      <c r="O53" s="462"/>
      <c r="P53" s="462"/>
      <c r="Q53" s="463"/>
      <c r="R53" s="463"/>
      <c r="S53" s="463"/>
      <c r="T53" s="525"/>
      <c r="U53" s="525"/>
      <c r="V53" s="469"/>
      <c r="W53" s="462"/>
      <c r="X53" s="462"/>
      <c r="Y53" s="462"/>
      <c r="Z53" s="462"/>
      <c r="AA53" s="462"/>
      <c r="AB53" s="462"/>
      <c r="AC53" s="462"/>
    </row>
    <row r="54" ht="26.1" customHeight="1" spans="1:29">
      <c r="A54" s="462"/>
      <c r="B54" s="462"/>
      <c r="C54" s="462"/>
      <c r="D54" s="463"/>
      <c r="E54" s="462"/>
      <c r="F54" s="462"/>
      <c r="G54" s="464"/>
      <c r="H54" s="462"/>
      <c r="I54" s="462"/>
      <c r="J54" s="462"/>
      <c r="K54" s="462"/>
      <c r="L54" s="462"/>
      <c r="M54" s="462"/>
      <c r="N54" s="462"/>
      <c r="O54" s="462"/>
      <c r="P54" s="462"/>
      <c r="Q54" s="463"/>
      <c r="R54" s="463"/>
      <c r="S54" s="463"/>
      <c r="T54" s="525"/>
      <c r="U54" s="525"/>
      <c r="V54" s="469"/>
      <c r="W54" s="462"/>
      <c r="X54" s="462"/>
      <c r="Y54" s="462"/>
      <c r="Z54" s="462"/>
      <c r="AA54" s="462"/>
      <c r="AB54" s="462"/>
      <c r="AC54" s="462"/>
    </row>
    <row r="55" ht="26.1" customHeight="1" spans="1:29">
      <c r="A55" s="462"/>
      <c r="B55" s="463"/>
      <c r="C55" s="463"/>
      <c r="D55" s="463"/>
      <c r="E55" s="462"/>
      <c r="F55" s="462"/>
      <c r="G55" s="466"/>
      <c r="H55" s="462"/>
      <c r="I55" s="462"/>
      <c r="J55" s="462"/>
      <c r="K55" s="462"/>
      <c r="L55" s="462"/>
      <c r="M55" s="462"/>
      <c r="N55" s="462"/>
      <c r="O55" s="462"/>
      <c r="P55" s="462"/>
      <c r="Q55" s="463"/>
      <c r="R55" s="463"/>
      <c r="S55" s="463"/>
      <c r="T55" s="525"/>
      <c r="U55" s="525"/>
      <c r="V55" s="469"/>
      <c r="W55" s="462"/>
      <c r="X55" s="462"/>
      <c r="Y55" s="462"/>
      <c r="Z55" s="462"/>
      <c r="AA55" s="462"/>
      <c r="AB55" s="462"/>
      <c r="AC55" s="462"/>
    </row>
    <row r="56" ht="26.1" customHeight="1" spans="1:29">
      <c r="A56" s="462"/>
      <c r="B56" s="463"/>
      <c r="C56" s="463"/>
      <c r="D56" s="463"/>
      <c r="E56" s="462"/>
      <c r="F56" s="462"/>
      <c r="G56" s="466"/>
      <c r="H56" s="462"/>
      <c r="I56" s="462"/>
      <c r="J56" s="462"/>
      <c r="K56" s="462"/>
      <c r="L56" s="462"/>
      <c r="M56" s="462"/>
      <c r="N56" s="462"/>
      <c r="O56" s="462"/>
      <c r="P56" s="462"/>
      <c r="Q56" s="463"/>
      <c r="R56" s="463"/>
      <c r="S56" s="463"/>
      <c r="T56" s="525"/>
      <c r="U56" s="525"/>
      <c r="V56" s="469"/>
      <c r="W56" s="462"/>
      <c r="X56" s="462"/>
      <c r="Y56" s="462"/>
      <c r="Z56" s="462"/>
      <c r="AA56" s="462"/>
      <c r="AB56" s="462"/>
      <c r="AC56" s="462"/>
    </row>
    <row r="57" ht="26.1" customHeight="1" spans="1:29">
      <c r="A57" s="462"/>
      <c r="B57" s="463"/>
      <c r="C57" s="463"/>
      <c r="D57" s="463"/>
      <c r="E57" s="462"/>
      <c r="F57" s="462"/>
      <c r="G57" s="466"/>
      <c r="H57" s="462"/>
      <c r="I57" s="462"/>
      <c r="J57" s="462"/>
      <c r="K57" s="462"/>
      <c r="L57" s="462"/>
      <c r="M57" s="462"/>
      <c r="N57" s="462"/>
      <c r="O57" s="462"/>
      <c r="P57" s="462"/>
      <c r="Q57" s="463"/>
      <c r="R57" s="463"/>
      <c r="S57" s="463"/>
      <c r="T57" s="525"/>
      <c r="U57" s="525"/>
      <c r="V57" s="469"/>
      <c r="W57" s="462"/>
      <c r="X57" s="462"/>
      <c r="Y57" s="462"/>
      <c r="Z57" s="462"/>
      <c r="AA57" s="462"/>
      <c r="AB57" s="462"/>
      <c r="AC57" s="462"/>
    </row>
    <row r="58" ht="26.1" customHeight="1" spans="1:29">
      <c r="A58" s="462"/>
      <c r="B58" s="463"/>
      <c r="C58" s="463"/>
      <c r="D58" s="463"/>
      <c r="E58" s="462"/>
      <c r="F58" s="462"/>
      <c r="G58" s="468"/>
      <c r="H58" s="462"/>
      <c r="I58" s="462"/>
      <c r="J58" s="462"/>
      <c r="K58" s="462"/>
      <c r="L58" s="462"/>
      <c r="M58" s="462"/>
      <c r="N58" s="462"/>
      <c r="O58" s="462"/>
      <c r="P58" s="462"/>
      <c r="Q58" s="463"/>
      <c r="R58" s="463"/>
      <c r="S58" s="463"/>
      <c r="T58" s="525"/>
      <c r="U58" s="525"/>
      <c r="V58" s="469"/>
      <c r="W58" s="462"/>
      <c r="X58" s="462"/>
      <c r="Y58" s="462"/>
      <c r="Z58" s="462"/>
      <c r="AA58" s="462"/>
      <c r="AB58" s="462"/>
      <c r="AC58" s="462"/>
    </row>
    <row r="59" ht="26.1" customHeight="1" spans="1:29">
      <c r="A59" s="469"/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  <c r="R59" s="469"/>
      <c r="S59" s="469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</row>
    <row r="60" ht="26.1" customHeight="1" spans="12:12">
      <c r="L60" s="469"/>
    </row>
    <row r="61" ht="26.1" customHeight="1" spans="12:12">
      <c r="L61" s="469"/>
    </row>
    <row r="62" ht="26.1" customHeight="1" spans="12:12">
      <c r="L62" s="469"/>
    </row>
    <row r="63" ht="26.1" customHeight="1" spans="12:12">
      <c r="L63" s="469"/>
    </row>
    <row r="64" ht="26.1" customHeight="1" spans="12:12">
      <c r="L64" s="469"/>
    </row>
    <row r="65" ht="26.1" customHeight="1" spans="12:12">
      <c r="L65" s="469"/>
    </row>
    <row r="66" ht="26.1" customHeight="1" spans="12:12">
      <c r="L66" s="469"/>
    </row>
    <row r="67" ht="26.1" customHeight="1" spans="12:12">
      <c r="L67" s="469"/>
    </row>
    <row r="68" ht="26.1" customHeight="1" spans="12:12">
      <c r="L68" s="469"/>
    </row>
    <row r="69" ht="26.1" customHeight="1" spans="12:12">
      <c r="L69" s="469"/>
    </row>
    <row r="70" ht="26.1" customHeight="1" spans="12:12">
      <c r="L70" s="469"/>
    </row>
    <row r="71" ht="26.1" customHeight="1" spans="12:12">
      <c r="L71" s="469"/>
    </row>
    <row r="72" ht="26.1" customHeight="1" spans="12:12">
      <c r="L72" s="469"/>
    </row>
    <row r="73" ht="26.1" customHeight="1" spans="12:12">
      <c r="L73" s="469"/>
    </row>
    <row r="74" ht="26.1" customHeight="1" spans="12:12">
      <c r="L74" s="469"/>
    </row>
    <row r="75" ht="26.1" customHeight="1" spans="12:12">
      <c r="L75" s="469"/>
    </row>
    <row r="76" ht="26.1" customHeight="1" spans="12:12">
      <c r="L76" s="469"/>
    </row>
    <row r="77" ht="26.1" customHeight="1" spans="12:12">
      <c r="L77" s="469"/>
    </row>
    <row r="78" ht="26.1" customHeight="1" spans="12:12">
      <c r="L78" s="469"/>
    </row>
    <row r="79" ht="26.1" customHeight="1" spans="12:12">
      <c r="L79" s="469"/>
    </row>
    <row r="80" ht="26.1" customHeight="1" spans="12:12">
      <c r="L80" s="469"/>
    </row>
    <row r="81" ht="26.1" customHeight="1" spans="12:12">
      <c r="L81" s="469"/>
    </row>
    <row r="82" ht="26.1" customHeight="1" spans="12:12">
      <c r="L82" s="469"/>
    </row>
    <row r="83" ht="26.1" customHeight="1" spans="12:12">
      <c r="L83" s="469"/>
    </row>
    <row r="84" ht="26.1" customHeight="1" spans="12:12">
      <c r="L84" s="469"/>
    </row>
    <row r="85" spans="12:12">
      <c r="L85" s="469"/>
    </row>
    <row r="116" spans="12:13">
      <c r="L116" s="394" t="s">
        <v>182</v>
      </c>
      <c r="M116" s="394" t="s">
        <v>145</v>
      </c>
    </row>
    <row r="118" spans="38:38">
      <c r="AL118" s="394">
        <v>0</v>
      </c>
    </row>
    <row r="119" spans="38:38">
      <c r="AL119" s="394">
        <v>0</v>
      </c>
    </row>
    <row r="120" spans="38:38">
      <c r="AL120" s="394">
        <v>0</v>
      </c>
    </row>
  </sheetData>
  <mergeCells count="429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A11:D11"/>
    <mergeCell ref="E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AB13:AC13"/>
    <mergeCell ref="B14:C14"/>
    <mergeCell ref="E14:F14"/>
    <mergeCell ref="H14:K14"/>
    <mergeCell ref="M14:O14"/>
    <mergeCell ref="Q14:R14"/>
    <mergeCell ref="T14:U14"/>
    <mergeCell ref="W14:Y14"/>
    <mergeCell ref="AB14:AC14"/>
    <mergeCell ref="B15:C15"/>
    <mergeCell ref="E15:F15"/>
    <mergeCell ref="H15:K15"/>
    <mergeCell ref="M15:O15"/>
    <mergeCell ref="T15:U15"/>
    <mergeCell ref="W15:Y15"/>
    <mergeCell ref="AB15:AC15"/>
    <mergeCell ref="B16:C16"/>
    <mergeCell ref="E16:F16"/>
    <mergeCell ref="H16:K16"/>
    <mergeCell ref="M16:O16"/>
    <mergeCell ref="T16:U16"/>
    <mergeCell ref="W16:Y16"/>
    <mergeCell ref="AB16:AC16"/>
    <mergeCell ref="B17:C17"/>
    <mergeCell ref="E17:F17"/>
    <mergeCell ref="H17:K17"/>
    <mergeCell ref="M17:O17"/>
    <mergeCell ref="T17:U17"/>
    <mergeCell ref="W17:Y17"/>
    <mergeCell ref="AB17:AC17"/>
    <mergeCell ref="B18:C18"/>
    <mergeCell ref="E18:F18"/>
    <mergeCell ref="H18:K18"/>
    <mergeCell ref="M18:O18"/>
    <mergeCell ref="T18:U18"/>
    <mergeCell ref="W18:Y18"/>
    <mergeCell ref="AB18:AC18"/>
    <mergeCell ref="B19:C19"/>
    <mergeCell ref="E19:F19"/>
    <mergeCell ref="H19:K19"/>
    <mergeCell ref="M19:O19"/>
    <mergeCell ref="T19:U19"/>
    <mergeCell ref="W19:Y19"/>
    <mergeCell ref="AB19:AC19"/>
    <mergeCell ref="B20:C20"/>
    <mergeCell ref="E20:F20"/>
    <mergeCell ref="H20:K20"/>
    <mergeCell ref="M20:O20"/>
    <mergeCell ref="T20:U20"/>
    <mergeCell ref="W20:Y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B23:C23"/>
    <mergeCell ref="E23:F23"/>
    <mergeCell ref="H23:K23"/>
    <mergeCell ref="M23:O23"/>
    <mergeCell ref="Q23:R23"/>
    <mergeCell ref="T23:U23"/>
    <mergeCell ref="B24:C24"/>
    <mergeCell ref="E24:F24"/>
    <mergeCell ref="M24:O24"/>
    <mergeCell ref="Q24:R24"/>
    <mergeCell ref="T24:U24"/>
    <mergeCell ref="B25:C25"/>
    <mergeCell ref="E25:F25"/>
    <mergeCell ref="M25:O25"/>
    <mergeCell ref="Q25:R25"/>
    <mergeCell ref="T25:U25"/>
    <mergeCell ref="B26:C26"/>
    <mergeCell ref="E26:F26"/>
    <mergeCell ref="M26:O26"/>
    <mergeCell ref="Q26:R26"/>
    <mergeCell ref="T26:U26"/>
    <mergeCell ref="B27:C27"/>
    <mergeCell ref="E27:F27"/>
    <mergeCell ref="M27:O27"/>
    <mergeCell ref="Q27:R27"/>
    <mergeCell ref="T27:U27"/>
    <mergeCell ref="AB27:AC27"/>
    <mergeCell ref="B28:C28"/>
    <mergeCell ref="E28:F28"/>
    <mergeCell ref="M28:O28"/>
    <mergeCell ref="Q28:R28"/>
    <mergeCell ref="T28:U28"/>
    <mergeCell ref="AB28:AC28"/>
    <mergeCell ref="B29:C29"/>
    <mergeCell ref="E29:F29"/>
    <mergeCell ref="M29:O29"/>
    <mergeCell ref="Q29:R29"/>
    <mergeCell ref="T29:U29"/>
    <mergeCell ref="AB29:AC29"/>
    <mergeCell ref="B30:C30"/>
    <mergeCell ref="E30:F30"/>
    <mergeCell ref="M30:O30"/>
    <mergeCell ref="Q30:R30"/>
    <mergeCell ref="T30:U30"/>
    <mergeCell ref="W30:AA30"/>
    <mergeCell ref="AB30:AC30"/>
    <mergeCell ref="B31:C31"/>
    <mergeCell ref="E31:F31"/>
    <mergeCell ref="M31:O31"/>
    <mergeCell ref="Q31:R31"/>
    <mergeCell ref="T31:U31"/>
    <mergeCell ref="W31:Y31"/>
    <mergeCell ref="AB31:AC31"/>
    <mergeCell ref="B32:C32"/>
    <mergeCell ref="E32:F32"/>
    <mergeCell ref="H32:K32"/>
    <mergeCell ref="M32:O32"/>
    <mergeCell ref="Q32:R32"/>
    <mergeCell ref="T32:U32"/>
    <mergeCell ref="W32:Y32"/>
    <mergeCell ref="AB32:AC32"/>
    <mergeCell ref="B33:C33"/>
    <mergeCell ref="E33:F33"/>
    <mergeCell ref="H33:K33"/>
    <mergeCell ref="M33:O33"/>
    <mergeCell ref="Q33:R33"/>
    <mergeCell ref="T33:U33"/>
    <mergeCell ref="W33:Y33"/>
    <mergeCell ref="AB33:AC33"/>
    <mergeCell ref="B34:C34"/>
    <mergeCell ref="E34:F34"/>
    <mergeCell ref="H34:K34"/>
    <mergeCell ref="M34:O34"/>
    <mergeCell ref="Q34:R34"/>
    <mergeCell ref="T34:U34"/>
    <mergeCell ref="W34:Y34"/>
    <mergeCell ref="AB34:AC34"/>
    <mergeCell ref="B35:C35"/>
    <mergeCell ref="E35:F35"/>
    <mergeCell ref="H35:K35"/>
    <mergeCell ref="M35:O35"/>
    <mergeCell ref="Q35:R35"/>
    <mergeCell ref="T35:U35"/>
    <mergeCell ref="W35:Y35"/>
    <mergeCell ref="AB35:AC35"/>
    <mergeCell ref="B36:C36"/>
    <mergeCell ref="E36:F36"/>
    <mergeCell ref="H36:K36"/>
    <mergeCell ref="M36:O36"/>
    <mergeCell ref="Q36:R36"/>
    <mergeCell ref="T36:U36"/>
    <mergeCell ref="W36:Y36"/>
    <mergeCell ref="AB36:AC36"/>
    <mergeCell ref="B37:C37"/>
    <mergeCell ref="E37:F37"/>
    <mergeCell ref="H37:K37"/>
    <mergeCell ref="M37:O37"/>
    <mergeCell ref="Q37:R37"/>
    <mergeCell ref="T37:U37"/>
    <mergeCell ref="W37:Y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B58:C58"/>
    <mergeCell ref="E58:F58"/>
    <mergeCell ref="H58:K58"/>
    <mergeCell ref="M58:O58"/>
    <mergeCell ref="Q58:R58"/>
    <mergeCell ref="T58:U58"/>
    <mergeCell ref="W58:Y58"/>
    <mergeCell ref="Z58:AA58"/>
    <mergeCell ref="AB58:AC58"/>
    <mergeCell ref="L24:L31"/>
    <mergeCell ref="Y1:AC2"/>
    <mergeCell ref="A3:B4"/>
    <mergeCell ref="C3:E4"/>
    <mergeCell ref="H24:J31"/>
    <mergeCell ref="Z13:AA20"/>
    <mergeCell ref="W22:Y29"/>
    <mergeCell ref="Z22:AA29"/>
    <mergeCell ref="Z31:AA37"/>
    <mergeCell ref="A6:D10"/>
  </mergeCells>
  <pageMargins left="0.904166666666667" right="0.707638888888889" top="1.14166666666667" bottom="0.747916666666667" header="0.313888888888889" footer="0.313888888888889"/>
  <pageSetup paperSize="8" scale="5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O250"/>
  <sheetViews>
    <sheetView tabSelected="1" view="pageBreakPreview" zoomScale="80" zoomScaleNormal="100" workbookViewId="0">
      <pane ySplit="8" topLeftCell="A180" activePane="bottomLeft" state="frozen"/>
      <selection/>
      <selection pane="bottomLeft" activeCell="L192" sqref="L192"/>
    </sheetView>
  </sheetViews>
  <sheetFormatPr defaultColWidth="9" defaultRowHeight="16.5"/>
  <cols>
    <col min="1" max="1" width="4.5" style="9" customWidth="1"/>
    <col min="2" max="11" width="2.625" style="9" customWidth="1"/>
    <col min="12" max="12" width="20.5" style="11" customWidth="1"/>
    <col min="13" max="13" width="28.875" style="12" customWidth="1"/>
    <col min="14" max="14" width="19.875" style="12" customWidth="1"/>
    <col min="15" max="15" width="4.875" style="9" customWidth="1"/>
    <col min="16" max="16" width="5.25" style="9" customWidth="1"/>
    <col min="17" max="17" width="7.375" style="13" customWidth="1"/>
    <col min="18" max="18" width="6.125" style="14" customWidth="1"/>
    <col min="19" max="19" width="22.5" style="11" customWidth="1"/>
    <col min="20" max="20" width="5.75" style="11" customWidth="1"/>
    <col min="21" max="21" width="8.375" style="14" customWidth="1"/>
    <col min="22" max="22" width="7.625" style="14" customWidth="1"/>
    <col min="23" max="23" width="10.25" style="14" customWidth="1"/>
    <col min="24" max="24" width="16.25" style="14" customWidth="1"/>
    <col min="25" max="25" width="11.625" style="15" customWidth="1"/>
    <col min="26" max="26" width="10.25" style="9" customWidth="1"/>
    <col min="27" max="27" width="9.75" style="16" customWidth="1"/>
    <col min="28" max="28" width="5.875" style="9" hidden="1" customWidth="1"/>
    <col min="29" max="32" width="5.75" style="9" hidden="1" customWidth="1"/>
    <col min="33" max="34" width="7.25" style="9" hidden="1" customWidth="1"/>
    <col min="35" max="35" width="10.625" style="17" hidden="1" customWidth="1"/>
    <col min="36" max="37" width="10.625" style="9" customWidth="1"/>
    <col min="38" max="38" width="10" style="9" hidden="1" customWidth="1"/>
    <col min="39" max="39" width="10.3166666666667" style="151" customWidth="1"/>
    <col min="40" max="40" width="10.9416666666667" style="9" customWidth="1"/>
    <col min="41" max="41" width="10.9416666666667" style="278" customWidth="1"/>
    <col min="42" max="16384" width="9" style="9"/>
  </cols>
  <sheetData>
    <row r="1" ht="42.75" spans="1:41">
      <c r="A1" s="18" t="s">
        <v>183</v>
      </c>
      <c r="B1" s="18"/>
      <c r="C1" s="18"/>
      <c r="D1" s="18"/>
      <c r="E1" s="18"/>
      <c r="F1" s="18" t="s">
        <v>184</v>
      </c>
      <c r="G1" s="18"/>
      <c r="H1" s="18"/>
      <c r="I1" s="18"/>
      <c r="J1" s="18"/>
      <c r="K1" s="18"/>
      <c r="L1" s="19" t="s">
        <v>185</v>
      </c>
      <c r="M1" s="19"/>
      <c r="N1" s="38" t="s">
        <v>186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85"/>
      <c r="Z1" s="38"/>
      <c r="AA1" s="86"/>
      <c r="AB1" s="38"/>
      <c r="AC1" s="38"/>
      <c r="AD1" s="38"/>
      <c r="AE1" s="38"/>
      <c r="AF1" s="38"/>
      <c r="AG1" s="38"/>
      <c r="AH1" s="38"/>
      <c r="AI1" s="22" t="s">
        <v>2</v>
      </c>
      <c r="AJ1" s="151" t="str">
        <f>L9</f>
        <v>6800010HH26-C00
SLT0010666</v>
      </c>
      <c r="AK1" s="152" t="str">
        <f>L10</f>
        <v>6800010BH26-C00
SLT0010202</v>
      </c>
      <c r="AL1" s="153" t="s">
        <v>187</v>
      </c>
      <c r="AM1" s="308" t="str">
        <f>L11</f>
        <v>6800010CA95-C00
SLT0011515</v>
      </c>
      <c r="AN1" s="151" t="str">
        <f>L12</f>
        <v>6800010DH26-C00
SLT0002437</v>
      </c>
      <c r="AO1" s="331" t="s">
        <v>188</v>
      </c>
    </row>
    <row r="2" ht="33.75" customHeight="1" spans="1:41">
      <c r="A2" s="18" t="s">
        <v>189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40"/>
      <c r="M2" s="40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85"/>
      <c r="Z2" s="38"/>
      <c r="AA2" s="86"/>
      <c r="AB2" s="38"/>
      <c r="AC2" s="38"/>
      <c r="AD2" s="38"/>
      <c r="AE2" s="38"/>
      <c r="AF2" s="38"/>
      <c r="AG2" s="38"/>
      <c r="AH2" s="38"/>
      <c r="AI2" s="22" t="s">
        <v>190</v>
      </c>
      <c r="AJ2" s="154" t="s">
        <v>6</v>
      </c>
      <c r="AK2" s="154" t="s">
        <v>6</v>
      </c>
      <c r="AL2" s="153"/>
      <c r="AM2" s="309" t="s">
        <v>6</v>
      </c>
      <c r="AN2" s="47" t="s">
        <v>6</v>
      </c>
      <c r="AO2" s="300" t="s">
        <v>6</v>
      </c>
    </row>
    <row r="3" ht="49.5" spans="1:41">
      <c r="A3" s="19" t="s">
        <v>191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7" t="s">
        <v>192</v>
      </c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5"/>
      <c r="Z3" s="38"/>
      <c r="AA3" s="86"/>
      <c r="AB3" s="38"/>
      <c r="AC3" s="38"/>
      <c r="AD3" s="38"/>
      <c r="AE3" s="38"/>
      <c r="AF3" s="38"/>
      <c r="AG3" s="38"/>
      <c r="AH3" s="38"/>
      <c r="AI3" s="22" t="s">
        <v>193</v>
      </c>
      <c r="AJ3" s="154" t="s">
        <v>194</v>
      </c>
      <c r="AK3" s="154" t="s">
        <v>195</v>
      </c>
      <c r="AL3" s="153"/>
      <c r="AM3" s="308" t="s">
        <v>196</v>
      </c>
      <c r="AN3" s="22" t="s">
        <v>196</v>
      </c>
      <c r="AO3" s="332" t="s">
        <v>197</v>
      </c>
    </row>
    <row r="4" ht="33.75" customHeight="1" spans="1:41">
      <c r="A4" s="19" t="s">
        <v>198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85"/>
      <c r="Z4" s="38"/>
      <c r="AA4" s="86"/>
      <c r="AB4" s="38"/>
      <c r="AC4" s="38"/>
      <c r="AD4" s="38"/>
      <c r="AE4" s="38"/>
      <c r="AF4" s="38"/>
      <c r="AG4" s="38"/>
      <c r="AH4" s="38"/>
      <c r="AI4" s="22" t="s">
        <v>31</v>
      </c>
      <c r="AJ4" s="155"/>
      <c r="AK4" s="155"/>
      <c r="AL4" s="153"/>
      <c r="AM4" s="308"/>
      <c r="AN4" s="22"/>
      <c r="AO4" s="292"/>
    </row>
    <row r="5" ht="33.75" customHeight="1" spans="1:41">
      <c r="A5" s="20" t="s">
        <v>199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4"/>
      <c r="M5" s="44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85"/>
      <c r="Z5" s="38"/>
      <c r="AA5" s="86"/>
      <c r="AB5" s="38"/>
      <c r="AC5" s="38"/>
      <c r="AD5" s="38"/>
      <c r="AE5" s="38"/>
      <c r="AF5" s="38"/>
      <c r="AG5" s="38"/>
      <c r="AH5" s="38"/>
      <c r="AI5" s="24" t="s">
        <v>200</v>
      </c>
      <c r="AJ5" s="24">
        <f>AA9</f>
        <v>30.0792</v>
      </c>
      <c r="AK5" s="156">
        <f>AA10</f>
        <v>30.3207</v>
      </c>
      <c r="AL5" s="153"/>
      <c r="AM5" s="308">
        <v>29.5873</v>
      </c>
      <c r="AN5" s="22">
        <v>29.5873</v>
      </c>
      <c r="AO5" s="292">
        <v>30.3207</v>
      </c>
    </row>
    <row r="6" ht="33.75" customHeight="1" spans="1:4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4"/>
      <c r="M6" s="44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85"/>
      <c r="Z6" s="38"/>
      <c r="AA6" s="86"/>
      <c r="AB6" s="38"/>
      <c r="AC6" s="38"/>
      <c r="AD6" s="38"/>
      <c r="AE6" s="38"/>
      <c r="AF6" s="38"/>
      <c r="AG6" s="38"/>
      <c r="AH6" s="38"/>
      <c r="AI6" s="24" t="s">
        <v>201</v>
      </c>
      <c r="AJ6" s="24"/>
      <c r="AK6" s="156"/>
      <c r="AL6" s="153"/>
      <c r="AM6" s="308"/>
      <c r="AN6" s="22"/>
      <c r="AO6" s="292"/>
    </row>
    <row r="7" ht="24.95" customHeight="1" spans="1:41">
      <c r="A7" s="21" t="s">
        <v>1</v>
      </c>
      <c r="B7" s="22" t="s">
        <v>202</v>
      </c>
      <c r="C7" s="22"/>
      <c r="D7" s="22"/>
      <c r="E7" s="22"/>
      <c r="F7" s="22"/>
      <c r="G7" s="22"/>
      <c r="H7" s="22"/>
      <c r="I7" s="22"/>
      <c r="J7" s="22"/>
      <c r="K7" s="22"/>
      <c r="L7" s="46" t="s">
        <v>2</v>
      </c>
      <c r="M7" s="22" t="s">
        <v>190</v>
      </c>
      <c r="N7" s="47" t="s">
        <v>203</v>
      </c>
      <c r="O7" s="22" t="s">
        <v>204</v>
      </c>
      <c r="P7" s="22" t="s">
        <v>205</v>
      </c>
      <c r="Q7" s="22" t="s">
        <v>25</v>
      </c>
      <c r="R7" s="46" t="s">
        <v>206</v>
      </c>
      <c r="S7" s="46" t="s">
        <v>207</v>
      </c>
      <c r="T7" s="46" t="s">
        <v>208</v>
      </c>
      <c r="U7" s="46" t="s">
        <v>209</v>
      </c>
      <c r="V7" s="76" t="s">
        <v>210</v>
      </c>
      <c r="W7" s="76" t="s">
        <v>211</v>
      </c>
      <c r="X7" s="76" t="s">
        <v>212</v>
      </c>
      <c r="Y7" s="90" t="s">
        <v>213</v>
      </c>
      <c r="Z7" s="22" t="s">
        <v>214</v>
      </c>
      <c r="AA7" s="91" t="s">
        <v>215</v>
      </c>
      <c r="AB7" s="22" t="s">
        <v>216</v>
      </c>
      <c r="AC7" s="26" t="s">
        <v>217</v>
      </c>
      <c r="AD7" s="26" t="s">
        <v>218</v>
      </c>
      <c r="AE7" s="26" t="s">
        <v>219</v>
      </c>
      <c r="AF7" s="26" t="s">
        <v>220</v>
      </c>
      <c r="AG7" s="24" t="s">
        <v>221</v>
      </c>
      <c r="AH7" s="24" t="s">
        <v>201</v>
      </c>
      <c r="AI7" s="128" t="s">
        <v>4</v>
      </c>
      <c r="AJ7" s="157" t="s">
        <v>222</v>
      </c>
      <c r="AK7" s="157" t="s">
        <v>222</v>
      </c>
      <c r="AL7" s="153"/>
      <c r="AM7" s="310" t="s">
        <v>222</v>
      </c>
      <c r="AN7" s="311" t="s">
        <v>222</v>
      </c>
      <c r="AO7" s="333" t="s">
        <v>222</v>
      </c>
    </row>
    <row r="8" s="1" customFormat="1" ht="24.95" customHeight="1" spans="1:41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6"/>
      <c r="M8" s="22"/>
      <c r="N8" s="47"/>
      <c r="O8" s="22"/>
      <c r="P8" s="22"/>
      <c r="Q8" s="22"/>
      <c r="R8" s="46"/>
      <c r="S8" s="46"/>
      <c r="T8" s="46"/>
      <c r="U8" s="46"/>
      <c r="V8" s="76"/>
      <c r="W8" s="76"/>
      <c r="X8" s="76"/>
      <c r="Y8" s="90"/>
      <c r="Z8" s="22"/>
      <c r="AA8" s="91"/>
      <c r="AB8" s="22"/>
      <c r="AC8" s="26"/>
      <c r="AD8" s="26"/>
      <c r="AE8" s="26"/>
      <c r="AF8" s="26"/>
      <c r="AG8" s="24"/>
      <c r="AH8" s="24"/>
      <c r="AI8" s="128"/>
      <c r="AJ8" s="67"/>
      <c r="AK8" s="67"/>
      <c r="AL8" s="153"/>
      <c r="AM8" s="312"/>
      <c r="AN8" s="313"/>
      <c r="AO8" s="334"/>
    </row>
    <row r="9" s="1" customFormat="1" ht="50.1" customHeight="1" spans="1:41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46" t="s">
        <v>5</v>
      </c>
      <c r="M9" s="47" t="s">
        <v>6</v>
      </c>
      <c r="N9" s="51" t="s">
        <v>223</v>
      </c>
      <c r="O9" s="22"/>
      <c r="P9" s="24" t="s">
        <v>224</v>
      </c>
      <c r="Q9" s="22"/>
      <c r="R9" s="46" t="s">
        <v>51</v>
      </c>
      <c r="S9" s="26" t="s">
        <v>8</v>
      </c>
      <c r="T9" s="46" t="s">
        <v>51</v>
      </c>
      <c r="U9" s="46" t="s">
        <v>225</v>
      </c>
      <c r="V9" s="46" t="s">
        <v>226</v>
      </c>
      <c r="W9" s="76" t="s">
        <v>227</v>
      </c>
      <c r="X9" s="76" t="s">
        <v>228</v>
      </c>
      <c r="Y9" s="76" t="s">
        <v>229</v>
      </c>
      <c r="Z9" s="22"/>
      <c r="AA9" s="97">
        <f>AA14+AA23+AA109+AA123+AA124+AA125+AA159+AA161+AA162*AJ162+AA163+AA164+AA166+AA167+AA169+AA170*AJ170+AA171*AJ171+AA175+AA176+AA179+AA180++AA181+AA182+AA183</f>
        <v>30.0792</v>
      </c>
      <c r="AB9" s="22" t="s">
        <v>229</v>
      </c>
      <c r="AC9" s="26"/>
      <c r="AD9" s="26"/>
      <c r="AE9" s="26"/>
      <c r="AF9" s="26"/>
      <c r="AG9" s="24"/>
      <c r="AH9" s="24"/>
      <c r="AI9" s="133"/>
      <c r="AJ9" s="128">
        <v>1</v>
      </c>
      <c r="AK9" s="158">
        <v>0</v>
      </c>
      <c r="AL9" s="314"/>
      <c r="AM9" s="308">
        <v>0</v>
      </c>
      <c r="AN9" s="84">
        <v>0</v>
      </c>
      <c r="AO9" s="325">
        <v>0</v>
      </c>
    </row>
    <row r="10" s="1" customFormat="1" ht="50.1" customHeight="1" spans="1:41">
      <c r="A10" s="21">
        <v>2</v>
      </c>
      <c r="B10" s="24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26" t="s">
        <v>8</v>
      </c>
      <c r="M10" s="47" t="s">
        <v>6</v>
      </c>
      <c r="N10" s="51" t="s">
        <v>230</v>
      </c>
      <c r="O10" s="21"/>
      <c r="P10" s="24" t="s">
        <v>224</v>
      </c>
      <c r="Q10" s="22"/>
      <c r="R10" s="46" t="s">
        <v>51</v>
      </c>
      <c r="S10" s="26" t="s">
        <v>8</v>
      </c>
      <c r="T10" s="46" t="s">
        <v>51</v>
      </c>
      <c r="U10" s="46" t="s">
        <v>225</v>
      </c>
      <c r="V10" s="46" t="s">
        <v>226</v>
      </c>
      <c r="W10" s="76" t="s">
        <v>227</v>
      </c>
      <c r="X10" s="76" t="s">
        <v>228</v>
      </c>
      <c r="Y10" s="76" t="s">
        <v>229</v>
      </c>
      <c r="Z10" s="22"/>
      <c r="AA10" s="97">
        <f>AA14+AA24+AA109+AA123+AA124*AJ124+AA126+AA157*AJ157+AA160+AA161+AA162*AJ162+AA163+AA164+AA166+AA167+AA168+AA169+AA170*AJ170+AA171*AJ171+AA175+AA176+AA179+AA180+AA181+AA182+AA183</f>
        <v>30.3207</v>
      </c>
      <c r="AB10" s="22" t="s">
        <v>229</v>
      </c>
      <c r="AC10" s="26"/>
      <c r="AD10" s="26"/>
      <c r="AE10" s="26"/>
      <c r="AF10" s="26"/>
      <c r="AG10" s="24"/>
      <c r="AH10" s="24"/>
      <c r="AI10" s="133"/>
      <c r="AJ10" s="128">
        <v>0</v>
      </c>
      <c r="AK10" s="158">
        <v>1</v>
      </c>
      <c r="AL10" s="314"/>
      <c r="AM10" s="308">
        <v>0</v>
      </c>
      <c r="AN10" s="84">
        <v>0</v>
      </c>
      <c r="AO10" s="325">
        <v>0</v>
      </c>
    </row>
    <row r="11" s="1" customFormat="1" ht="50.1" customHeight="1" spans="1:41">
      <c r="A11" s="21">
        <v>3</v>
      </c>
      <c r="B11" s="24">
        <v>0</v>
      </c>
      <c r="C11" s="24"/>
      <c r="D11" s="24"/>
      <c r="E11" s="24"/>
      <c r="F11" s="24"/>
      <c r="G11" s="24"/>
      <c r="H11" s="24"/>
      <c r="I11" s="24"/>
      <c r="J11" s="24"/>
      <c r="K11" s="21"/>
      <c r="L11" s="26" t="s">
        <v>36</v>
      </c>
      <c r="M11" s="47" t="s">
        <v>6</v>
      </c>
      <c r="N11" s="51" t="s">
        <v>37</v>
      </c>
      <c r="O11" s="21"/>
      <c r="P11" s="24" t="s">
        <v>224</v>
      </c>
      <c r="Q11" s="22"/>
      <c r="R11" s="46" t="s">
        <v>51</v>
      </c>
      <c r="S11" s="26" t="s">
        <v>8</v>
      </c>
      <c r="T11" s="46" t="s">
        <v>51</v>
      </c>
      <c r="U11" s="46" t="s">
        <v>225</v>
      </c>
      <c r="V11" s="46" t="s">
        <v>226</v>
      </c>
      <c r="W11" s="76" t="s">
        <v>227</v>
      </c>
      <c r="X11" s="76" t="s">
        <v>228</v>
      </c>
      <c r="Y11" s="76" t="s">
        <v>229</v>
      </c>
      <c r="Z11" s="22"/>
      <c r="AA11" s="97">
        <v>29.5873</v>
      </c>
      <c r="AB11" s="22"/>
      <c r="AC11" s="26"/>
      <c r="AD11" s="26"/>
      <c r="AE11" s="26"/>
      <c r="AF11" s="26"/>
      <c r="AG11" s="24"/>
      <c r="AH11" s="24"/>
      <c r="AI11" s="133"/>
      <c r="AJ11" s="128">
        <v>0</v>
      </c>
      <c r="AK11" s="158">
        <v>0</v>
      </c>
      <c r="AL11" s="314"/>
      <c r="AM11" s="308">
        <v>1</v>
      </c>
      <c r="AN11" s="84">
        <v>0</v>
      </c>
      <c r="AO11" s="325">
        <v>0</v>
      </c>
    </row>
    <row r="12" s="1" customFormat="1" ht="50.1" customHeight="1" spans="1:41">
      <c r="A12" s="21">
        <v>4</v>
      </c>
      <c r="B12" s="24">
        <v>0</v>
      </c>
      <c r="C12" s="24"/>
      <c r="D12" s="24"/>
      <c r="E12" s="24"/>
      <c r="F12" s="24"/>
      <c r="G12" s="24"/>
      <c r="H12" s="24"/>
      <c r="I12" s="24"/>
      <c r="J12" s="24"/>
      <c r="K12" s="21"/>
      <c r="L12" s="26" t="s">
        <v>38</v>
      </c>
      <c r="M12" s="47" t="s">
        <v>6</v>
      </c>
      <c r="N12" s="51" t="s">
        <v>37</v>
      </c>
      <c r="O12" s="21"/>
      <c r="P12" s="24" t="s">
        <v>224</v>
      </c>
      <c r="Q12" s="22"/>
      <c r="R12" s="46" t="s">
        <v>51</v>
      </c>
      <c r="S12" s="26" t="s">
        <v>8</v>
      </c>
      <c r="T12" s="46" t="s">
        <v>51</v>
      </c>
      <c r="U12" s="46" t="s">
        <v>225</v>
      </c>
      <c r="V12" s="46" t="s">
        <v>226</v>
      </c>
      <c r="W12" s="76" t="s">
        <v>227</v>
      </c>
      <c r="X12" s="76" t="s">
        <v>228</v>
      </c>
      <c r="Y12" s="76" t="s">
        <v>229</v>
      </c>
      <c r="Z12" s="22"/>
      <c r="AA12" s="97">
        <v>29.5872</v>
      </c>
      <c r="AB12" s="22"/>
      <c r="AC12" s="26"/>
      <c r="AD12" s="26"/>
      <c r="AE12" s="26"/>
      <c r="AF12" s="26"/>
      <c r="AG12" s="24"/>
      <c r="AH12" s="24"/>
      <c r="AI12" s="133"/>
      <c r="AJ12" s="128">
        <v>0</v>
      </c>
      <c r="AK12" s="158">
        <v>0</v>
      </c>
      <c r="AL12" s="314"/>
      <c r="AM12" s="308">
        <v>0</v>
      </c>
      <c r="AN12" s="84">
        <v>1</v>
      </c>
      <c r="AO12" s="325">
        <v>0</v>
      </c>
    </row>
    <row r="13" customFormat="1" ht="59" customHeight="1" spans="1:41">
      <c r="A13" s="21">
        <v>5</v>
      </c>
      <c r="B13" s="286">
        <v>0</v>
      </c>
      <c r="C13" s="287"/>
      <c r="D13" s="287"/>
      <c r="E13" s="287"/>
      <c r="F13" s="287"/>
      <c r="G13" s="288"/>
      <c r="H13" s="287"/>
      <c r="I13" s="287"/>
      <c r="J13" s="292"/>
      <c r="K13" s="292"/>
      <c r="L13" s="287" t="s">
        <v>231</v>
      </c>
      <c r="M13" s="293" t="s">
        <v>6</v>
      </c>
      <c r="N13" s="294" t="s">
        <v>230</v>
      </c>
      <c r="O13" s="295"/>
      <c r="P13" s="286" t="s">
        <v>224</v>
      </c>
      <c r="Q13" s="295"/>
      <c r="R13" s="302" t="s">
        <v>51</v>
      </c>
      <c r="S13" s="295" t="s">
        <v>39</v>
      </c>
      <c r="T13" s="302"/>
      <c r="U13" s="302" t="s">
        <v>226</v>
      </c>
      <c r="V13" s="302" t="s">
        <v>225</v>
      </c>
      <c r="W13" s="303" t="s">
        <v>227</v>
      </c>
      <c r="X13" s="303" t="s">
        <v>228</v>
      </c>
      <c r="Y13" s="303" t="s">
        <v>229</v>
      </c>
      <c r="Z13" s="292"/>
      <c r="AA13" s="304">
        <v>30.3207</v>
      </c>
      <c r="AB13" s="292"/>
      <c r="AC13" s="287"/>
      <c r="AD13" s="287"/>
      <c r="AE13" s="287"/>
      <c r="AF13" s="287"/>
      <c r="AG13" s="286"/>
      <c r="AH13" s="286"/>
      <c r="AI13" s="315"/>
      <c r="AJ13" s="316">
        <v>0</v>
      </c>
      <c r="AK13" s="317">
        <v>0</v>
      </c>
      <c r="AL13" s="318"/>
      <c r="AM13" s="319">
        <v>0</v>
      </c>
      <c r="AN13" s="292">
        <v>0</v>
      </c>
      <c r="AO13" s="292">
        <v>1</v>
      </c>
    </row>
    <row r="14" ht="39.95" customHeight="1" spans="1:41">
      <c r="A14" s="21">
        <v>6</v>
      </c>
      <c r="B14" s="24"/>
      <c r="C14" s="26">
        <v>1</v>
      </c>
      <c r="D14" s="26"/>
      <c r="E14" s="26"/>
      <c r="F14" s="26"/>
      <c r="G14" s="27"/>
      <c r="H14" s="26"/>
      <c r="I14" s="26"/>
      <c r="J14" s="22"/>
      <c r="K14" s="22"/>
      <c r="L14" s="26" t="s">
        <v>232</v>
      </c>
      <c r="M14" s="35" t="s">
        <v>128</v>
      </c>
      <c r="N14" s="54" t="s">
        <v>233</v>
      </c>
      <c r="O14" s="53"/>
      <c r="P14" s="24" t="s">
        <v>224</v>
      </c>
      <c r="Q14" s="53"/>
      <c r="R14" s="46" t="s">
        <v>51</v>
      </c>
      <c r="S14" s="53" t="s">
        <v>234</v>
      </c>
      <c r="T14" s="46" t="s">
        <v>229</v>
      </c>
      <c r="U14" s="46" t="s">
        <v>225</v>
      </c>
      <c r="V14" s="46" t="s">
        <v>226</v>
      </c>
      <c r="W14" s="76" t="s">
        <v>227</v>
      </c>
      <c r="X14" s="76" t="s">
        <v>228</v>
      </c>
      <c r="Y14" s="76" t="s">
        <v>229</v>
      </c>
      <c r="Z14" s="22"/>
      <c r="AA14" s="99">
        <f>AA17+AA20</f>
        <v>0.6525</v>
      </c>
      <c r="AB14" s="22" t="s">
        <v>229</v>
      </c>
      <c r="AC14" s="53"/>
      <c r="AD14" s="53"/>
      <c r="AE14" s="53"/>
      <c r="AF14" s="53"/>
      <c r="AG14" s="53"/>
      <c r="AH14" s="53"/>
      <c r="AI14" s="63"/>
      <c r="AJ14" s="53" t="s">
        <v>235</v>
      </c>
      <c r="AK14" s="158">
        <v>1</v>
      </c>
      <c r="AL14" s="158"/>
      <c r="AM14" s="308">
        <v>0</v>
      </c>
      <c r="AN14" s="22">
        <v>0</v>
      </c>
      <c r="AO14" s="292">
        <v>1</v>
      </c>
    </row>
    <row r="15" ht="39.95" customHeight="1" spans="1:41">
      <c r="A15" s="21">
        <v>7</v>
      </c>
      <c r="B15" s="24"/>
      <c r="C15" s="26">
        <v>1</v>
      </c>
      <c r="D15" s="26"/>
      <c r="E15" s="26"/>
      <c r="F15" s="26"/>
      <c r="G15" s="27"/>
      <c r="H15" s="26"/>
      <c r="I15" s="26"/>
      <c r="J15" s="22"/>
      <c r="K15" s="22"/>
      <c r="L15" s="26" t="s">
        <v>127</v>
      </c>
      <c r="M15" s="35" t="s">
        <v>128</v>
      </c>
      <c r="N15" s="54" t="s">
        <v>236</v>
      </c>
      <c r="O15" s="53"/>
      <c r="P15" s="24" t="s">
        <v>224</v>
      </c>
      <c r="Q15" s="53"/>
      <c r="R15" s="46" t="s">
        <v>51</v>
      </c>
      <c r="S15" s="53" t="s">
        <v>234</v>
      </c>
      <c r="T15" s="46" t="s">
        <v>229</v>
      </c>
      <c r="U15" s="46" t="s">
        <v>225</v>
      </c>
      <c r="V15" s="46" t="s">
        <v>226</v>
      </c>
      <c r="W15" s="76" t="s">
        <v>227</v>
      </c>
      <c r="X15" s="76" t="s">
        <v>228</v>
      </c>
      <c r="Y15" s="76" t="s">
        <v>229</v>
      </c>
      <c r="Z15" s="22"/>
      <c r="AA15" s="99">
        <v>0.6525</v>
      </c>
      <c r="AB15" s="22"/>
      <c r="AC15" s="53"/>
      <c r="AD15" s="53"/>
      <c r="AE15" s="53"/>
      <c r="AF15" s="53"/>
      <c r="AG15" s="53"/>
      <c r="AH15" s="53"/>
      <c r="AI15" s="63"/>
      <c r="AJ15" s="53" t="s">
        <v>237</v>
      </c>
      <c r="AK15" s="158">
        <v>0</v>
      </c>
      <c r="AL15" s="158"/>
      <c r="AM15" s="308">
        <v>1</v>
      </c>
      <c r="AN15" s="22">
        <v>1</v>
      </c>
      <c r="AO15" s="292">
        <v>0</v>
      </c>
    </row>
    <row r="16" s="278" customFormat="1" ht="39.95" customHeight="1" spans="1:41">
      <c r="A16" s="21">
        <v>8</v>
      </c>
      <c r="B16" s="286"/>
      <c r="C16" s="287">
        <v>1</v>
      </c>
      <c r="D16" s="287"/>
      <c r="E16" s="287"/>
      <c r="F16" s="287"/>
      <c r="G16" s="288"/>
      <c r="H16" s="287"/>
      <c r="I16" s="287"/>
      <c r="J16" s="292"/>
      <c r="K16" s="292"/>
      <c r="L16" s="295" t="s">
        <v>163</v>
      </c>
      <c r="M16" s="293" t="s">
        <v>128</v>
      </c>
      <c r="N16" s="294" t="s">
        <v>238</v>
      </c>
      <c r="O16" s="295"/>
      <c r="P16" s="286" t="s">
        <v>224</v>
      </c>
      <c r="Q16" s="295"/>
      <c r="R16" s="302" t="s">
        <v>51</v>
      </c>
      <c r="S16" s="295" t="s">
        <v>234</v>
      </c>
      <c r="T16" s="302" t="s">
        <v>229</v>
      </c>
      <c r="U16" s="302" t="s">
        <v>226</v>
      </c>
      <c r="V16" s="302" t="s">
        <v>225</v>
      </c>
      <c r="W16" s="303" t="s">
        <v>227</v>
      </c>
      <c r="X16" s="303" t="s">
        <v>228</v>
      </c>
      <c r="Y16" s="303" t="s">
        <v>229</v>
      </c>
      <c r="Z16" s="292"/>
      <c r="AA16" s="305">
        <v>0.6525</v>
      </c>
      <c r="AB16" s="292"/>
      <c r="AC16" s="295"/>
      <c r="AD16" s="295"/>
      <c r="AE16" s="295"/>
      <c r="AF16" s="295"/>
      <c r="AG16" s="295"/>
      <c r="AH16" s="295"/>
      <c r="AI16" s="320"/>
      <c r="AJ16" s="295" t="s">
        <v>237</v>
      </c>
      <c r="AK16" s="317">
        <v>0</v>
      </c>
      <c r="AL16" s="317"/>
      <c r="AM16" s="319">
        <v>0</v>
      </c>
      <c r="AN16" s="292">
        <v>0</v>
      </c>
      <c r="AO16" s="292">
        <v>1</v>
      </c>
    </row>
    <row r="17" ht="39.95" customHeight="1" spans="1:41">
      <c r="A17" s="21">
        <v>9</v>
      </c>
      <c r="B17" s="24"/>
      <c r="C17" s="26"/>
      <c r="D17" s="26">
        <v>2</v>
      </c>
      <c r="E17" s="26"/>
      <c r="F17" s="26"/>
      <c r="G17" s="27"/>
      <c r="H17" s="26"/>
      <c r="I17" s="26"/>
      <c r="J17" s="22"/>
      <c r="K17" s="22"/>
      <c r="L17" s="53" t="s">
        <v>239</v>
      </c>
      <c r="M17" s="35" t="s">
        <v>240</v>
      </c>
      <c r="N17" s="54" t="s">
        <v>233</v>
      </c>
      <c r="O17" s="53"/>
      <c r="P17" s="24" t="s">
        <v>224</v>
      </c>
      <c r="Q17" s="53"/>
      <c r="R17" s="46" t="s">
        <v>51</v>
      </c>
      <c r="S17" s="53" t="s">
        <v>234</v>
      </c>
      <c r="T17" s="46" t="s">
        <v>229</v>
      </c>
      <c r="U17" s="46" t="s">
        <v>225</v>
      </c>
      <c r="V17" s="46" t="s">
        <v>226</v>
      </c>
      <c r="W17" s="76" t="s">
        <v>227</v>
      </c>
      <c r="X17" s="76" t="s">
        <v>228</v>
      </c>
      <c r="Y17" s="76" t="s">
        <v>229</v>
      </c>
      <c r="Z17" s="22"/>
      <c r="AA17" s="99">
        <f>AA18+AA19</f>
        <v>0.6025</v>
      </c>
      <c r="AB17" s="22" t="s">
        <v>229</v>
      </c>
      <c r="AC17" s="53"/>
      <c r="AD17" s="53"/>
      <c r="AE17" s="53"/>
      <c r="AF17" s="53"/>
      <c r="AG17" s="53"/>
      <c r="AH17" s="53"/>
      <c r="AI17" s="63"/>
      <c r="AJ17" s="53" t="s">
        <v>235</v>
      </c>
      <c r="AK17" s="158">
        <v>1</v>
      </c>
      <c r="AL17" s="158"/>
      <c r="AM17" s="308">
        <v>1</v>
      </c>
      <c r="AN17" s="22">
        <v>1</v>
      </c>
      <c r="AO17" s="292">
        <v>1</v>
      </c>
    </row>
    <row r="18" ht="39.95" customHeight="1" spans="1:41">
      <c r="A18" s="21">
        <v>10</v>
      </c>
      <c r="B18" s="24"/>
      <c r="C18" s="26"/>
      <c r="D18" s="26"/>
      <c r="E18" s="26">
        <v>3</v>
      </c>
      <c r="F18" s="26"/>
      <c r="G18" s="27"/>
      <c r="H18" s="26"/>
      <c r="I18" s="26"/>
      <c r="J18" s="22"/>
      <c r="K18" s="22"/>
      <c r="L18" s="53" t="s">
        <v>241</v>
      </c>
      <c r="M18" s="35" t="s">
        <v>242</v>
      </c>
      <c r="N18" s="54" t="s">
        <v>233</v>
      </c>
      <c r="O18" s="53"/>
      <c r="P18" s="24" t="s">
        <v>224</v>
      </c>
      <c r="Q18" s="53"/>
      <c r="R18" s="46" t="s">
        <v>51</v>
      </c>
      <c r="S18" s="53" t="s">
        <v>234</v>
      </c>
      <c r="T18" s="53" t="s">
        <v>229</v>
      </c>
      <c r="U18" s="46" t="s">
        <v>225</v>
      </c>
      <c r="V18" s="46" t="s">
        <v>226</v>
      </c>
      <c r="W18" s="53" t="s">
        <v>243</v>
      </c>
      <c r="X18" s="53" t="s">
        <v>244</v>
      </c>
      <c r="Y18" s="53" t="s">
        <v>245</v>
      </c>
      <c r="Z18" s="22"/>
      <c r="AA18" s="99">
        <v>0.4566</v>
      </c>
      <c r="AB18" s="22" t="s">
        <v>229</v>
      </c>
      <c r="AC18" s="53"/>
      <c r="AD18" s="53"/>
      <c r="AE18" s="53"/>
      <c r="AF18" s="53"/>
      <c r="AG18" s="53"/>
      <c r="AH18" s="53"/>
      <c r="AI18" s="63"/>
      <c r="AJ18" s="53" t="s">
        <v>235</v>
      </c>
      <c r="AK18" s="158">
        <v>1</v>
      </c>
      <c r="AL18" s="158"/>
      <c r="AM18" s="308">
        <v>1</v>
      </c>
      <c r="AN18" s="22">
        <v>1</v>
      </c>
      <c r="AO18" s="292">
        <v>1</v>
      </c>
    </row>
    <row r="19" ht="39.95" customHeight="1" spans="1:41">
      <c r="A19" s="21">
        <v>11</v>
      </c>
      <c r="B19" s="24"/>
      <c r="C19" s="26"/>
      <c r="D19" s="26"/>
      <c r="E19" s="26">
        <v>3</v>
      </c>
      <c r="F19" s="26"/>
      <c r="G19" s="27"/>
      <c r="H19" s="26"/>
      <c r="I19" s="26"/>
      <c r="J19" s="22"/>
      <c r="K19" s="22"/>
      <c r="L19" s="53" t="s">
        <v>246</v>
      </c>
      <c r="M19" s="35" t="s">
        <v>247</v>
      </c>
      <c r="N19" s="54" t="s">
        <v>233</v>
      </c>
      <c r="O19" s="53"/>
      <c r="P19" s="24" t="s">
        <v>224</v>
      </c>
      <c r="Q19" s="53"/>
      <c r="R19" s="46" t="s">
        <v>51</v>
      </c>
      <c r="S19" s="53" t="s">
        <v>234</v>
      </c>
      <c r="T19" s="53" t="s">
        <v>229</v>
      </c>
      <c r="U19" s="46" t="s">
        <v>225</v>
      </c>
      <c r="V19" s="46" t="s">
        <v>226</v>
      </c>
      <c r="W19" s="53" t="s">
        <v>248</v>
      </c>
      <c r="X19" s="53" t="s">
        <v>249</v>
      </c>
      <c r="Y19" s="53" t="s">
        <v>250</v>
      </c>
      <c r="Z19" s="22"/>
      <c r="AA19" s="99">
        <v>0.1459</v>
      </c>
      <c r="AB19" s="22" t="s">
        <v>229</v>
      </c>
      <c r="AC19" s="53"/>
      <c r="AD19" s="53"/>
      <c r="AE19" s="53"/>
      <c r="AF19" s="53"/>
      <c r="AG19" s="53"/>
      <c r="AH19" s="53"/>
      <c r="AI19" s="63"/>
      <c r="AJ19" s="53" t="s">
        <v>235</v>
      </c>
      <c r="AK19" s="158">
        <v>1</v>
      </c>
      <c r="AL19" s="158"/>
      <c r="AM19" s="308">
        <v>1</v>
      </c>
      <c r="AN19" s="22">
        <v>1</v>
      </c>
      <c r="AO19" s="292">
        <v>1</v>
      </c>
    </row>
    <row r="20" ht="39.95" customHeight="1" spans="1:41">
      <c r="A20" s="21">
        <v>12</v>
      </c>
      <c r="B20" s="24"/>
      <c r="C20" s="26"/>
      <c r="D20" s="26">
        <v>2</v>
      </c>
      <c r="E20" s="26"/>
      <c r="F20" s="26"/>
      <c r="G20" s="27"/>
      <c r="H20" s="26"/>
      <c r="I20" s="26"/>
      <c r="J20" s="22"/>
      <c r="K20" s="22"/>
      <c r="L20" s="26" t="s">
        <v>251</v>
      </c>
      <c r="M20" s="35" t="s">
        <v>132</v>
      </c>
      <c r="N20" s="54" t="s">
        <v>233</v>
      </c>
      <c r="O20" s="53"/>
      <c r="P20" s="24" t="s">
        <v>224</v>
      </c>
      <c r="Q20" s="53"/>
      <c r="R20" s="46" t="s">
        <v>51</v>
      </c>
      <c r="S20" s="53" t="s">
        <v>234</v>
      </c>
      <c r="T20" s="53" t="s">
        <v>229</v>
      </c>
      <c r="U20" s="46" t="s">
        <v>225</v>
      </c>
      <c r="V20" s="46" t="s">
        <v>226</v>
      </c>
      <c r="W20" s="30" t="s">
        <v>227</v>
      </c>
      <c r="X20" s="26" t="s">
        <v>228</v>
      </c>
      <c r="Y20" s="53" t="s">
        <v>229</v>
      </c>
      <c r="Z20" s="21"/>
      <c r="AA20" s="99">
        <v>0.05</v>
      </c>
      <c r="AB20" s="22" t="s">
        <v>229</v>
      </c>
      <c r="AC20" s="53"/>
      <c r="AD20" s="53"/>
      <c r="AE20" s="53"/>
      <c r="AF20" s="53"/>
      <c r="AG20" s="53"/>
      <c r="AH20" s="53"/>
      <c r="AI20" s="63"/>
      <c r="AJ20" s="53" t="s">
        <v>235</v>
      </c>
      <c r="AK20" s="158">
        <v>1</v>
      </c>
      <c r="AL20" s="158"/>
      <c r="AM20" s="308">
        <v>0</v>
      </c>
      <c r="AN20" s="22">
        <v>0</v>
      </c>
      <c r="AO20" s="292">
        <v>1</v>
      </c>
    </row>
    <row r="21" ht="39.95" customHeight="1" spans="1:41">
      <c r="A21" s="21">
        <v>13</v>
      </c>
      <c r="B21" s="24"/>
      <c r="C21" s="26"/>
      <c r="D21" s="26">
        <v>2</v>
      </c>
      <c r="E21" s="26"/>
      <c r="F21" s="26"/>
      <c r="G21" s="27"/>
      <c r="H21" s="26"/>
      <c r="I21" s="26"/>
      <c r="J21" s="22"/>
      <c r="K21" s="22"/>
      <c r="L21" s="26" t="s">
        <v>131</v>
      </c>
      <c r="M21" s="35" t="s">
        <v>132</v>
      </c>
      <c r="N21" s="54" t="s">
        <v>233</v>
      </c>
      <c r="O21" s="53"/>
      <c r="P21" s="24" t="s">
        <v>224</v>
      </c>
      <c r="Q21" s="53"/>
      <c r="R21" s="46" t="s">
        <v>51</v>
      </c>
      <c r="S21" s="53" t="s">
        <v>234</v>
      </c>
      <c r="T21" s="53" t="s">
        <v>229</v>
      </c>
      <c r="U21" s="46" t="s">
        <v>225</v>
      </c>
      <c r="V21" s="46" t="s">
        <v>226</v>
      </c>
      <c r="W21" s="30" t="s">
        <v>227</v>
      </c>
      <c r="X21" s="26" t="s">
        <v>228</v>
      </c>
      <c r="Y21" s="53" t="s">
        <v>229</v>
      </c>
      <c r="Z21" s="21"/>
      <c r="AA21" s="99">
        <v>0.05</v>
      </c>
      <c r="AB21" s="22"/>
      <c r="AC21" s="53"/>
      <c r="AD21" s="53"/>
      <c r="AE21" s="53"/>
      <c r="AF21" s="53"/>
      <c r="AG21" s="53"/>
      <c r="AH21" s="53"/>
      <c r="AI21" s="63"/>
      <c r="AJ21" s="53" t="s">
        <v>237</v>
      </c>
      <c r="AK21" s="158">
        <v>0</v>
      </c>
      <c r="AL21" s="158"/>
      <c r="AM21" s="308">
        <v>1</v>
      </c>
      <c r="AN21" s="22">
        <v>1</v>
      </c>
      <c r="AO21" s="292">
        <v>0</v>
      </c>
    </row>
    <row r="22" s="279" customFormat="1" ht="39.95" customHeight="1" spans="1:41">
      <c r="A22" s="21">
        <v>14</v>
      </c>
      <c r="B22" s="286"/>
      <c r="C22" s="287"/>
      <c r="D22" s="287">
        <v>2</v>
      </c>
      <c r="E22" s="287"/>
      <c r="F22" s="287"/>
      <c r="G22" s="288"/>
      <c r="H22" s="287"/>
      <c r="I22" s="287"/>
      <c r="J22" s="292"/>
      <c r="K22" s="292"/>
      <c r="L22" s="287" t="s">
        <v>167</v>
      </c>
      <c r="M22" s="293" t="s">
        <v>132</v>
      </c>
      <c r="N22" s="294" t="s">
        <v>238</v>
      </c>
      <c r="O22" s="295"/>
      <c r="P22" s="286" t="s">
        <v>224</v>
      </c>
      <c r="Q22" s="296"/>
      <c r="R22" s="302" t="s">
        <v>51</v>
      </c>
      <c r="S22" s="295" t="s">
        <v>234</v>
      </c>
      <c r="T22" s="295" t="s">
        <v>229</v>
      </c>
      <c r="U22" s="302" t="s">
        <v>226</v>
      </c>
      <c r="V22" s="302" t="s">
        <v>225</v>
      </c>
      <c r="W22" s="291" t="s">
        <v>227</v>
      </c>
      <c r="X22" s="287" t="s">
        <v>228</v>
      </c>
      <c r="Y22" s="295" t="s">
        <v>229</v>
      </c>
      <c r="Z22" s="296"/>
      <c r="AA22" s="305">
        <v>0.05</v>
      </c>
      <c r="AB22" s="292"/>
      <c r="AC22" s="296"/>
      <c r="AD22" s="296"/>
      <c r="AE22" s="296"/>
      <c r="AF22" s="296"/>
      <c r="AG22" s="307"/>
      <c r="AH22" s="307"/>
      <c r="AI22" s="315"/>
      <c r="AJ22" s="316">
        <v>0</v>
      </c>
      <c r="AK22" s="317">
        <v>0</v>
      </c>
      <c r="AL22" s="321"/>
      <c r="AM22" s="319">
        <v>0</v>
      </c>
      <c r="AN22" s="322">
        <v>0</v>
      </c>
      <c r="AO22" s="322">
        <v>1</v>
      </c>
    </row>
    <row r="23" s="280" customFormat="1" ht="39.95" customHeight="1" spans="1:41">
      <c r="A23" s="21">
        <v>15</v>
      </c>
      <c r="B23" s="24"/>
      <c r="C23" s="26">
        <v>1</v>
      </c>
      <c r="D23" s="26"/>
      <c r="E23" s="26"/>
      <c r="F23" s="26"/>
      <c r="G23" s="27"/>
      <c r="H23" s="26"/>
      <c r="I23" s="26"/>
      <c r="J23" s="22"/>
      <c r="K23" s="22"/>
      <c r="L23" s="26" t="s">
        <v>252</v>
      </c>
      <c r="M23" s="35" t="s">
        <v>253</v>
      </c>
      <c r="N23" s="54" t="s">
        <v>254</v>
      </c>
      <c r="O23" s="53"/>
      <c r="P23" s="24" t="s">
        <v>224</v>
      </c>
      <c r="Q23" s="21"/>
      <c r="R23" s="46" t="s">
        <v>51</v>
      </c>
      <c r="S23" s="53" t="s">
        <v>234</v>
      </c>
      <c r="T23" s="53" t="s">
        <v>229</v>
      </c>
      <c r="U23" s="46" t="s">
        <v>225</v>
      </c>
      <c r="V23" s="46" t="s">
        <v>226</v>
      </c>
      <c r="W23" s="30" t="s">
        <v>227</v>
      </c>
      <c r="X23" s="26" t="s">
        <v>228</v>
      </c>
      <c r="Y23" s="53" t="s">
        <v>229</v>
      </c>
      <c r="Z23" s="21"/>
      <c r="AA23" s="99">
        <f>AA27+AA28+AA29+AA49+AA103+AA98</f>
        <v>7.0778</v>
      </c>
      <c r="AB23" s="22" t="s">
        <v>229</v>
      </c>
      <c r="AC23" s="21"/>
      <c r="AD23" s="21"/>
      <c r="AE23" s="21"/>
      <c r="AF23" s="21"/>
      <c r="AG23" s="180"/>
      <c r="AH23" s="180"/>
      <c r="AI23" s="133"/>
      <c r="AJ23" s="128">
        <v>1</v>
      </c>
      <c r="AK23" s="158">
        <v>0</v>
      </c>
      <c r="AL23" s="323"/>
      <c r="AM23" s="308">
        <v>0</v>
      </c>
      <c r="AN23" s="324">
        <v>0</v>
      </c>
      <c r="AO23" s="322">
        <v>0</v>
      </c>
    </row>
    <row r="24" s="1" customFormat="1" ht="39.95" customHeight="1" spans="1:41">
      <c r="A24" s="21">
        <v>16</v>
      </c>
      <c r="B24" s="28"/>
      <c r="C24" s="26">
        <v>1</v>
      </c>
      <c r="D24" s="26"/>
      <c r="E24" s="26"/>
      <c r="F24" s="26"/>
      <c r="G24" s="26"/>
      <c r="H24" s="26"/>
      <c r="I24" s="26"/>
      <c r="J24" s="28"/>
      <c r="K24" s="28"/>
      <c r="L24" s="26" t="s">
        <v>255</v>
      </c>
      <c r="M24" s="35" t="s">
        <v>253</v>
      </c>
      <c r="N24" s="54" t="s">
        <v>256</v>
      </c>
      <c r="O24" s="21"/>
      <c r="P24" s="24" t="s">
        <v>224</v>
      </c>
      <c r="Q24" s="21"/>
      <c r="R24" s="46" t="s">
        <v>51</v>
      </c>
      <c r="S24" s="53" t="s">
        <v>234</v>
      </c>
      <c r="T24" s="53" t="s">
        <v>229</v>
      </c>
      <c r="U24" s="46" t="s">
        <v>225</v>
      </c>
      <c r="V24" s="46" t="s">
        <v>226</v>
      </c>
      <c r="W24" s="30" t="s">
        <v>227</v>
      </c>
      <c r="X24" s="26" t="s">
        <v>228</v>
      </c>
      <c r="Y24" s="53" t="s">
        <v>229</v>
      </c>
      <c r="Z24" s="21"/>
      <c r="AA24" s="99">
        <f>AA27+AA28+AA30+AA49+AA103+AA98</f>
        <v>7.2278</v>
      </c>
      <c r="AB24" s="22" t="s">
        <v>229</v>
      </c>
      <c r="AC24" s="21"/>
      <c r="AD24" s="21"/>
      <c r="AE24" s="21"/>
      <c r="AF24" s="21"/>
      <c r="AG24" s="180"/>
      <c r="AH24" s="180"/>
      <c r="AI24" s="133"/>
      <c r="AJ24" s="128">
        <v>0</v>
      </c>
      <c r="AK24" s="158">
        <v>1</v>
      </c>
      <c r="AL24" s="314"/>
      <c r="AM24" s="308">
        <v>0</v>
      </c>
      <c r="AN24" s="84">
        <v>0</v>
      </c>
      <c r="AO24" s="325">
        <v>0</v>
      </c>
    </row>
    <row r="25" s="1" customFormat="1" ht="39.95" customHeight="1" spans="1:41">
      <c r="A25" s="21">
        <v>17</v>
      </c>
      <c r="B25" s="28"/>
      <c r="C25" s="26">
        <v>1</v>
      </c>
      <c r="D25" s="26"/>
      <c r="E25" s="26"/>
      <c r="F25" s="26"/>
      <c r="G25" s="26"/>
      <c r="H25" s="26"/>
      <c r="I25" s="26"/>
      <c r="J25" s="28"/>
      <c r="K25" s="28"/>
      <c r="L25" s="26" t="s">
        <v>257</v>
      </c>
      <c r="M25" s="35" t="s">
        <v>253</v>
      </c>
      <c r="N25" s="54" t="s">
        <v>258</v>
      </c>
      <c r="O25" s="21"/>
      <c r="P25" s="24" t="s">
        <v>224</v>
      </c>
      <c r="Q25" s="21"/>
      <c r="R25" s="46" t="s">
        <v>51</v>
      </c>
      <c r="S25" s="53" t="s">
        <v>234</v>
      </c>
      <c r="T25" s="53" t="s">
        <v>229</v>
      </c>
      <c r="U25" s="46" t="s">
        <v>225</v>
      </c>
      <c r="V25" s="46" t="s">
        <v>226</v>
      </c>
      <c r="W25" s="30" t="s">
        <v>227</v>
      </c>
      <c r="X25" s="26" t="s">
        <v>228</v>
      </c>
      <c r="Y25" s="53" t="s">
        <v>229</v>
      </c>
      <c r="Z25" s="21"/>
      <c r="AA25" s="99">
        <f>AA28+AA29+AA31+AA51+AA104+AA99</f>
        <v>6.0586</v>
      </c>
      <c r="AB25" s="22"/>
      <c r="AC25" s="21"/>
      <c r="AD25" s="21"/>
      <c r="AE25" s="21"/>
      <c r="AF25" s="21"/>
      <c r="AG25" s="180"/>
      <c r="AH25" s="180"/>
      <c r="AI25" s="133"/>
      <c r="AJ25" s="128">
        <v>0</v>
      </c>
      <c r="AK25" s="158">
        <v>0</v>
      </c>
      <c r="AL25" s="314"/>
      <c r="AM25" s="308">
        <v>1</v>
      </c>
      <c r="AN25" s="84">
        <v>1</v>
      </c>
      <c r="AO25" s="325">
        <v>0</v>
      </c>
    </row>
    <row r="26" s="1" customFormat="1" ht="39.95" customHeight="1" spans="1:41">
      <c r="A26" s="21">
        <v>18</v>
      </c>
      <c r="B26" s="289"/>
      <c r="C26" s="287">
        <v>1</v>
      </c>
      <c r="D26" s="287"/>
      <c r="E26" s="287"/>
      <c r="F26" s="287"/>
      <c r="G26" s="287"/>
      <c r="H26" s="287"/>
      <c r="I26" s="287"/>
      <c r="J26" s="289"/>
      <c r="K26" s="289"/>
      <c r="L26" s="287" t="s">
        <v>259</v>
      </c>
      <c r="M26" s="293" t="s">
        <v>253</v>
      </c>
      <c r="N26" s="294" t="s">
        <v>260</v>
      </c>
      <c r="O26" s="296"/>
      <c r="P26" s="286" t="s">
        <v>224</v>
      </c>
      <c r="Q26" s="296"/>
      <c r="R26" s="302" t="s">
        <v>51</v>
      </c>
      <c r="S26" s="295" t="s">
        <v>234</v>
      </c>
      <c r="T26" s="295" t="s">
        <v>229</v>
      </c>
      <c r="U26" s="302" t="s">
        <v>226</v>
      </c>
      <c r="V26" s="302" t="s">
        <v>225</v>
      </c>
      <c r="W26" s="291" t="s">
        <v>227</v>
      </c>
      <c r="X26" s="287" t="s">
        <v>228</v>
      </c>
      <c r="Y26" s="295" t="s">
        <v>229</v>
      </c>
      <c r="Z26" s="296"/>
      <c r="AA26" s="305">
        <v>7.2278</v>
      </c>
      <c r="AB26" s="292"/>
      <c r="AC26" s="296"/>
      <c r="AD26" s="296"/>
      <c r="AE26" s="296"/>
      <c r="AF26" s="296"/>
      <c r="AG26" s="307"/>
      <c r="AH26" s="307"/>
      <c r="AI26" s="315"/>
      <c r="AJ26" s="316">
        <v>0</v>
      </c>
      <c r="AK26" s="317">
        <v>0</v>
      </c>
      <c r="AL26" s="318"/>
      <c r="AM26" s="319">
        <v>0</v>
      </c>
      <c r="AN26" s="325">
        <v>0</v>
      </c>
      <c r="AO26" s="325">
        <v>1</v>
      </c>
    </row>
    <row r="27" s="1" customFormat="1" ht="39.95" customHeight="1" spans="1:41">
      <c r="A27" s="21">
        <v>19</v>
      </c>
      <c r="B27" s="28"/>
      <c r="C27" s="26"/>
      <c r="D27" s="26">
        <v>2</v>
      </c>
      <c r="E27" s="26"/>
      <c r="F27" s="26"/>
      <c r="G27" s="26"/>
      <c r="H27" s="26"/>
      <c r="I27" s="26"/>
      <c r="J27" s="28"/>
      <c r="K27" s="28"/>
      <c r="L27" s="53" t="s">
        <v>261</v>
      </c>
      <c r="M27" s="35" t="s">
        <v>262</v>
      </c>
      <c r="N27" s="56" t="s">
        <v>263</v>
      </c>
      <c r="O27" s="21"/>
      <c r="P27" s="24" t="s">
        <v>224</v>
      </c>
      <c r="Q27" s="21"/>
      <c r="R27" s="46" t="s">
        <v>51</v>
      </c>
      <c r="S27" s="53" t="s">
        <v>234</v>
      </c>
      <c r="T27" s="53" t="s">
        <v>229</v>
      </c>
      <c r="U27" s="46" t="s">
        <v>225</v>
      </c>
      <c r="V27" s="46" t="s">
        <v>226</v>
      </c>
      <c r="W27" s="30" t="s">
        <v>264</v>
      </c>
      <c r="X27" s="53" t="s">
        <v>229</v>
      </c>
      <c r="Y27" s="21" t="s">
        <v>229</v>
      </c>
      <c r="Z27" s="21"/>
      <c r="AA27" s="102">
        <v>0.0145</v>
      </c>
      <c r="AB27" s="22" t="s">
        <v>229</v>
      </c>
      <c r="AC27" s="21"/>
      <c r="AD27" s="21"/>
      <c r="AE27" s="21"/>
      <c r="AF27" s="21"/>
      <c r="AG27" s="180"/>
      <c r="AH27" s="180"/>
      <c r="AI27" s="133"/>
      <c r="AJ27" s="128">
        <v>1</v>
      </c>
      <c r="AK27" s="158">
        <v>1</v>
      </c>
      <c r="AL27" s="314"/>
      <c r="AM27" s="308">
        <v>1</v>
      </c>
      <c r="AN27" s="84">
        <v>1</v>
      </c>
      <c r="AO27" s="325">
        <v>1</v>
      </c>
    </row>
    <row r="28" s="1" customFormat="1" ht="39.95" customHeight="1" spans="1:41">
      <c r="A28" s="21">
        <v>20</v>
      </c>
      <c r="B28" s="28"/>
      <c r="C28" s="26"/>
      <c r="D28" s="26">
        <v>2</v>
      </c>
      <c r="E28" s="26"/>
      <c r="F28" s="26"/>
      <c r="G28" s="26"/>
      <c r="H28" s="26"/>
      <c r="I28" s="26"/>
      <c r="J28" s="28"/>
      <c r="K28" s="28"/>
      <c r="L28" s="53" t="s">
        <v>265</v>
      </c>
      <c r="M28" s="35" t="s">
        <v>266</v>
      </c>
      <c r="N28" s="56" t="s">
        <v>263</v>
      </c>
      <c r="O28" s="21"/>
      <c r="P28" s="24" t="s">
        <v>224</v>
      </c>
      <c r="Q28" s="21"/>
      <c r="R28" s="46" t="s">
        <v>51</v>
      </c>
      <c r="S28" s="53" t="s">
        <v>234</v>
      </c>
      <c r="T28" s="53" t="s">
        <v>229</v>
      </c>
      <c r="U28" s="46" t="s">
        <v>225</v>
      </c>
      <c r="V28" s="46" t="s">
        <v>226</v>
      </c>
      <c r="W28" s="30" t="s">
        <v>264</v>
      </c>
      <c r="X28" s="53" t="s">
        <v>229</v>
      </c>
      <c r="Y28" s="21" t="s">
        <v>229</v>
      </c>
      <c r="Z28" s="21"/>
      <c r="AA28" s="102">
        <v>0.0123</v>
      </c>
      <c r="AB28" s="22" t="s">
        <v>229</v>
      </c>
      <c r="AC28" s="21"/>
      <c r="AD28" s="21"/>
      <c r="AE28" s="21"/>
      <c r="AF28" s="21"/>
      <c r="AG28" s="180"/>
      <c r="AH28" s="180"/>
      <c r="AI28" s="133"/>
      <c r="AJ28" s="128">
        <v>1</v>
      </c>
      <c r="AK28" s="158">
        <v>1</v>
      </c>
      <c r="AL28" s="314"/>
      <c r="AM28" s="308">
        <v>1</v>
      </c>
      <c r="AN28" s="84">
        <v>1</v>
      </c>
      <c r="AO28" s="325">
        <v>1</v>
      </c>
    </row>
    <row r="29" s="1" customFormat="1" ht="39.95" customHeight="1" spans="1:41">
      <c r="A29" s="21">
        <v>21</v>
      </c>
      <c r="B29" s="28"/>
      <c r="C29" s="26"/>
      <c r="D29" s="26">
        <v>2</v>
      </c>
      <c r="E29" s="26"/>
      <c r="F29" s="26"/>
      <c r="G29" s="26"/>
      <c r="H29" s="26"/>
      <c r="I29" s="26"/>
      <c r="J29" s="28"/>
      <c r="K29" s="28"/>
      <c r="L29" s="26" t="s">
        <v>267</v>
      </c>
      <c r="M29" s="35" t="s">
        <v>136</v>
      </c>
      <c r="N29" s="54" t="s">
        <v>254</v>
      </c>
      <c r="O29" s="21"/>
      <c r="P29" s="24" t="s">
        <v>224</v>
      </c>
      <c r="Q29" s="21"/>
      <c r="R29" s="46" t="s">
        <v>51</v>
      </c>
      <c r="S29" s="53" t="s">
        <v>234</v>
      </c>
      <c r="T29" s="53" t="s">
        <v>229</v>
      </c>
      <c r="U29" s="46" t="s">
        <v>225</v>
      </c>
      <c r="V29" s="46" t="s">
        <v>226</v>
      </c>
      <c r="W29" s="30" t="s">
        <v>227</v>
      </c>
      <c r="X29" s="26" t="s">
        <v>228</v>
      </c>
      <c r="Y29" s="53" t="s">
        <v>229</v>
      </c>
      <c r="Z29" s="21"/>
      <c r="AA29" s="102">
        <f>AA33+AA37+AA38+AA45+AA48*AK48+AA43+AA44</f>
        <v>1.6275</v>
      </c>
      <c r="AB29" s="22" t="s">
        <v>229</v>
      </c>
      <c r="AC29" s="21"/>
      <c r="AD29" s="21"/>
      <c r="AE29" s="21"/>
      <c r="AF29" s="21"/>
      <c r="AG29" s="180"/>
      <c r="AH29" s="180"/>
      <c r="AI29" s="133"/>
      <c r="AJ29" s="128">
        <v>1</v>
      </c>
      <c r="AK29" s="158">
        <v>0</v>
      </c>
      <c r="AL29" s="314"/>
      <c r="AM29" s="308">
        <v>0</v>
      </c>
      <c r="AN29" s="84">
        <v>0</v>
      </c>
      <c r="AO29" s="325">
        <v>0</v>
      </c>
    </row>
    <row r="30" s="1" customFormat="1" ht="39.95" customHeight="1" spans="1:41">
      <c r="A30" s="21">
        <v>22</v>
      </c>
      <c r="B30" s="28"/>
      <c r="C30" s="26"/>
      <c r="D30" s="26">
        <v>2</v>
      </c>
      <c r="E30" s="26"/>
      <c r="F30" s="26"/>
      <c r="G30" s="26"/>
      <c r="H30" s="26"/>
      <c r="I30" s="26"/>
      <c r="J30" s="28"/>
      <c r="K30" s="28"/>
      <c r="L30" s="26" t="s">
        <v>268</v>
      </c>
      <c r="M30" s="35" t="s">
        <v>136</v>
      </c>
      <c r="N30" s="54" t="s">
        <v>256</v>
      </c>
      <c r="O30" s="21"/>
      <c r="P30" s="24" t="s">
        <v>224</v>
      </c>
      <c r="Q30" s="21"/>
      <c r="R30" s="46" t="s">
        <v>51</v>
      </c>
      <c r="S30" s="53" t="s">
        <v>234</v>
      </c>
      <c r="T30" s="53" t="s">
        <v>229</v>
      </c>
      <c r="U30" s="46" t="s">
        <v>225</v>
      </c>
      <c r="V30" s="46" t="s">
        <v>226</v>
      </c>
      <c r="W30" s="30" t="s">
        <v>227</v>
      </c>
      <c r="X30" s="26" t="s">
        <v>228</v>
      </c>
      <c r="Y30" s="53" t="s">
        <v>229</v>
      </c>
      <c r="Z30" s="21"/>
      <c r="AA30" s="102">
        <f>AA33+AA37+AA38+AA42+AA45+AA48*AK48+AA43+AA44</f>
        <v>1.7775</v>
      </c>
      <c r="AB30" s="22" t="s">
        <v>229</v>
      </c>
      <c r="AC30" s="21"/>
      <c r="AD30" s="21"/>
      <c r="AE30" s="21"/>
      <c r="AF30" s="21"/>
      <c r="AG30" s="180"/>
      <c r="AH30" s="180"/>
      <c r="AI30" s="133"/>
      <c r="AJ30" s="128">
        <v>0</v>
      </c>
      <c r="AK30" s="158">
        <v>1</v>
      </c>
      <c r="AL30" s="314"/>
      <c r="AM30" s="308">
        <v>0</v>
      </c>
      <c r="AN30" s="84">
        <v>0</v>
      </c>
      <c r="AO30" s="325">
        <v>1</v>
      </c>
    </row>
    <row r="31" s="1" customFormat="1" ht="68.25" customHeight="1" spans="1:41">
      <c r="A31" s="21">
        <v>23</v>
      </c>
      <c r="B31" s="28"/>
      <c r="C31" s="26"/>
      <c r="D31" s="26">
        <v>2</v>
      </c>
      <c r="E31" s="26"/>
      <c r="F31" s="26"/>
      <c r="G31" s="26"/>
      <c r="H31" s="26"/>
      <c r="I31" s="26"/>
      <c r="J31" s="28"/>
      <c r="K31" s="28"/>
      <c r="L31" s="26" t="s">
        <v>135</v>
      </c>
      <c r="M31" s="35" t="s">
        <v>136</v>
      </c>
      <c r="N31" s="54" t="s">
        <v>269</v>
      </c>
      <c r="O31" s="21"/>
      <c r="P31" s="24" t="s">
        <v>224</v>
      </c>
      <c r="Q31" s="21"/>
      <c r="R31" s="46" t="s">
        <v>51</v>
      </c>
      <c r="S31" s="53" t="s">
        <v>234</v>
      </c>
      <c r="T31" s="53" t="s">
        <v>229</v>
      </c>
      <c r="U31" s="46" t="s">
        <v>225</v>
      </c>
      <c r="V31" s="46" t="s">
        <v>226</v>
      </c>
      <c r="W31" s="30" t="s">
        <v>227</v>
      </c>
      <c r="X31" s="26" t="s">
        <v>228</v>
      </c>
      <c r="Y31" s="53" t="s">
        <v>229</v>
      </c>
      <c r="Z31" s="21"/>
      <c r="AA31" s="102">
        <v>1.6275</v>
      </c>
      <c r="AB31" s="22"/>
      <c r="AC31" s="21"/>
      <c r="AD31" s="21"/>
      <c r="AE31" s="21"/>
      <c r="AF31" s="21"/>
      <c r="AG31" s="180"/>
      <c r="AH31" s="180"/>
      <c r="AI31" s="133"/>
      <c r="AJ31" s="128">
        <v>0</v>
      </c>
      <c r="AK31" s="158">
        <v>0</v>
      </c>
      <c r="AL31" s="314"/>
      <c r="AM31" s="308">
        <v>1</v>
      </c>
      <c r="AN31" s="84">
        <v>1</v>
      </c>
      <c r="AO31" s="325">
        <v>0</v>
      </c>
    </row>
    <row r="32" s="279" customFormat="1" ht="39.95" customHeight="1" spans="1:41">
      <c r="A32" s="21">
        <v>24</v>
      </c>
      <c r="B32" s="289"/>
      <c r="C32" s="287"/>
      <c r="D32" s="287">
        <v>2</v>
      </c>
      <c r="E32" s="287"/>
      <c r="F32" s="287"/>
      <c r="G32" s="287"/>
      <c r="H32" s="287"/>
      <c r="I32" s="287"/>
      <c r="J32" s="296"/>
      <c r="K32" s="296"/>
      <c r="L32" s="295" t="s">
        <v>172</v>
      </c>
      <c r="M32" s="293" t="s">
        <v>136</v>
      </c>
      <c r="N32" s="294" t="s">
        <v>270</v>
      </c>
      <c r="O32" s="296"/>
      <c r="P32" s="286" t="s">
        <v>224</v>
      </c>
      <c r="Q32" s="289"/>
      <c r="R32" s="302" t="s">
        <v>51</v>
      </c>
      <c r="S32" s="295" t="s">
        <v>234</v>
      </c>
      <c r="T32" s="295" t="s">
        <v>229</v>
      </c>
      <c r="U32" s="302" t="s">
        <v>226</v>
      </c>
      <c r="V32" s="302" t="s">
        <v>225</v>
      </c>
      <c r="W32" s="291" t="s">
        <v>227</v>
      </c>
      <c r="X32" s="287" t="s">
        <v>228</v>
      </c>
      <c r="Y32" s="295" t="s">
        <v>229</v>
      </c>
      <c r="Z32" s="296"/>
      <c r="AA32" s="306">
        <v>1.7775</v>
      </c>
      <c r="AB32" s="292"/>
      <c r="AC32" s="307"/>
      <c r="AD32" s="307"/>
      <c r="AE32" s="307"/>
      <c r="AF32" s="307"/>
      <c r="AG32" s="307"/>
      <c r="AH32" s="307"/>
      <c r="AI32" s="315"/>
      <c r="AJ32" s="316">
        <v>0</v>
      </c>
      <c r="AK32" s="317">
        <v>0</v>
      </c>
      <c r="AL32" s="317"/>
      <c r="AM32" s="319">
        <v>0</v>
      </c>
      <c r="AN32" s="292">
        <v>0</v>
      </c>
      <c r="AO32" s="292">
        <v>1</v>
      </c>
    </row>
    <row r="33" ht="39.95" customHeight="1" spans="1:41">
      <c r="A33" s="21">
        <v>25</v>
      </c>
      <c r="B33" s="28"/>
      <c r="C33" s="26"/>
      <c r="D33" s="26"/>
      <c r="E33" s="26">
        <v>3</v>
      </c>
      <c r="F33" s="26"/>
      <c r="G33" s="26"/>
      <c r="H33" s="26"/>
      <c r="I33" s="26"/>
      <c r="J33" s="21"/>
      <c r="K33" s="21"/>
      <c r="L33" s="53" t="s">
        <v>66</v>
      </c>
      <c r="M33" s="35" t="s">
        <v>271</v>
      </c>
      <c r="N33" s="54" t="s">
        <v>272</v>
      </c>
      <c r="O33" s="21"/>
      <c r="P33" s="24" t="s">
        <v>224</v>
      </c>
      <c r="Q33" s="28"/>
      <c r="R33" s="46" t="s">
        <v>51</v>
      </c>
      <c r="S33" s="53" t="s">
        <v>234</v>
      </c>
      <c r="T33" s="53" t="s">
        <v>229</v>
      </c>
      <c r="U33" s="46" t="s">
        <v>225</v>
      </c>
      <c r="V33" s="46" t="s">
        <v>226</v>
      </c>
      <c r="W33" s="30" t="s">
        <v>273</v>
      </c>
      <c r="X33" s="26" t="s">
        <v>228</v>
      </c>
      <c r="Y33" s="53" t="s">
        <v>229</v>
      </c>
      <c r="Z33" s="21"/>
      <c r="AA33" s="102">
        <f>AA34+AA35*AJ35+AA36</f>
        <v>0.9633</v>
      </c>
      <c r="AB33" s="22" t="s">
        <v>229</v>
      </c>
      <c r="AC33" s="180"/>
      <c r="AD33" s="180"/>
      <c r="AE33" s="180"/>
      <c r="AF33" s="180"/>
      <c r="AG33" s="180"/>
      <c r="AH33" s="180"/>
      <c r="AI33" s="133"/>
      <c r="AJ33" s="128">
        <v>1</v>
      </c>
      <c r="AK33" s="158">
        <v>1</v>
      </c>
      <c r="AL33" s="158"/>
      <c r="AM33" s="308">
        <v>1</v>
      </c>
      <c r="AN33" s="22">
        <v>1</v>
      </c>
      <c r="AO33" s="292">
        <v>1</v>
      </c>
    </row>
    <row r="34" ht="48.95" customHeight="1" spans="1:41">
      <c r="A34" s="21">
        <v>26</v>
      </c>
      <c r="B34" s="24"/>
      <c r="C34" s="26"/>
      <c r="D34" s="26"/>
      <c r="E34" s="26"/>
      <c r="F34" s="26">
        <v>4</v>
      </c>
      <c r="G34" s="26"/>
      <c r="H34" s="26"/>
      <c r="I34" s="26"/>
      <c r="J34" s="22"/>
      <c r="K34" s="57"/>
      <c r="L34" s="53" t="s">
        <v>60</v>
      </c>
      <c r="M34" s="35" t="s">
        <v>274</v>
      </c>
      <c r="N34" s="54" t="s">
        <v>272</v>
      </c>
      <c r="O34" s="21"/>
      <c r="P34" s="24" t="s">
        <v>224</v>
      </c>
      <c r="Q34" s="46"/>
      <c r="R34" s="46" t="s">
        <v>51</v>
      </c>
      <c r="S34" s="53" t="s">
        <v>234</v>
      </c>
      <c r="T34" s="53" t="s">
        <v>229</v>
      </c>
      <c r="U34" s="46" t="s">
        <v>225</v>
      </c>
      <c r="V34" s="46" t="s">
        <v>226</v>
      </c>
      <c r="W34" s="30" t="s">
        <v>248</v>
      </c>
      <c r="X34" s="26" t="s">
        <v>275</v>
      </c>
      <c r="Y34" s="26" t="s">
        <v>276</v>
      </c>
      <c r="Z34" s="24"/>
      <c r="AA34" s="102">
        <v>0.904</v>
      </c>
      <c r="AB34" s="22" t="s">
        <v>229</v>
      </c>
      <c r="AC34" s="24"/>
      <c r="AD34" s="24"/>
      <c r="AE34" s="24"/>
      <c r="AF34" s="24"/>
      <c r="AG34" s="180"/>
      <c r="AH34" s="180"/>
      <c r="AI34" s="133"/>
      <c r="AJ34" s="128">
        <v>1</v>
      </c>
      <c r="AK34" s="158">
        <v>1</v>
      </c>
      <c r="AL34" s="158"/>
      <c r="AM34" s="308">
        <v>1</v>
      </c>
      <c r="AN34" s="22">
        <v>1</v>
      </c>
      <c r="AO34" s="292">
        <v>1</v>
      </c>
    </row>
    <row r="35" ht="39.95" customHeight="1" spans="1:41">
      <c r="A35" s="21">
        <v>27</v>
      </c>
      <c r="B35" s="24"/>
      <c r="C35" s="26"/>
      <c r="D35" s="26"/>
      <c r="E35" s="26"/>
      <c r="F35" s="26">
        <v>4</v>
      </c>
      <c r="G35" s="26"/>
      <c r="H35" s="26"/>
      <c r="I35" s="26"/>
      <c r="J35" s="22"/>
      <c r="K35" s="57"/>
      <c r="L35" s="53" t="s">
        <v>277</v>
      </c>
      <c r="M35" s="35" t="s">
        <v>278</v>
      </c>
      <c r="N35" s="54" t="s">
        <v>279</v>
      </c>
      <c r="O35" s="21"/>
      <c r="P35" s="24" t="s">
        <v>224</v>
      </c>
      <c r="Q35" s="46"/>
      <c r="R35" s="46" t="s">
        <v>51</v>
      </c>
      <c r="S35" s="53" t="s">
        <v>234</v>
      </c>
      <c r="T35" s="53" t="s">
        <v>229</v>
      </c>
      <c r="U35" s="46" t="s">
        <v>225</v>
      </c>
      <c r="V35" s="46" t="s">
        <v>226</v>
      </c>
      <c r="W35" s="30" t="s">
        <v>243</v>
      </c>
      <c r="X35" s="26" t="s">
        <v>280</v>
      </c>
      <c r="Y35" s="24" t="s">
        <v>281</v>
      </c>
      <c r="Z35" s="24"/>
      <c r="AA35" s="102">
        <v>0.0061</v>
      </c>
      <c r="AB35" s="22" t="s">
        <v>229</v>
      </c>
      <c r="AC35" s="24"/>
      <c r="AD35" s="24"/>
      <c r="AE35" s="24"/>
      <c r="AF35" s="24"/>
      <c r="AG35" s="180"/>
      <c r="AH35" s="180"/>
      <c r="AI35" s="133"/>
      <c r="AJ35" s="128">
        <v>8</v>
      </c>
      <c r="AK35" s="159">
        <v>8</v>
      </c>
      <c r="AL35" s="158"/>
      <c r="AM35" s="326">
        <v>8</v>
      </c>
      <c r="AN35" s="22">
        <v>8</v>
      </c>
      <c r="AO35" s="292">
        <v>8</v>
      </c>
    </row>
    <row r="36" ht="39.95" customHeight="1" spans="1:41">
      <c r="A36" s="21">
        <v>28</v>
      </c>
      <c r="B36" s="24"/>
      <c r="C36" s="26"/>
      <c r="D36" s="26"/>
      <c r="E36" s="26"/>
      <c r="F36" s="26">
        <v>4</v>
      </c>
      <c r="G36" s="26"/>
      <c r="H36" s="26"/>
      <c r="I36" s="26"/>
      <c r="J36" s="22"/>
      <c r="K36" s="57"/>
      <c r="L36" s="53" t="s">
        <v>282</v>
      </c>
      <c r="M36" s="35" t="s">
        <v>283</v>
      </c>
      <c r="N36" s="54" t="s">
        <v>284</v>
      </c>
      <c r="O36" s="21"/>
      <c r="P36" s="24" t="s">
        <v>224</v>
      </c>
      <c r="Q36" s="46"/>
      <c r="R36" s="46" t="s">
        <v>51</v>
      </c>
      <c r="S36" s="53" t="s">
        <v>234</v>
      </c>
      <c r="T36" s="53" t="s">
        <v>229</v>
      </c>
      <c r="U36" s="46" t="s">
        <v>225</v>
      </c>
      <c r="V36" s="46" t="s">
        <v>226</v>
      </c>
      <c r="W36" s="30" t="s">
        <v>243</v>
      </c>
      <c r="X36" s="26" t="s">
        <v>280</v>
      </c>
      <c r="Y36" s="24" t="s">
        <v>281</v>
      </c>
      <c r="Z36" s="24"/>
      <c r="AA36" s="102">
        <v>0.0105</v>
      </c>
      <c r="AB36" s="22" t="s">
        <v>229</v>
      </c>
      <c r="AC36" s="24"/>
      <c r="AD36" s="24"/>
      <c r="AE36" s="24"/>
      <c r="AF36" s="24"/>
      <c r="AG36" s="180"/>
      <c r="AH36" s="180"/>
      <c r="AI36" s="133"/>
      <c r="AJ36" s="128">
        <v>1</v>
      </c>
      <c r="AK36" s="159">
        <v>1</v>
      </c>
      <c r="AL36" s="158"/>
      <c r="AM36" s="326">
        <v>1</v>
      </c>
      <c r="AN36" s="22">
        <v>1</v>
      </c>
      <c r="AO36" s="292">
        <v>1</v>
      </c>
    </row>
    <row r="37" ht="39.95" customHeight="1" spans="1:41">
      <c r="A37" s="21">
        <v>29</v>
      </c>
      <c r="B37" s="24"/>
      <c r="C37" s="26"/>
      <c r="D37" s="26"/>
      <c r="E37" s="26">
        <v>3</v>
      </c>
      <c r="F37" s="26"/>
      <c r="G37" s="26"/>
      <c r="H37" s="26"/>
      <c r="I37" s="26"/>
      <c r="J37" s="22"/>
      <c r="K37" s="47"/>
      <c r="L37" s="53" t="s">
        <v>285</v>
      </c>
      <c r="M37" s="35" t="s">
        <v>286</v>
      </c>
      <c r="N37" s="54" t="s">
        <v>287</v>
      </c>
      <c r="O37" s="21"/>
      <c r="P37" s="24" t="s">
        <v>224</v>
      </c>
      <c r="Q37" s="53" t="s">
        <v>229</v>
      </c>
      <c r="R37" s="46" t="s">
        <v>51</v>
      </c>
      <c r="S37" s="53" t="s">
        <v>234</v>
      </c>
      <c r="T37" s="53" t="s">
        <v>229</v>
      </c>
      <c r="U37" s="46" t="s">
        <v>225</v>
      </c>
      <c r="V37" s="46" t="s">
        <v>226</v>
      </c>
      <c r="W37" s="30" t="s">
        <v>288</v>
      </c>
      <c r="X37" s="53" t="s">
        <v>229</v>
      </c>
      <c r="Y37" s="53" t="s">
        <v>289</v>
      </c>
      <c r="Z37" s="24"/>
      <c r="AA37" s="102">
        <v>0.1</v>
      </c>
      <c r="AB37" s="22" t="s">
        <v>229</v>
      </c>
      <c r="AC37" s="22"/>
      <c r="AD37" s="22"/>
      <c r="AE37" s="22"/>
      <c r="AF37" s="22"/>
      <c r="AG37" s="180"/>
      <c r="AH37" s="180"/>
      <c r="AI37" s="133"/>
      <c r="AJ37" s="128">
        <v>1</v>
      </c>
      <c r="AK37" s="158">
        <v>1</v>
      </c>
      <c r="AL37" s="158"/>
      <c r="AM37" s="308">
        <v>1</v>
      </c>
      <c r="AN37" s="22">
        <v>1</v>
      </c>
      <c r="AO37" s="292">
        <v>1</v>
      </c>
    </row>
    <row r="38" ht="39.95" hidden="1" customHeight="1" spans="1:41">
      <c r="A38" s="21">
        <v>30</v>
      </c>
      <c r="B38" s="24"/>
      <c r="C38" s="26"/>
      <c r="D38" s="26"/>
      <c r="E38" s="290">
        <v>3</v>
      </c>
      <c r="F38" s="290"/>
      <c r="G38" s="290"/>
      <c r="H38" s="290"/>
      <c r="I38" s="290"/>
      <c r="J38" s="259"/>
      <c r="K38" s="297"/>
      <c r="L38" s="298" t="s">
        <v>290</v>
      </c>
      <c r="M38" s="299" t="s">
        <v>291</v>
      </c>
      <c r="N38" s="62" t="s">
        <v>233</v>
      </c>
      <c r="O38" s="30"/>
      <c r="P38" s="24" t="s">
        <v>224</v>
      </c>
      <c r="Q38" s="46"/>
      <c r="R38" s="46" t="s">
        <v>51</v>
      </c>
      <c r="S38" s="53" t="s">
        <v>234</v>
      </c>
      <c r="T38" s="53" t="s">
        <v>229</v>
      </c>
      <c r="U38" s="46" t="s">
        <v>225</v>
      </c>
      <c r="V38" s="46" t="s">
        <v>226</v>
      </c>
      <c r="W38" s="30" t="s">
        <v>273</v>
      </c>
      <c r="X38" s="26" t="s">
        <v>228</v>
      </c>
      <c r="Y38" s="53" t="s">
        <v>229</v>
      </c>
      <c r="Z38" s="24" t="s">
        <v>292</v>
      </c>
      <c r="AA38" s="102">
        <f>AA39+AA40</f>
        <v>0.191</v>
      </c>
      <c r="AB38" s="22" t="s">
        <v>229</v>
      </c>
      <c r="AC38" s="22"/>
      <c r="AD38" s="22"/>
      <c r="AE38" s="22"/>
      <c r="AF38" s="22"/>
      <c r="AG38" s="180"/>
      <c r="AH38" s="180"/>
      <c r="AI38" s="133"/>
      <c r="AJ38" s="275">
        <v>1</v>
      </c>
      <c r="AK38" s="159">
        <v>1</v>
      </c>
      <c r="AL38" s="158"/>
      <c r="AM38" s="326">
        <v>0</v>
      </c>
      <c r="AN38" s="22">
        <v>0</v>
      </c>
      <c r="AO38" s="292">
        <v>1</v>
      </c>
    </row>
    <row r="39" ht="39.95" customHeight="1" spans="1:41">
      <c r="A39" s="21">
        <v>31</v>
      </c>
      <c r="B39" s="24"/>
      <c r="C39" s="26"/>
      <c r="D39" s="26"/>
      <c r="E39" s="290"/>
      <c r="F39" s="290">
        <v>4</v>
      </c>
      <c r="G39" s="290"/>
      <c r="H39" s="290"/>
      <c r="I39" s="290"/>
      <c r="J39" s="259"/>
      <c r="K39" s="297"/>
      <c r="L39" s="298" t="s">
        <v>293</v>
      </c>
      <c r="M39" s="299" t="s">
        <v>294</v>
      </c>
      <c r="N39" s="62" t="s">
        <v>295</v>
      </c>
      <c r="O39" s="30"/>
      <c r="P39" s="24" t="s">
        <v>224</v>
      </c>
      <c r="Q39" s="46"/>
      <c r="R39" s="46" t="s">
        <v>51</v>
      </c>
      <c r="S39" s="53" t="s">
        <v>234</v>
      </c>
      <c r="T39" s="53" t="s">
        <v>229</v>
      </c>
      <c r="U39" s="46" t="s">
        <v>225</v>
      </c>
      <c r="V39" s="76" t="s">
        <v>226</v>
      </c>
      <c r="W39" s="24" t="s">
        <v>229</v>
      </c>
      <c r="X39" s="26" t="s">
        <v>228</v>
      </c>
      <c r="Y39" s="53" t="s">
        <v>229</v>
      </c>
      <c r="Z39" s="24"/>
      <c r="AA39" s="102">
        <v>0.111</v>
      </c>
      <c r="AB39" s="22" t="s">
        <v>229</v>
      </c>
      <c r="AC39" s="22"/>
      <c r="AD39" s="22"/>
      <c r="AE39" s="22"/>
      <c r="AF39" s="22"/>
      <c r="AG39" s="180"/>
      <c r="AH39" s="180"/>
      <c r="AI39" s="133"/>
      <c r="AJ39" s="275">
        <v>1</v>
      </c>
      <c r="AK39" s="159">
        <v>1</v>
      </c>
      <c r="AL39" s="158"/>
      <c r="AM39" s="326">
        <v>0</v>
      </c>
      <c r="AN39" s="22">
        <v>0</v>
      </c>
      <c r="AO39" s="292">
        <v>1</v>
      </c>
    </row>
    <row r="40" ht="39.95" customHeight="1" spans="1:41">
      <c r="A40" s="21">
        <v>32</v>
      </c>
      <c r="B40" s="24"/>
      <c r="C40" s="26"/>
      <c r="D40" s="26"/>
      <c r="E40" s="290"/>
      <c r="F40" s="290">
        <v>4</v>
      </c>
      <c r="G40" s="290"/>
      <c r="H40" s="290"/>
      <c r="I40" s="290"/>
      <c r="J40" s="259"/>
      <c r="K40" s="297"/>
      <c r="L40" s="298" t="s">
        <v>296</v>
      </c>
      <c r="M40" s="299" t="s">
        <v>297</v>
      </c>
      <c r="N40" s="62" t="s">
        <v>233</v>
      </c>
      <c r="O40" s="30"/>
      <c r="P40" s="24" t="s">
        <v>224</v>
      </c>
      <c r="Q40" s="46"/>
      <c r="R40" s="46" t="s">
        <v>51</v>
      </c>
      <c r="S40" s="53" t="s">
        <v>234</v>
      </c>
      <c r="T40" s="53" t="s">
        <v>229</v>
      </c>
      <c r="U40" s="46" t="s">
        <v>225</v>
      </c>
      <c r="V40" s="76" t="s">
        <v>226</v>
      </c>
      <c r="W40" s="30" t="s">
        <v>273</v>
      </c>
      <c r="X40" s="26" t="s">
        <v>228</v>
      </c>
      <c r="Y40" s="53" t="s">
        <v>229</v>
      </c>
      <c r="Z40" s="24" t="s">
        <v>229</v>
      </c>
      <c r="AA40" s="102">
        <v>0.08</v>
      </c>
      <c r="AB40" s="22" t="s">
        <v>229</v>
      </c>
      <c r="AC40" s="22"/>
      <c r="AD40" s="22"/>
      <c r="AE40" s="22"/>
      <c r="AF40" s="22"/>
      <c r="AG40" s="180"/>
      <c r="AH40" s="180"/>
      <c r="AI40" s="133"/>
      <c r="AJ40" s="275">
        <v>1</v>
      </c>
      <c r="AK40" s="159">
        <v>1</v>
      </c>
      <c r="AL40" s="158"/>
      <c r="AM40" s="326">
        <v>0</v>
      </c>
      <c r="AN40" s="22">
        <v>0</v>
      </c>
      <c r="AO40" s="292">
        <v>1</v>
      </c>
    </row>
    <row r="41" ht="39.95" customHeight="1" spans="1:41">
      <c r="A41" s="21">
        <v>33</v>
      </c>
      <c r="B41" s="24"/>
      <c r="C41" s="26"/>
      <c r="D41" s="26"/>
      <c r="E41" s="26">
        <v>3</v>
      </c>
      <c r="F41" s="26"/>
      <c r="G41" s="26"/>
      <c r="H41" s="26"/>
      <c r="I41" s="26"/>
      <c r="J41" s="22"/>
      <c r="K41" s="47"/>
      <c r="L41" s="53" t="s">
        <v>298</v>
      </c>
      <c r="M41" s="35" t="s">
        <v>299</v>
      </c>
      <c r="N41" s="62" t="s">
        <v>295</v>
      </c>
      <c r="O41" s="30"/>
      <c r="P41" s="24" t="s">
        <v>224</v>
      </c>
      <c r="Q41" s="46"/>
      <c r="R41" s="46" t="s">
        <v>51</v>
      </c>
      <c r="S41" s="53" t="s">
        <v>234</v>
      </c>
      <c r="T41" s="53"/>
      <c r="U41" s="46" t="s">
        <v>225</v>
      </c>
      <c r="V41" s="76" t="s">
        <v>226</v>
      </c>
      <c r="W41" s="30" t="s">
        <v>300</v>
      </c>
      <c r="X41" s="26"/>
      <c r="Y41" s="53"/>
      <c r="Z41" s="24"/>
      <c r="AA41" s="102">
        <v>0.001</v>
      </c>
      <c r="AB41" s="22"/>
      <c r="AC41" s="22"/>
      <c r="AD41" s="22"/>
      <c r="AE41" s="22"/>
      <c r="AF41" s="22"/>
      <c r="AG41" s="180"/>
      <c r="AH41" s="180"/>
      <c r="AI41" s="133"/>
      <c r="AJ41" s="275">
        <v>3</v>
      </c>
      <c r="AK41" s="159">
        <v>3</v>
      </c>
      <c r="AL41" s="158"/>
      <c r="AM41" s="326">
        <v>0</v>
      </c>
      <c r="AN41" s="22">
        <v>0</v>
      </c>
      <c r="AO41" s="292">
        <v>3</v>
      </c>
    </row>
    <row r="42" ht="39.95" customHeight="1" spans="1:41">
      <c r="A42" s="21">
        <v>34</v>
      </c>
      <c r="B42" s="24"/>
      <c r="C42" s="26"/>
      <c r="D42" s="26"/>
      <c r="E42" s="26">
        <v>3</v>
      </c>
      <c r="F42" s="26"/>
      <c r="G42" s="26"/>
      <c r="H42" s="26"/>
      <c r="I42" s="26"/>
      <c r="J42" s="22"/>
      <c r="K42" s="47"/>
      <c r="L42" s="53" t="s">
        <v>301</v>
      </c>
      <c r="M42" s="35" t="s">
        <v>302</v>
      </c>
      <c r="N42" s="62" t="s">
        <v>272</v>
      </c>
      <c r="O42" s="30"/>
      <c r="P42" s="24" t="s">
        <v>224</v>
      </c>
      <c r="Q42" s="46"/>
      <c r="R42" s="46" t="s">
        <v>51</v>
      </c>
      <c r="S42" s="53" t="s">
        <v>301</v>
      </c>
      <c r="T42" s="53" t="s">
        <v>51</v>
      </c>
      <c r="U42" s="46" t="s">
        <v>225</v>
      </c>
      <c r="V42" s="46" t="s">
        <v>226</v>
      </c>
      <c r="W42" s="30" t="s">
        <v>303</v>
      </c>
      <c r="X42" s="26" t="s">
        <v>228</v>
      </c>
      <c r="Y42" s="53" t="s">
        <v>229</v>
      </c>
      <c r="Z42" s="24" t="s">
        <v>229</v>
      </c>
      <c r="AA42" s="102">
        <v>0.15</v>
      </c>
      <c r="AB42" s="22" t="s">
        <v>229</v>
      </c>
      <c r="AC42" s="22"/>
      <c r="AD42" s="22"/>
      <c r="AE42" s="22"/>
      <c r="AF42" s="22"/>
      <c r="AG42" s="180"/>
      <c r="AH42" s="180"/>
      <c r="AI42" s="133"/>
      <c r="AJ42" s="275">
        <v>0</v>
      </c>
      <c r="AK42" s="159">
        <v>1</v>
      </c>
      <c r="AL42" s="158"/>
      <c r="AM42" s="326">
        <v>0</v>
      </c>
      <c r="AN42" s="22">
        <v>0</v>
      </c>
      <c r="AO42" s="292">
        <v>1</v>
      </c>
    </row>
    <row r="43" ht="39.95" hidden="1" customHeight="1" spans="1:41">
      <c r="A43" s="21">
        <v>35</v>
      </c>
      <c r="B43" s="24"/>
      <c r="C43" s="26"/>
      <c r="D43" s="26"/>
      <c r="E43" s="26">
        <v>3</v>
      </c>
      <c r="F43" s="26"/>
      <c r="G43" s="26"/>
      <c r="H43" s="26"/>
      <c r="I43" s="26"/>
      <c r="J43" s="22"/>
      <c r="K43" s="47"/>
      <c r="L43" s="53" t="s">
        <v>304</v>
      </c>
      <c r="M43" s="35" t="s">
        <v>305</v>
      </c>
      <c r="N43" s="62" t="s">
        <v>272</v>
      </c>
      <c r="O43" s="30"/>
      <c r="P43" s="24" t="s">
        <v>224</v>
      </c>
      <c r="Q43" s="46"/>
      <c r="R43" s="46" t="s">
        <v>51</v>
      </c>
      <c r="S43" s="53" t="s">
        <v>304</v>
      </c>
      <c r="T43" s="53" t="s">
        <v>51</v>
      </c>
      <c r="U43" s="46" t="s">
        <v>225</v>
      </c>
      <c r="V43" s="46" t="s">
        <v>226</v>
      </c>
      <c r="W43" s="30" t="s">
        <v>248</v>
      </c>
      <c r="X43" s="26" t="s">
        <v>306</v>
      </c>
      <c r="Y43" s="53" t="s">
        <v>250</v>
      </c>
      <c r="Z43" s="53" t="s">
        <v>229</v>
      </c>
      <c r="AA43" s="102">
        <v>0.0253</v>
      </c>
      <c r="AB43" s="22"/>
      <c r="AC43" s="22"/>
      <c r="AD43" s="22"/>
      <c r="AE43" s="22"/>
      <c r="AF43" s="22"/>
      <c r="AG43" s="180"/>
      <c r="AH43" s="180"/>
      <c r="AI43" s="133"/>
      <c r="AJ43" s="275">
        <v>1</v>
      </c>
      <c r="AK43" s="159">
        <v>1</v>
      </c>
      <c r="AL43" s="158"/>
      <c r="AM43" s="326">
        <v>1</v>
      </c>
      <c r="AN43" s="22">
        <v>1</v>
      </c>
      <c r="AO43" s="292">
        <v>1</v>
      </c>
    </row>
    <row r="44" ht="39.95" hidden="1" customHeight="1" spans="1:41">
      <c r="A44" s="21">
        <v>36</v>
      </c>
      <c r="B44" s="24"/>
      <c r="C44" s="26"/>
      <c r="D44" s="26"/>
      <c r="E44" s="26">
        <v>3</v>
      </c>
      <c r="F44" s="26"/>
      <c r="G44" s="26"/>
      <c r="H44" s="26"/>
      <c r="I44" s="26"/>
      <c r="J44" s="22"/>
      <c r="K44" s="47"/>
      <c r="L44" s="53" t="s">
        <v>307</v>
      </c>
      <c r="M44" s="35" t="s">
        <v>308</v>
      </c>
      <c r="N44" s="62" t="s">
        <v>272</v>
      </c>
      <c r="O44" s="30"/>
      <c r="P44" s="24" t="s">
        <v>224</v>
      </c>
      <c r="Q44" s="46"/>
      <c r="R44" s="46" t="s">
        <v>51</v>
      </c>
      <c r="S44" s="53" t="s">
        <v>307</v>
      </c>
      <c r="T44" s="53" t="s">
        <v>51</v>
      </c>
      <c r="U44" s="46" t="s">
        <v>225</v>
      </c>
      <c r="V44" s="46" t="s">
        <v>226</v>
      </c>
      <c r="W44" s="30" t="s">
        <v>248</v>
      </c>
      <c r="X44" s="26" t="s">
        <v>306</v>
      </c>
      <c r="Y44" s="53" t="s">
        <v>250</v>
      </c>
      <c r="Z44" s="53" t="s">
        <v>229</v>
      </c>
      <c r="AA44" s="102">
        <v>0.0239</v>
      </c>
      <c r="AB44" s="22"/>
      <c r="AC44" s="22"/>
      <c r="AD44" s="22"/>
      <c r="AE44" s="22"/>
      <c r="AF44" s="22"/>
      <c r="AG44" s="180"/>
      <c r="AH44" s="180"/>
      <c r="AI44" s="133"/>
      <c r="AJ44" s="275">
        <v>1</v>
      </c>
      <c r="AK44" s="159">
        <v>1</v>
      </c>
      <c r="AL44" s="158"/>
      <c r="AM44" s="326">
        <v>1</v>
      </c>
      <c r="AN44" s="22">
        <v>1</v>
      </c>
      <c r="AO44" s="292">
        <v>1</v>
      </c>
    </row>
    <row r="45" ht="51" customHeight="1" spans="1:41">
      <c r="A45" s="21">
        <v>37</v>
      </c>
      <c r="B45" s="24"/>
      <c r="C45" s="26"/>
      <c r="D45" s="26"/>
      <c r="E45" s="30">
        <v>3</v>
      </c>
      <c r="F45" s="30"/>
      <c r="G45" s="26"/>
      <c r="H45" s="26"/>
      <c r="I45" s="26"/>
      <c r="J45" s="22"/>
      <c r="K45" s="47"/>
      <c r="L45" s="26" t="s">
        <v>71</v>
      </c>
      <c r="M45" s="35" t="s">
        <v>309</v>
      </c>
      <c r="N45" s="54" t="s">
        <v>272</v>
      </c>
      <c r="O45" s="30"/>
      <c r="P45" s="24" t="s">
        <v>224</v>
      </c>
      <c r="Q45" s="46"/>
      <c r="R45" s="46" t="s">
        <v>51</v>
      </c>
      <c r="S45" s="53" t="s">
        <v>234</v>
      </c>
      <c r="T45" s="24" t="s">
        <v>229</v>
      </c>
      <c r="U45" s="46" t="s">
        <v>225</v>
      </c>
      <c r="V45" s="46" t="s">
        <v>226</v>
      </c>
      <c r="W45" s="30" t="s">
        <v>273</v>
      </c>
      <c r="X45" s="26" t="s">
        <v>228</v>
      </c>
      <c r="Y45" s="24" t="s">
        <v>229</v>
      </c>
      <c r="Z45" s="24"/>
      <c r="AA45" s="102">
        <v>0.3</v>
      </c>
      <c r="AB45" s="22" t="s">
        <v>229</v>
      </c>
      <c r="AC45" s="22"/>
      <c r="AD45" s="22"/>
      <c r="AE45" s="22"/>
      <c r="AF45" s="22"/>
      <c r="AG45" s="180"/>
      <c r="AH45" s="180"/>
      <c r="AI45" s="133"/>
      <c r="AJ45" s="128">
        <v>1</v>
      </c>
      <c r="AK45" s="158">
        <v>1</v>
      </c>
      <c r="AL45" s="158"/>
      <c r="AM45" s="308">
        <v>0</v>
      </c>
      <c r="AN45" s="22">
        <v>0</v>
      </c>
      <c r="AO45" s="292">
        <v>1</v>
      </c>
    </row>
    <row r="46" ht="65.25" customHeight="1" spans="1:41">
      <c r="A46" s="21">
        <v>38</v>
      </c>
      <c r="B46" s="24"/>
      <c r="C46" s="26"/>
      <c r="D46" s="26"/>
      <c r="E46" s="30">
        <v>3</v>
      </c>
      <c r="F46" s="30"/>
      <c r="G46" s="26"/>
      <c r="H46" s="26"/>
      <c r="I46" s="26"/>
      <c r="J46" s="22"/>
      <c r="K46" s="47"/>
      <c r="L46" s="26" t="s">
        <v>138</v>
      </c>
      <c r="M46" s="35" t="s">
        <v>72</v>
      </c>
      <c r="N46" s="54" t="s">
        <v>269</v>
      </c>
      <c r="O46" s="30"/>
      <c r="P46" s="24" t="s">
        <v>224</v>
      </c>
      <c r="Q46" s="46"/>
      <c r="R46" s="46" t="s">
        <v>51</v>
      </c>
      <c r="S46" s="53" t="s">
        <v>234</v>
      </c>
      <c r="T46" s="24" t="s">
        <v>229</v>
      </c>
      <c r="U46" s="46" t="s">
        <v>225</v>
      </c>
      <c r="V46" s="46" t="s">
        <v>226</v>
      </c>
      <c r="W46" s="30" t="s">
        <v>273</v>
      </c>
      <c r="X46" s="26" t="s">
        <v>228</v>
      </c>
      <c r="Y46" s="24" t="s">
        <v>229</v>
      </c>
      <c r="Z46" s="24"/>
      <c r="AA46" s="102">
        <v>0.3</v>
      </c>
      <c r="AB46" s="22"/>
      <c r="AC46" s="22"/>
      <c r="AD46" s="22"/>
      <c r="AE46" s="22"/>
      <c r="AF46" s="22"/>
      <c r="AG46" s="180"/>
      <c r="AH46" s="180"/>
      <c r="AI46" s="133"/>
      <c r="AJ46" s="128">
        <v>0</v>
      </c>
      <c r="AK46" s="158">
        <v>0</v>
      </c>
      <c r="AL46" s="158"/>
      <c r="AM46" s="308">
        <v>1</v>
      </c>
      <c r="AN46" s="22">
        <v>1</v>
      </c>
      <c r="AO46" s="292">
        <v>0</v>
      </c>
    </row>
    <row r="47" s="278" customFormat="1" ht="39.95" customHeight="1" spans="1:41">
      <c r="A47" s="21">
        <v>39</v>
      </c>
      <c r="B47" s="286"/>
      <c r="C47" s="287"/>
      <c r="D47" s="287"/>
      <c r="E47" s="291">
        <v>3</v>
      </c>
      <c r="F47" s="291"/>
      <c r="G47" s="287"/>
      <c r="H47" s="287"/>
      <c r="I47" s="287"/>
      <c r="J47" s="292"/>
      <c r="K47" s="300"/>
      <c r="L47" s="295" t="s">
        <v>177</v>
      </c>
      <c r="M47" s="293" t="s">
        <v>72</v>
      </c>
      <c r="N47" s="301" t="s">
        <v>310</v>
      </c>
      <c r="O47" s="291"/>
      <c r="P47" s="286" t="s">
        <v>224</v>
      </c>
      <c r="Q47" s="295"/>
      <c r="R47" s="302" t="s">
        <v>51</v>
      </c>
      <c r="S47" s="295" t="s">
        <v>234</v>
      </c>
      <c r="T47" s="295" t="s">
        <v>229</v>
      </c>
      <c r="U47" s="302" t="s">
        <v>226</v>
      </c>
      <c r="V47" s="302" t="s">
        <v>225</v>
      </c>
      <c r="W47" s="286" t="s">
        <v>273</v>
      </c>
      <c r="X47" s="286" t="s">
        <v>228</v>
      </c>
      <c r="Y47" s="286" t="s">
        <v>229</v>
      </c>
      <c r="Z47" s="286"/>
      <c r="AA47" s="306">
        <v>0.3</v>
      </c>
      <c r="AB47" s="292"/>
      <c r="AC47" s="292"/>
      <c r="AD47" s="292"/>
      <c r="AE47" s="292"/>
      <c r="AF47" s="292"/>
      <c r="AG47" s="307"/>
      <c r="AH47" s="307"/>
      <c r="AI47" s="315"/>
      <c r="AJ47" s="316">
        <v>0</v>
      </c>
      <c r="AK47" s="317">
        <v>0</v>
      </c>
      <c r="AL47" s="317"/>
      <c r="AM47" s="319">
        <v>0</v>
      </c>
      <c r="AN47" s="292">
        <v>0</v>
      </c>
      <c r="AO47" s="292">
        <v>1</v>
      </c>
    </row>
    <row r="48" ht="39.95" customHeight="1" spans="1:41">
      <c r="A48" s="21">
        <v>40</v>
      </c>
      <c r="B48" s="24"/>
      <c r="C48" s="26"/>
      <c r="D48" s="26"/>
      <c r="E48" s="30">
        <v>3</v>
      </c>
      <c r="F48" s="30"/>
      <c r="G48" s="26"/>
      <c r="H48" s="26"/>
      <c r="I48" s="26"/>
      <c r="J48" s="22"/>
      <c r="K48" s="47"/>
      <c r="L48" s="53" t="s">
        <v>311</v>
      </c>
      <c r="M48" s="35" t="s">
        <v>312</v>
      </c>
      <c r="N48" s="66" t="s">
        <v>313</v>
      </c>
      <c r="O48" s="30"/>
      <c r="P48" s="24" t="s">
        <v>224</v>
      </c>
      <c r="Q48" s="53" t="s">
        <v>229</v>
      </c>
      <c r="R48" s="46" t="s">
        <v>51</v>
      </c>
      <c r="S48" s="53" t="s">
        <v>234</v>
      </c>
      <c r="T48" s="53" t="s">
        <v>229</v>
      </c>
      <c r="U48" s="46" t="s">
        <v>225</v>
      </c>
      <c r="V48" s="46" t="s">
        <v>226</v>
      </c>
      <c r="W48" s="24" t="s">
        <v>229</v>
      </c>
      <c r="X48" s="24" t="s">
        <v>229</v>
      </c>
      <c r="Y48" s="24" t="s">
        <v>229</v>
      </c>
      <c r="Z48" s="24"/>
      <c r="AA48" s="102">
        <v>0.001</v>
      </c>
      <c r="AB48" s="22" t="s">
        <v>229</v>
      </c>
      <c r="AC48" s="22"/>
      <c r="AD48" s="22"/>
      <c r="AE48" s="22"/>
      <c r="AF48" s="22"/>
      <c r="AG48" s="180"/>
      <c r="AH48" s="180"/>
      <c r="AI48" s="133"/>
      <c r="AJ48" s="128">
        <v>24</v>
      </c>
      <c r="AK48" s="158">
        <v>24</v>
      </c>
      <c r="AL48" s="158"/>
      <c r="AM48" s="308">
        <v>24</v>
      </c>
      <c r="AN48" s="22">
        <v>24</v>
      </c>
      <c r="AO48" s="292">
        <v>24</v>
      </c>
    </row>
    <row r="49" ht="39.95" customHeight="1" spans="1:41">
      <c r="A49" s="21">
        <v>41</v>
      </c>
      <c r="B49" s="24"/>
      <c r="C49" s="26"/>
      <c r="D49" s="26">
        <v>2</v>
      </c>
      <c r="E49" s="31"/>
      <c r="F49" s="30"/>
      <c r="G49" s="26"/>
      <c r="H49" s="26"/>
      <c r="I49" s="26"/>
      <c r="J49" s="22"/>
      <c r="K49" s="47"/>
      <c r="L49" s="26" t="s">
        <v>314</v>
      </c>
      <c r="M49" s="35" t="s">
        <v>315</v>
      </c>
      <c r="N49" s="54" t="s">
        <v>316</v>
      </c>
      <c r="O49" s="30"/>
      <c r="P49" s="24" t="s">
        <v>224</v>
      </c>
      <c r="Q49" s="81"/>
      <c r="R49" s="46" t="s">
        <v>51</v>
      </c>
      <c r="S49" s="26" t="s">
        <v>314</v>
      </c>
      <c r="T49" s="24" t="s">
        <v>51</v>
      </c>
      <c r="U49" s="46" t="s">
        <v>225</v>
      </c>
      <c r="V49" s="46" t="s">
        <v>226</v>
      </c>
      <c r="W49" s="30" t="s">
        <v>227</v>
      </c>
      <c r="X49" s="53" t="s">
        <v>228</v>
      </c>
      <c r="Y49" s="24" t="s">
        <v>229</v>
      </c>
      <c r="Z49" s="24"/>
      <c r="AA49" s="102">
        <f>AA51+AA72+AA82+AA87+AA89+AA90+AA102*AJ102+AA91+AA92++AA88</f>
        <v>4.876</v>
      </c>
      <c r="AB49" s="22" t="s">
        <v>229</v>
      </c>
      <c r="AC49" s="22"/>
      <c r="AD49" s="22"/>
      <c r="AE49" s="22"/>
      <c r="AF49" s="22"/>
      <c r="AG49" s="180"/>
      <c r="AH49" s="180"/>
      <c r="AI49" s="133"/>
      <c r="AJ49" s="128">
        <v>1</v>
      </c>
      <c r="AK49" s="158">
        <v>1</v>
      </c>
      <c r="AL49" s="158"/>
      <c r="AM49" s="308">
        <v>0</v>
      </c>
      <c r="AN49" s="22">
        <v>0</v>
      </c>
      <c r="AO49" s="292">
        <v>1</v>
      </c>
    </row>
    <row r="50" ht="39.95" customHeight="1" spans="1:41">
      <c r="A50" s="21">
        <v>42</v>
      </c>
      <c r="B50" s="24"/>
      <c r="C50" s="26"/>
      <c r="D50" s="26">
        <v>2</v>
      </c>
      <c r="E50" s="31"/>
      <c r="F50" s="30"/>
      <c r="G50" s="26"/>
      <c r="H50" s="26"/>
      <c r="I50" s="26"/>
      <c r="J50" s="22"/>
      <c r="K50" s="47"/>
      <c r="L50" s="26" t="s">
        <v>317</v>
      </c>
      <c r="M50" s="35" t="s">
        <v>315</v>
      </c>
      <c r="N50" s="54" t="s">
        <v>258</v>
      </c>
      <c r="O50" s="30"/>
      <c r="P50" s="24" t="s">
        <v>224</v>
      </c>
      <c r="Q50" s="81"/>
      <c r="R50" s="46" t="s">
        <v>51</v>
      </c>
      <c r="S50" s="26" t="s">
        <v>314</v>
      </c>
      <c r="T50" s="24" t="s">
        <v>51</v>
      </c>
      <c r="U50" s="46" t="s">
        <v>225</v>
      </c>
      <c r="V50" s="46" t="s">
        <v>226</v>
      </c>
      <c r="W50" s="30" t="s">
        <v>227</v>
      </c>
      <c r="X50" s="53" t="s">
        <v>228</v>
      </c>
      <c r="Y50" s="24" t="s">
        <v>229</v>
      </c>
      <c r="Z50" s="24"/>
      <c r="AA50" s="102">
        <v>4.73</v>
      </c>
      <c r="AB50" s="22"/>
      <c r="AC50" s="22"/>
      <c r="AD50" s="22"/>
      <c r="AE50" s="22"/>
      <c r="AF50" s="22"/>
      <c r="AG50" s="180"/>
      <c r="AH50" s="180"/>
      <c r="AI50" s="133"/>
      <c r="AJ50" s="128">
        <v>0</v>
      </c>
      <c r="AK50" s="158">
        <v>0</v>
      </c>
      <c r="AL50" s="158"/>
      <c r="AM50" s="308">
        <v>1</v>
      </c>
      <c r="AN50" s="22">
        <v>1</v>
      </c>
      <c r="AO50" s="292">
        <v>0</v>
      </c>
    </row>
    <row r="51" ht="39.95" customHeight="1" spans="1:41">
      <c r="A51" s="21">
        <v>43</v>
      </c>
      <c r="B51" s="24"/>
      <c r="C51" s="26"/>
      <c r="D51" s="26"/>
      <c r="E51" s="30">
        <v>3</v>
      </c>
      <c r="F51" s="30"/>
      <c r="G51" s="26"/>
      <c r="H51" s="26"/>
      <c r="I51" s="26"/>
      <c r="J51" s="22"/>
      <c r="K51" s="47"/>
      <c r="L51" s="26" t="s">
        <v>318</v>
      </c>
      <c r="M51" s="35" t="s">
        <v>319</v>
      </c>
      <c r="N51" s="54" t="s">
        <v>316</v>
      </c>
      <c r="O51" s="30"/>
      <c r="P51" s="24" t="s">
        <v>224</v>
      </c>
      <c r="Q51" s="81"/>
      <c r="R51" s="46" t="s">
        <v>51</v>
      </c>
      <c r="S51" s="53" t="s">
        <v>234</v>
      </c>
      <c r="T51" s="24" t="s">
        <v>51</v>
      </c>
      <c r="U51" s="46" t="s">
        <v>225</v>
      </c>
      <c r="V51" s="46" t="s">
        <v>226</v>
      </c>
      <c r="W51" s="30" t="s">
        <v>273</v>
      </c>
      <c r="X51" s="53" t="s">
        <v>228</v>
      </c>
      <c r="Y51" s="53" t="s">
        <v>229</v>
      </c>
      <c r="Z51" s="53"/>
      <c r="AA51" s="102">
        <f>AA53+AA56+AA59+AA60+AA61+AA62+AA71</f>
        <v>2.6027</v>
      </c>
      <c r="AB51" s="22" t="s">
        <v>229</v>
      </c>
      <c r="AC51" s="22"/>
      <c r="AD51" s="22"/>
      <c r="AE51" s="22"/>
      <c r="AF51" s="22"/>
      <c r="AG51" s="180"/>
      <c r="AH51" s="180"/>
      <c r="AI51" s="133"/>
      <c r="AJ51" s="128">
        <v>1</v>
      </c>
      <c r="AK51" s="159">
        <v>1</v>
      </c>
      <c r="AL51" s="158"/>
      <c r="AM51" s="326">
        <v>0</v>
      </c>
      <c r="AN51" s="22">
        <v>0</v>
      </c>
      <c r="AO51" s="292">
        <v>1</v>
      </c>
    </row>
    <row r="52" ht="39.95" customHeight="1" spans="1:41">
      <c r="A52" s="21">
        <v>44</v>
      </c>
      <c r="B52" s="24"/>
      <c r="C52" s="26"/>
      <c r="D52" s="26"/>
      <c r="E52" s="30">
        <v>3</v>
      </c>
      <c r="F52" s="30"/>
      <c r="G52" s="26"/>
      <c r="H52" s="26"/>
      <c r="I52" s="26"/>
      <c r="J52" s="22"/>
      <c r="K52" s="47"/>
      <c r="L52" s="26" t="s">
        <v>320</v>
      </c>
      <c r="M52" s="35" t="s">
        <v>319</v>
      </c>
      <c r="N52" s="54" t="s">
        <v>316</v>
      </c>
      <c r="O52" s="30"/>
      <c r="P52" s="24" t="s">
        <v>224</v>
      </c>
      <c r="Q52" s="81"/>
      <c r="R52" s="46" t="s">
        <v>51</v>
      </c>
      <c r="S52" s="53" t="s">
        <v>234</v>
      </c>
      <c r="T52" s="24" t="s">
        <v>51</v>
      </c>
      <c r="U52" s="46" t="s">
        <v>225</v>
      </c>
      <c r="V52" s="46" t="s">
        <v>226</v>
      </c>
      <c r="W52" s="30" t="s">
        <v>273</v>
      </c>
      <c r="X52" s="53" t="s">
        <v>228</v>
      </c>
      <c r="Y52" s="53" t="s">
        <v>229</v>
      </c>
      <c r="Z52" s="53"/>
      <c r="AA52" s="102">
        <v>2.45</v>
      </c>
      <c r="AB52" s="22"/>
      <c r="AC52" s="22"/>
      <c r="AD52" s="22"/>
      <c r="AE52" s="22"/>
      <c r="AF52" s="22"/>
      <c r="AG52" s="180"/>
      <c r="AH52" s="180"/>
      <c r="AI52" s="133"/>
      <c r="AJ52" s="128">
        <v>0</v>
      </c>
      <c r="AK52" s="159">
        <v>0</v>
      </c>
      <c r="AL52" s="158"/>
      <c r="AM52" s="326">
        <v>1</v>
      </c>
      <c r="AN52" s="22">
        <v>1</v>
      </c>
      <c r="AO52" s="292">
        <v>0</v>
      </c>
    </row>
    <row r="53" ht="39.95" customHeight="1" spans="1:41">
      <c r="A53" s="21">
        <v>45</v>
      </c>
      <c r="B53" s="24"/>
      <c r="C53" s="26"/>
      <c r="D53" s="26"/>
      <c r="E53" s="30"/>
      <c r="F53" s="30">
        <v>4</v>
      </c>
      <c r="G53" s="26"/>
      <c r="H53" s="26"/>
      <c r="I53" s="26"/>
      <c r="J53" s="22"/>
      <c r="K53" s="22"/>
      <c r="L53" s="53" t="s">
        <v>321</v>
      </c>
      <c r="M53" s="35" t="s">
        <v>322</v>
      </c>
      <c r="N53" s="66" t="s">
        <v>233</v>
      </c>
      <c r="O53" s="30"/>
      <c r="P53" s="24" t="s">
        <v>224</v>
      </c>
      <c r="Q53" s="81"/>
      <c r="R53" s="46" t="s">
        <v>51</v>
      </c>
      <c r="S53" s="53" t="s">
        <v>234</v>
      </c>
      <c r="T53" s="46" t="s">
        <v>229</v>
      </c>
      <c r="U53" s="46" t="s">
        <v>225</v>
      </c>
      <c r="V53" s="46" t="s">
        <v>226</v>
      </c>
      <c r="W53" s="30" t="s">
        <v>273</v>
      </c>
      <c r="X53" s="53" t="s">
        <v>228</v>
      </c>
      <c r="Y53" s="109" t="s">
        <v>229</v>
      </c>
      <c r="Z53" s="109" t="s">
        <v>229</v>
      </c>
      <c r="AA53" s="110">
        <f>AA54+AA55</f>
        <v>1.46</v>
      </c>
      <c r="AB53" s="46" t="s">
        <v>229</v>
      </c>
      <c r="AC53" s="22"/>
      <c r="AD53" s="22"/>
      <c r="AE53" s="22"/>
      <c r="AF53" s="22"/>
      <c r="AG53" s="180"/>
      <c r="AH53" s="180"/>
      <c r="AI53" s="133"/>
      <c r="AJ53" s="128">
        <v>1</v>
      </c>
      <c r="AK53" s="159">
        <v>1</v>
      </c>
      <c r="AL53" s="158"/>
      <c r="AM53" s="326">
        <v>1</v>
      </c>
      <c r="AN53" s="22">
        <v>1</v>
      </c>
      <c r="AO53" s="292">
        <v>1</v>
      </c>
    </row>
    <row r="54" ht="39.95" customHeight="1" spans="1:41">
      <c r="A54" s="21">
        <v>46</v>
      </c>
      <c r="B54" s="24"/>
      <c r="C54" s="26"/>
      <c r="D54" s="26"/>
      <c r="E54" s="30"/>
      <c r="F54" s="30"/>
      <c r="G54" s="26">
        <v>5</v>
      </c>
      <c r="H54" s="26"/>
      <c r="I54" s="26"/>
      <c r="J54" s="22"/>
      <c r="K54" s="22"/>
      <c r="L54" s="53" t="s">
        <v>323</v>
      </c>
      <c r="M54" s="35" t="s">
        <v>324</v>
      </c>
      <c r="N54" s="66" t="s">
        <v>233</v>
      </c>
      <c r="O54" s="30"/>
      <c r="P54" s="24" t="s">
        <v>224</v>
      </c>
      <c r="Q54" s="81"/>
      <c r="R54" s="46" t="s">
        <v>51</v>
      </c>
      <c r="S54" s="53" t="s">
        <v>234</v>
      </c>
      <c r="T54" s="46" t="s">
        <v>229</v>
      </c>
      <c r="U54" s="46" t="s">
        <v>225</v>
      </c>
      <c r="V54" s="46" t="s">
        <v>226</v>
      </c>
      <c r="W54" s="24" t="s">
        <v>325</v>
      </c>
      <c r="X54" s="26" t="s">
        <v>326</v>
      </c>
      <c r="Y54" s="109" t="s">
        <v>327</v>
      </c>
      <c r="Z54" s="109" t="s">
        <v>328</v>
      </c>
      <c r="AA54" s="111">
        <v>1.341</v>
      </c>
      <c r="AB54" s="46" t="s">
        <v>229</v>
      </c>
      <c r="AC54" s="22"/>
      <c r="AD54" s="22"/>
      <c r="AE54" s="22"/>
      <c r="AF54" s="22"/>
      <c r="AG54" s="180"/>
      <c r="AH54" s="180"/>
      <c r="AI54" s="133"/>
      <c r="AJ54" s="128">
        <v>1</v>
      </c>
      <c r="AK54" s="159">
        <v>1</v>
      </c>
      <c r="AL54" s="158"/>
      <c r="AM54" s="326">
        <v>1</v>
      </c>
      <c r="AN54" s="22">
        <v>1</v>
      </c>
      <c r="AO54" s="292">
        <v>1</v>
      </c>
    </row>
    <row r="55" ht="39.95" customHeight="1" spans="1:41">
      <c r="A55" s="21">
        <v>47</v>
      </c>
      <c r="B55" s="24"/>
      <c r="C55" s="26"/>
      <c r="D55" s="26"/>
      <c r="E55" s="30"/>
      <c r="F55" s="30"/>
      <c r="G55" s="26">
        <v>5</v>
      </c>
      <c r="H55" s="26"/>
      <c r="I55" s="26"/>
      <c r="J55" s="22"/>
      <c r="K55" s="22"/>
      <c r="L55" s="53" t="s">
        <v>329</v>
      </c>
      <c r="M55" s="35" t="s">
        <v>330</v>
      </c>
      <c r="N55" s="66" t="s">
        <v>233</v>
      </c>
      <c r="O55" s="30"/>
      <c r="P55" s="24" t="s">
        <v>224</v>
      </c>
      <c r="Q55" s="81"/>
      <c r="R55" s="46" t="s">
        <v>51</v>
      </c>
      <c r="S55" s="53" t="s">
        <v>234</v>
      </c>
      <c r="T55" s="46" t="s">
        <v>229</v>
      </c>
      <c r="U55" s="46" t="s">
        <v>225</v>
      </c>
      <c r="V55" s="46" t="s">
        <v>226</v>
      </c>
      <c r="W55" s="24" t="s">
        <v>325</v>
      </c>
      <c r="X55" s="26" t="s">
        <v>331</v>
      </c>
      <c r="Y55" s="109" t="s">
        <v>327</v>
      </c>
      <c r="Z55" s="112" t="s">
        <v>332</v>
      </c>
      <c r="AA55" s="113">
        <v>0.119</v>
      </c>
      <c r="AB55" s="46" t="s">
        <v>229</v>
      </c>
      <c r="AC55" s="22"/>
      <c r="AD55" s="22"/>
      <c r="AE55" s="22"/>
      <c r="AF55" s="22"/>
      <c r="AG55" s="180"/>
      <c r="AH55" s="180"/>
      <c r="AI55" s="133"/>
      <c r="AJ55" s="128">
        <v>1</v>
      </c>
      <c r="AK55" s="159">
        <v>1</v>
      </c>
      <c r="AL55" s="158"/>
      <c r="AM55" s="326">
        <v>1</v>
      </c>
      <c r="AN55" s="22">
        <v>1</v>
      </c>
      <c r="AO55" s="292">
        <v>1</v>
      </c>
    </row>
    <row r="56" s="281" customFormat="1" ht="39.95" customHeight="1" spans="1:41">
      <c r="A56" s="21">
        <v>48</v>
      </c>
      <c r="B56" s="32"/>
      <c r="C56" s="33"/>
      <c r="D56" s="33"/>
      <c r="E56" s="34"/>
      <c r="F56" s="34">
        <v>4</v>
      </c>
      <c r="G56" s="33"/>
      <c r="H56" s="33"/>
      <c r="I56" s="33"/>
      <c r="J56" s="67"/>
      <c r="K56" s="67"/>
      <c r="L56" s="53" t="s">
        <v>333</v>
      </c>
      <c r="M56" s="68" t="s">
        <v>334</v>
      </c>
      <c r="N56" s="69" t="s">
        <v>335</v>
      </c>
      <c r="O56" s="30"/>
      <c r="P56" s="24" t="s">
        <v>224</v>
      </c>
      <c r="Q56" s="82"/>
      <c r="R56" s="46" t="s">
        <v>51</v>
      </c>
      <c r="S56" s="53" t="s">
        <v>234</v>
      </c>
      <c r="T56" s="46" t="s">
        <v>229</v>
      </c>
      <c r="U56" s="46" t="s">
        <v>225</v>
      </c>
      <c r="V56" s="46" t="s">
        <v>226</v>
      </c>
      <c r="W56" s="34" t="s">
        <v>273</v>
      </c>
      <c r="X56" s="33" t="s">
        <v>228</v>
      </c>
      <c r="Y56" s="109" t="s">
        <v>229</v>
      </c>
      <c r="Z56" s="109" t="s">
        <v>229</v>
      </c>
      <c r="AA56" s="110">
        <f>AA57+AA58*AJ58</f>
        <v>0.17</v>
      </c>
      <c r="AB56" s="46" t="s">
        <v>229</v>
      </c>
      <c r="AC56" s="67"/>
      <c r="AD56" s="67"/>
      <c r="AE56" s="67"/>
      <c r="AF56" s="67"/>
      <c r="AG56" s="327"/>
      <c r="AH56" s="327"/>
      <c r="AI56" s="147"/>
      <c r="AJ56" s="164">
        <v>1</v>
      </c>
      <c r="AK56" s="165">
        <v>1</v>
      </c>
      <c r="AL56" s="328"/>
      <c r="AM56" s="329">
        <v>1</v>
      </c>
      <c r="AN56" s="330">
        <v>1</v>
      </c>
      <c r="AO56" s="335">
        <v>1</v>
      </c>
    </row>
    <row r="57" s="281" customFormat="1" ht="39.95" customHeight="1" spans="1:41">
      <c r="A57" s="21">
        <v>49</v>
      </c>
      <c r="B57" s="32"/>
      <c r="C57" s="33"/>
      <c r="D57" s="33"/>
      <c r="E57" s="34"/>
      <c r="F57" s="34"/>
      <c r="G57" s="33">
        <v>5</v>
      </c>
      <c r="H57" s="33"/>
      <c r="I57" s="33"/>
      <c r="J57" s="67"/>
      <c r="K57" s="67"/>
      <c r="L57" s="53" t="s">
        <v>336</v>
      </c>
      <c r="M57" s="68" t="s">
        <v>337</v>
      </c>
      <c r="N57" s="69" t="s">
        <v>335</v>
      </c>
      <c r="O57" s="30"/>
      <c r="P57" s="24" t="s">
        <v>224</v>
      </c>
      <c r="Q57" s="82"/>
      <c r="R57" s="46" t="s">
        <v>51</v>
      </c>
      <c r="S57" s="53" t="s">
        <v>234</v>
      </c>
      <c r="T57" s="46" t="s">
        <v>229</v>
      </c>
      <c r="U57" s="46" t="s">
        <v>225</v>
      </c>
      <c r="V57" s="46" t="s">
        <v>226</v>
      </c>
      <c r="W57" s="24" t="s">
        <v>338</v>
      </c>
      <c r="X57" s="33" t="s">
        <v>339</v>
      </c>
      <c r="Y57" s="109" t="s">
        <v>340</v>
      </c>
      <c r="Z57" s="112" t="s">
        <v>341</v>
      </c>
      <c r="AA57" s="110">
        <v>0.156</v>
      </c>
      <c r="AB57" s="46" t="s">
        <v>229</v>
      </c>
      <c r="AC57" s="67"/>
      <c r="AD57" s="67"/>
      <c r="AE57" s="67"/>
      <c r="AF57" s="67"/>
      <c r="AG57" s="327"/>
      <c r="AH57" s="327"/>
      <c r="AI57" s="147"/>
      <c r="AJ57" s="164">
        <v>1</v>
      </c>
      <c r="AK57" s="165">
        <v>1</v>
      </c>
      <c r="AL57" s="328"/>
      <c r="AM57" s="329">
        <v>1</v>
      </c>
      <c r="AN57" s="330">
        <v>1</v>
      </c>
      <c r="AO57" s="335">
        <v>1</v>
      </c>
    </row>
    <row r="58" s="281" customFormat="1" ht="39.95" customHeight="1" spans="1:41">
      <c r="A58" s="21">
        <v>50</v>
      </c>
      <c r="B58" s="32"/>
      <c r="C58" s="33"/>
      <c r="D58" s="33"/>
      <c r="E58" s="34"/>
      <c r="F58" s="34"/>
      <c r="G58" s="33">
        <v>5</v>
      </c>
      <c r="H58" s="33"/>
      <c r="I58" s="33"/>
      <c r="J58" s="67"/>
      <c r="K58" s="67"/>
      <c r="L58" s="70" t="s">
        <v>342</v>
      </c>
      <c r="M58" s="68" t="s">
        <v>343</v>
      </c>
      <c r="N58" s="69" t="s">
        <v>344</v>
      </c>
      <c r="O58" s="30"/>
      <c r="P58" s="24" t="s">
        <v>224</v>
      </c>
      <c r="Q58" s="82"/>
      <c r="R58" s="46" t="s">
        <v>51</v>
      </c>
      <c r="S58" s="53" t="s">
        <v>234</v>
      </c>
      <c r="T58" s="46" t="s">
        <v>229</v>
      </c>
      <c r="U58" s="83" t="s">
        <v>225</v>
      </c>
      <c r="V58" s="83" t="s">
        <v>226</v>
      </c>
      <c r="W58" s="32" t="s">
        <v>313</v>
      </c>
      <c r="X58" s="53" t="s">
        <v>345</v>
      </c>
      <c r="Y58" s="116" t="s">
        <v>229</v>
      </c>
      <c r="Z58" s="109" t="s">
        <v>229</v>
      </c>
      <c r="AA58" s="110">
        <v>0.007</v>
      </c>
      <c r="AB58" s="46" t="s">
        <v>229</v>
      </c>
      <c r="AC58" s="67"/>
      <c r="AD58" s="67"/>
      <c r="AE58" s="67"/>
      <c r="AF58" s="67"/>
      <c r="AG58" s="327"/>
      <c r="AH58" s="327"/>
      <c r="AI58" s="147"/>
      <c r="AJ58" s="164">
        <v>2</v>
      </c>
      <c r="AK58" s="165">
        <v>2</v>
      </c>
      <c r="AL58" s="328"/>
      <c r="AM58" s="329">
        <v>2</v>
      </c>
      <c r="AN58" s="330">
        <v>2</v>
      </c>
      <c r="AO58" s="335">
        <v>2</v>
      </c>
    </row>
    <row r="59" ht="39.95" customHeight="1" spans="1:41">
      <c r="A59" s="21">
        <v>51</v>
      </c>
      <c r="B59" s="26"/>
      <c r="C59" s="26"/>
      <c r="D59" s="26"/>
      <c r="E59" s="26"/>
      <c r="F59" s="26">
        <v>4</v>
      </c>
      <c r="G59" s="26"/>
      <c r="H59" s="26"/>
      <c r="I59" s="26"/>
      <c r="J59" s="28"/>
      <c r="K59" s="28"/>
      <c r="L59" s="53" t="s">
        <v>346</v>
      </c>
      <c r="M59" s="35" t="s">
        <v>347</v>
      </c>
      <c r="N59" s="66" t="s">
        <v>348</v>
      </c>
      <c r="O59" s="30"/>
      <c r="P59" s="24" t="s">
        <v>224</v>
      </c>
      <c r="Q59" s="28"/>
      <c r="R59" s="46" t="s">
        <v>51</v>
      </c>
      <c r="S59" s="53" t="s">
        <v>234</v>
      </c>
      <c r="T59" s="53" t="s">
        <v>229</v>
      </c>
      <c r="U59" s="46" t="s">
        <v>225</v>
      </c>
      <c r="V59" s="46" t="s">
        <v>226</v>
      </c>
      <c r="W59" s="24" t="s">
        <v>325</v>
      </c>
      <c r="X59" s="26" t="s">
        <v>349</v>
      </c>
      <c r="Y59" s="53" t="s">
        <v>350</v>
      </c>
      <c r="Z59" s="21"/>
      <c r="AA59" s="102">
        <v>0.0503</v>
      </c>
      <c r="AB59" s="22" t="s">
        <v>229</v>
      </c>
      <c r="AC59" s="180"/>
      <c r="AD59" s="180"/>
      <c r="AE59" s="180"/>
      <c r="AF59" s="180"/>
      <c r="AG59" s="180"/>
      <c r="AH59" s="180"/>
      <c r="AI59" s="133"/>
      <c r="AJ59" s="164">
        <v>1</v>
      </c>
      <c r="AK59" s="165">
        <v>1</v>
      </c>
      <c r="AL59" s="158"/>
      <c r="AM59" s="329">
        <v>1</v>
      </c>
      <c r="AN59" s="22">
        <v>1</v>
      </c>
      <c r="AO59" s="292">
        <v>1</v>
      </c>
    </row>
    <row r="60" ht="39.95" customHeight="1" spans="1:41">
      <c r="A60" s="21">
        <v>52</v>
      </c>
      <c r="B60" s="26"/>
      <c r="C60" s="26"/>
      <c r="D60" s="26"/>
      <c r="E60" s="26"/>
      <c r="F60" s="26">
        <v>4</v>
      </c>
      <c r="G60" s="26"/>
      <c r="H60" s="26"/>
      <c r="I60" s="26"/>
      <c r="J60" s="28"/>
      <c r="K60" s="28"/>
      <c r="L60" s="53" t="s">
        <v>351</v>
      </c>
      <c r="M60" s="35" t="s">
        <v>352</v>
      </c>
      <c r="N60" s="66" t="s">
        <v>348</v>
      </c>
      <c r="O60" s="30"/>
      <c r="P60" s="24" t="s">
        <v>224</v>
      </c>
      <c r="Q60" s="28"/>
      <c r="R60" s="46" t="s">
        <v>51</v>
      </c>
      <c r="S60" s="53" t="s">
        <v>234</v>
      </c>
      <c r="T60" s="53" t="s">
        <v>229</v>
      </c>
      <c r="U60" s="46" t="s">
        <v>225</v>
      </c>
      <c r="V60" s="46" t="s">
        <v>226</v>
      </c>
      <c r="W60" s="24" t="s">
        <v>325</v>
      </c>
      <c r="X60" s="26" t="s">
        <v>349</v>
      </c>
      <c r="Y60" s="53" t="s">
        <v>350</v>
      </c>
      <c r="Z60" s="21"/>
      <c r="AA60" s="102">
        <v>0.0503</v>
      </c>
      <c r="AB60" s="22" t="s">
        <v>229</v>
      </c>
      <c r="AC60" s="180"/>
      <c r="AD60" s="180"/>
      <c r="AE60" s="180"/>
      <c r="AF60" s="180"/>
      <c r="AG60" s="180"/>
      <c r="AH60" s="180"/>
      <c r="AI60" s="133"/>
      <c r="AJ60" s="164">
        <v>1</v>
      </c>
      <c r="AK60" s="165">
        <v>1</v>
      </c>
      <c r="AL60" s="158"/>
      <c r="AM60" s="329">
        <v>1</v>
      </c>
      <c r="AN60" s="22">
        <v>1</v>
      </c>
      <c r="AO60" s="292">
        <v>1</v>
      </c>
    </row>
    <row r="61" ht="39.95" customHeight="1" spans="1:41">
      <c r="A61" s="21">
        <v>53</v>
      </c>
      <c r="B61" s="24"/>
      <c r="C61" s="26"/>
      <c r="D61" s="26"/>
      <c r="E61" s="30"/>
      <c r="F61" s="30">
        <v>4</v>
      </c>
      <c r="G61" s="26"/>
      <c r="H61" s="26"/>
      <c r="I61" s="26"/>
      <c r="J61" s="22"/>
      <c r="K61" s="22"/>
      <c r="L61" s="53" t="s">
        <v>353</v>
      </c>
      <c r="M61" s="35" t="s">
        <v>354</v>
      </c>
      <c r="N61" s="66" t="s">
        <v>233</v>
      </c>
      <c r="O61" s="30"/>
      <c r="P61" s="24" t="s">
        <v>224</v>
      </c>
      <c r="Q61" s="81"/>
      <c r="R61" s="46" t="s">
        <v>51</v>
      </c>
      <c r="S61" s="53" t="s">
        <v>234</v>
      </c>
      <c r="T61" s="46" t="s">
        <v>229</v>
      </c>
      <c r="U61" s="46" t="s">
        <v>225</v>
      </c>
      <c r="V61" s="46" t="s">
        <v>226</v>
      </c>
      <c r="W61" s="24" t="s">
        <v>325</v>
      </c>
      <c r="X61" s="26" t="s">
        <v>355</v>
      </c>
      <c r="Y61" s="109" t="s">
        <v>327</v>
      </c>
      <c r="Z61" s="112" t="s">
        <v>356</v>
      </c>
      <c r="AA61" s="110">
        <v>0.363</v>
      </c>
      <c r="AB61" s="46" t="s">
        <v>229</v>
      </c>
      <c r="AC61" s="22"/>
      <c r="AD61" s="22"/>
      <c r="AE61" s="22"/>
      <c r="AF61" s="22"/>
      <c r="AG61" s="180"/>
      <c r="AH61" s="180"/>
      <c r="AI61" s="133"/>
      <c r="AJ61" s="164">
        <v>1</v>
      </c>
      <c r="AK61" s="165">
        <v>1</v>
      </c>
      <c r="AL61" s="158"/>
      <c r="AM61" s="329">
        <v>1</v>
      </c>
      <c r="AN61" s="22">
        <v>1</v>
      </c>
      <c r="AO61" s="292">
        <v>1</v>
      </c>
    </row>
    <row r="62" s="280" customFormat="1" ht="87.95" customHeight="1" spans="1:41">
      <c r="A62" s="21">
        <v>54</v>
      </c>
      <c r="B62" s="24"/>
      <c r="C62" s="26"/>
      <c r="D62" s="26"/>
      <c r="E62" s="30"/>
      <c r="F62" s="30">
        <v>4</v>
      </c>
      <c r="G62" s="26"/>
      <c r="H62" s="26"/>
      <c r="I62" s="26"/>
      <c r="J62" s="22"/>
      <c r="K62" s="22"/>
      <c r="L62" s="53" t="s">
        <v>76</v>
      </c>
      <c r="M62" s="35" t="s">
        <v>357</v>
      </c>
      <c r="N62" s="62" t="s">
        <v>358</v>
      </c>
      <c r="O62" s="30"/>
      <c r="P62" s="24" t="s">
        <v>224</v>
      </c>
      <c r="Q62" s="81"/>
      <c r="R62" s="46" t="s">
        <v>359</v>
      </c>
      <c r="S62" s="53" t="s">
        <v>234</v>
      </c>
      <c r="T62" s="46" t="s">
        <v>229</v>
      </c>
      <c r="U62" s="46" t="s">
        <v>225</v>
      </c>
      <c r="V62" s="46" t="s">
        <v>226</v>
      </c>
      <c r="W62" s="30" t="s">
        <v>273</v>
      </c>
      <c r="X62" s="26" t="s">
        <v>228</v>
      </c>
      <c r="Y62" s="109" t="s">
        <v>229</v>
      </c>
      <c r="Z62" s="109" t="s">
        <v>229</v>
      </c>
      <c r="AA62" s="118">
        <f>AA63+AA69+AA70*AJ70</f>
        <v>0.4427</v>
      </c>
      <c r="AB62" s="46" t="s">
        <v>229</v>
      </c>
      <c r="AC62" s="22"/>
      <c r="AD62" s="22"/>
      <c r="AE62" s="22"/>
      <c r="AF62" s="22"/>
      <c r="AG62" s="180"/>
      <c r="AH62" s="180"/>
      <c r="AI62" s="133"/>
      <c r="AJ62" s="128">
        <v>1</v>
      </c>
      <c r="AK62" s="159">
        <v>1</v>
      </c>
      <c r="AL62" s="323"/>
      <c r="AM62" s="326">
        <v>0</v>
      </c>
      <c r="AN62" s="324">
        <v>0</v>
      </c>
      <c r="AO62" s="322">
        <v>1</v>
      </c>
    </row>
    <row r="63" ht="39.95" customHeight="1" spans="1:41">
      <c r="A63" s="21">
        <v>55</v>
      </c>
      <c r="B63" s="24"/>
      <c r="C63" s="26"/>
      <c r="D63" s="26"/>
      <c r="E63" s="30"/>
      <c r="F63" s="30"/>
      <c r="G63" s="26">
        <v>5</v>
      </c>
      <c r="H63" s="26"/>
      <c r="I63" s="26"/>
      <c r="J63" s="22"/>
      <c r="K63" s="22"/>
      <c r="L63" s="53" t="s">
        <v>360</v>
      </c>
      <c r="M63" s="35" t="s">
        <v>361</v>
      </c>
      <c r="N63" s="66" t="s">
        <v>362</v>
      </c>
      <c r="O63" s="30"/>
      <c r="P63" s="24" t="s">
        <v>224</v>
      </c>
      <c r="Q63" s="81"/>
      <c r="R63" s="46" t="s">
        <v>51</v>
      </c>
      <c r="S63" s="53" t="s">
        <v>234</v>
      </c>
      <c r="T63" s="46" t="s">
        <v>229</v>
      </c>
      <c r="U63" s="46" t="s">
        <v>225</v>
      </c>
      <c r="V63" s="46" t="s">
        <v>226</v>
      </c>
      <c r="W63" s="30" t="s">
        <v>273</v>
      </c>
      <c r="X63" s="26" t="s">
        <v>228</v>
      </c>
      <c r="Y63" s="109" t="s">
        <v>229</v>
      </c>
      <c r="Z63" s="109" t="s">
        <v>229</v>
      </c>
      <c r="AA63" s="110">
        <f>AA64+AA65+AA66+AA67+AA68</f>
        <v>0.29</v>
      </c>
      <c r="AB63" s="46" t="s">
        <v>229</v>
      </c>
      <c r="AC63" s="22"/>
      <c r="AD63" s="22"/>
      <c r="AE63" s="22"/>
      <c r="AF63" s="22"/>
      <c r="AG63" s="180"/>
      <c r="AH63" s="180"/>
      <c r="AI63" s="133"/>
      <c r="AJ63" s="128">
        <v>1</v>
      </c>
      <c r="AK63" s="158">
        <v>1</v>
      </c>
      <c r="AL63" s="158"/>
      <c r="AM63" s="308">
        <v>1</v>
      </c>
      <c r="AN63" s="22">
        <v>1</v>
      </c>
      <c r="AO63" s="292">
        <v>1</v>
      </c>
    </row>
    <row r="64" ht="39.95" customHeight="1" spans="1:41">
      <c r="A64" s="21">
        <v>56</v>
      </c>
      <c r="B64" s="24"/>
      <c r="C64" s="26"/>
      <c r="D64" s="26"/>
      <c r="E64" s="30"/>
      <c r="F64" s="30"/>
      <c r="G64" s="26"/>
      <c r="H64" s="26">
        <v>6</v>
      </c>
      <c r="I64" s="26"/>
      <c r="J64" s="22"/>
      <c r="K64" s="22"/>
      <c r="L64" s="53" t="s">
        <v>363</v>
      </c>
      <c r="M64" s="35" t="s">
        <v>364</v>
      </c>
      <c r="N64" s="66" t="s">
        <v>233</v>
      </c>
      <c r="O64" s="30"/>
      <c r="P64" s="24" t="s">
        <v>224</v>
      </c>
      <c r="Q64" s="81"/>
      <c r="R64" s="46" t="s">
        <v>51</v>
      </c>
      <c r="S64" s="53" t="s">
        <v>234</v>
      </c>
      <c r="T64" s="46" t="s">
        <v>229</v>
      </c>
      <c r="U64" s="46" t="s">
        <v>225</v>
      </c>
      <c r="V64" s="46" t="s">
        <v>226</v>
      </c>
      <c r="W64" s="24" t="s">
        <v>243</v>
      </c>
      <c r="X64" s="26" t="s">
        <v>365</v>
      </c>
      <c r="Y64" s="109" t="s">
        <v>245</v>
      </c>
      <c r="Z64" s="109" t="s">
        <v>366</v>
      </c>
      <c r="AA64" s="110">
        <v>0.0608</v>
      </c>
      <c r="AB64" s="46" t="s">
        <v>229</v>
      </c>
      <c r="AC64" s="22"/>
      <c r="AD64" s="22"/>
      <c r="AE64" s="22"/>
      <c r="AF64" s="22"/>
      <c r="AG64" s="180"/>
      <c r="AH64" s="180"/>
      <c r="AI64" s="133"/>
      <c r="AJ64" s="128">
        <v>1</v>
      </c>
      <c r="AK64" s="158">
        <v>1</v>
      </c>
      <c r="AL64" s="158"/>
      <c r="AM64" s="308">
        <v>1</v>
      </c>
      <c r="AN64" s="22">
        <v>1</v>
      </c>
      <c r="AO64" s="292">
        <v>1</v>
      </c>
    </row>
    <row r="65" ht="39.95" customHeight="1" spans="1:41">
      <c r="A65" s="21">
        <v>57</v>
      </c>
      <c r="B65" s="24"/>
      <c r="C65" s="26"/>
      <c r="D65" s="26"/>
      <c r="E65" s="30"/>
      <c r="F65" s="30"/>
      <c r="G65" s="26"/>
      <c r="H65" s="26">
        <v>6</v>
      </c>
      <c r="I65" s="26"/>
      <c r="J65" s="22"/>
      <c r="K65" s="22"/>
      <c r="L65" s="53" t="s">
        <v>367</v>
      </c>
      <c r="M65" s="35" t="s">
        <v>368</v>
      </c>
      <c r="N65" s="66" t="s">
        <v>233</v>
      </c>
      <c r="O65" s="30"/>
      <c r="P65" s="24" t="s">
        <v>224</v>
      </c>
      <c r="Q65" s="81"/>
      <c r="R65" s="46" t="s">
        <v>51</v>
      </c>
      <c r="S65" s="53" t="s">
        <v>234</v>
      </c>
      <c r="T65" s="46" t="s">
        <v>229</v>
      </c>
      <c r="U65" s="46" t="s">
        <v>225</v>
      </c>
      <c r="V65" s="46" t="s">
        <v>226</v>
      </c>
      <c r="W65" s="24" t="s">
        <v>243</v>
      </c>
      <c r="X65" s="26" t="s">
        <v>365</v>
      </c>
      <c r="Y65" s="109" t="s">
        <v>245</v>
      </c>
      <c r="Z65" s="109" t="s">
        <v>369</v>
      </c>
      <c r="AA65" s="110">
        <v>0.0689</v>
      </c>
      <c r="AB65" s="46" t="s">
        <v>229</v>
      </c>
      <c r="AC65" s="22"/>
      <c r="AD65" s="22"/>
      <c r="AE65" s="22"/>
      <c r="AF65" s="22"/>
      <c r="AG65" s="180"/>
      <c r="AH65" s="180"/>
      <c r="AI65" s="133"/>
      <c r="AJ65" s="128">
        <v>1</v>
      </c>
      <c r="AK65" s="158">
        <v>1</v>
      </c>
      <c r="AL65" s="158"/>
      <c r="AM65" s="308">
        <v>1</v>
      </c>
      <c r="AN65" s="22">
        <v>1</v>
      </c>
      <c r="AO65" s="292">
        <v>1</v>
      </c>
    </row>
    <row r="66" ht="39.95" customHeight="1" spans="1:41">
      <c r="A66" s="21">
        <v>58</v>
      </c>
      <c r="B66" s="24"/>
      <c r="C66" s="26"/>
      <c r="D66" s="26"/>
      <c r="E66" s="30"/>
      <c r="F66" s="30"/>
      <c r="G66" s="26"/>
      <c r="H66" s="26">
        <v>6</v>
      </c>
      <c r="I66" s="26"/>
      <c r="J66" s="22"/>
      <c r="K66" s="22"/>
      <c r="L66" s="53" t="s">
        <v>370</v>
      </c>
      <c r="M66" s="35" t="s">
        <v>371</v>
      </c>
      <c r="N66" s="66" t="s">
        <v>233</v>
      </c>
      <c r="O66" s="30"/>
      <c r="P66" s="24" t="s">
        <v>224</v>
      </c>
      <c r="Q66" s="81"/>
      <c r="R66" s="46" t="s">
        <v>51</v>
      </c>
      <c r="S66" s="53" t="s">
        <v>234</v>
      </c>
      <c r="T66" s="46" t="s">
        <v>229</v>
      </c>
      <c r="U66" s="46" t="s">
        <v>225</v>
      </c>
      <c r="V66" s="46" t="s">
        <v>226</v>
      </c>
      <c r="W66" s="24" t="s">
        <v>243</v>
      </c>
      <c r="X66" s="26" t="s">
        <v>365</v>
      </c>
      <c r="Y66" s="109" t="s">
        <v>245</v>
      </c>
      <c r="Z66" s="109" t="s">
        <v>369</v>
      </c>
      <c r="AA66" s="110">
        <v>0.0689</v>
      </c>
      <c r="AB66" s="46" t="s">
        <v>229</v>
      </c>
      <c r="AC66" s="22"/>
      <c r="AD66" s="22"/>
      <c r="AE66" s="22"/>
      <c r="AF66" s="22"/>
      <c r="AG66" s="180"/>
      <c r="AH66" s="180"/>
      <c r="AI66" s="133"/>
      <c r="AJ66" s="128">
        <v>1</v>
      </c>
      <c r="AK66" s="158">
        <v>1</v>
      </c>
      <c r="AL66" s="158"/>
      <c r="AM66" s="308">
        <v>1</v>
      </c>
      <c r="AN66" s="22">
        <v>1</v>
      </c>
      <c r="AO66" s="292">
        <v>1</v>
      </c>
    </row>
    <row r="67" ht="39.95" customHeight="1" spans="1:41">
      <c r="A67" s="21">
        <v>59</v>
      </c>
      <c r="B67" s="24"/>
      <c r="C67" s="26"/>
      <c r="D67" s="26"/>
      <c r="E67" s="30"/>
      <c r="F67" s="30"/>
      <c r="G67" s="26"/>
      <c r="H67" s="26">
        <v>6</v>
      </c>
      <c r="I67" s="26"/>
      <c r="J67" s="22"/>
      <c r="K67" s="22"/>
      <c r="L67" s="53" t="s">
        <v>372</v>
      </c>
      <c r="M67" s="35" t="s">
        <v>373</v>
      </c>
      <c r="N67" s="66" t="s">
        <v>233</v>
      </c>
      <c r="O67" s="30"/>
      <c r="P67" s="24" t="s">
        <v>224</v>
      </c>
      <c r="Q67" s="81"/>
      <c r="R67" s="46" t="s">
        <v>51</v>
      </c>
      <c r="S67" s="53" t="s">
        <v>234</v>
      </c>
      <c r="T67" s="46" t="s">
        <v>229</v>
      </c>
      <c r="U67" s="46" t="s">
        <v>225</v>
      </c>
      <c r="V67" s="46" t="s">
        <v>226</v>
      </c>
      <c r="W67" s="24" t="s">
        <v>243</v>
      </c>
      <c r="X67" s="26" t="s">
        <v>365</v>
      </c>
      <c r="Y67" s="109" t="s">
        <v>245</v>
      </c>
      <c r="Z67" s="109" t="s">
        <v>374</v>
      </c>
      <c r="AA67" s="110">
        <v>0.0673</v>
      </c>
      <c r="AB67" s="46" t="s">
        <v>229</v>
      </c>
      <c r="AC67" s="22"/>
      <c r="AD67" s="22"/>
      <c r="AE67" s="22"/>
      <c r="AF67" s="22"/>
      <c r="AG67" s="180"/>
      <c r="AH67" s="180"/>
      <c r="AI67" s="133"/>
      <c r="AJ67" s="128">
        <v>1</v>
      </c>
      <c r="AK67" s="158">
        <v>1</v>
      </c>
      <c r="AL67" s="158"/>
      <c r="AM67" s="308">
        <v>1</v>
      </c>
      <c r="AN67" s="22">
        <v>1</v>
      </c>
      <c r="AO67" s="292">
        <v>1</v>
      </c>
    </row>
    <row r="68" s="5" customFormat="1" ht="39.95" customHeight="1" spans="1:41">
      <c r="A68" s="21">
        <v>60</v>
      </c>
      <c r="B68" s="24"/>
      <c r="C68" s="26"/>
      <c r="D68" s="26"/>
      <c r="E68" s="30"/>
      <c r="F68" s="30"/>
      <c r="G68" s="26"/>
      <c r="H68" s="26">
        <v>6</v>
      </c>
      <c r="I68" s="26"/>
      <c r="J68" s="22"/>
      <c r="K68" s="22"/>
      <c r="L68" s="53" t="s">
        <v>375</v>
      </c>
      <c r="M68" s="35" t="s">
        <v>376</v>
      </c>
      <c r="N68" s="66" t="s">
        <v>233</v>
      </c>
      <c r="O68" s="30"/>
      <c r="P68" s="24" t="s">
        <v>224</v>
      </c>
      <c r="Q68" s="81"/>
      <c r="R68" s="46" t="s">
        <v>51</v>
      </c>
      <c r="S68" s="53" t="s">
        <v>234</v>
      </c>
      <c r="T68" s="46" t="s">
        <v>229</v>
      </c>
      <c r="U68" s="46" t="s">
        <v>225</v>
      </c>
      <c r="V68" s="46" t="s">
        <v>226</v>
      </c>
      <c r="W68" s="24" t="s">
        <v>243</v>
      </c>
      <c r="X68" s="26" t="s">
        <v>365</v>
      </c>
      <c r="Y68" s="109" t="s">
        <v>245</v>
      </c>
      <c r="Z68" s="112" t="s">
        <v>377</v>
      </c>
      <c r="AA68" s="110">
        <v>0.0241</v>
      </c>
      <c r="AB68" s="46"/>
      <c r="AC68" s="22"/>
      <c r="AD68" s="22"/>
      <c r="AE68" s="22"/>
      <c r="AF68" s="22"/>
      <c r="AG68" s="180"/>
      <c r="AH68" s="180"/>
      <c r="AI68" s="133"/>
      <c r="AJ68" s="128">
        <v>1</v>
      </c>
      <c r="AK68" s="158">
        <v>1</v>
      </c>
      <c r="AL68" s="158"/>
      <c r="AM68" s="308">
        <v>1</v>
      </c>
      <c r="AN68" s="22">
        <v>1</v>
      </c>
      <c r="AO68" s="292">
        <v>1</v>
      </c>
    </row>
    <row r="69" s="6" customFormat="1" ht="39.95" customHeight="1" spans="1:41">
      <c r="A69" s="21">
        <v>61</v>
      </c>
      <c r="B69" s="35"/>
      <c r="C69" s="35"/>
      <c r="D69" s="35"/>
      <c r="E69" s="35"/>
      <c r="F69" s="35"/>
      <c r="G69" s="26">
        <v>5</v>
      </c>
      <c r="H69" s="26"/>
      <c r="I69" s="35"/>
      <c r="J69" s="35"/>
      <c r="K69" s="35"/>
      <c r="L69" s="53" t="s">
        <v>378</v>
      </c>
      <c r="M69" s="35" t="s">
        <v>379</v>
      </c>
      <c r="N69" s="62" t="s">
        <v>335</v>
      </c>
      <c r="O69" s="30"/>
      <c r="P69" s="24" t="s">
        <v>224</v>
      </c>
      <c r="Q69" s="81"/>
      <c r="R69" s="46" t="s">
        <v>51</v>
      </c>
      <c r="S69" s="53" t="s">
        <v>234</v>
      </c>
      <c r="T69" s="46" t="s">
        <v>229</v>
      </c>
      <c r="U69" s="46" t="s">
        <v>225</v>
      </c>
      <c r="V69" s="46" t="s">
        <v>226</v>
      </c>
      <c r="W69" s="24" t="s">
        <v>338</v>
      </c>
      <c r="X69" s="26" t="s">
        <v>380</v>
      </c>
      <c r="Y69" s="109" t="s">
        <v>245</v>
      </c>
      <c r="Z69" s="112" t="s">
        <v>381</v>
      </c>
      <c r="AA69" s="110">
        <v>0.0785</v>
      </c>
      <c r="AB69" s="22" t="s">
        <v>229</v>
      </c>
      <c r="AC69" s="22"/>
      <c r="AD69" s="22"/>
      <c r="AE69" s="22"/>
      <c r="AF69" s="22"/>
      <c r="AG69" s="180"/>
      <c r="AH69" s="180"/>
      <c r="AI69" s="133"/>
      <c r="AJ69" s="128">
        <v>1</v>
      </c>
      <c r="AK69" s="159">
        <v>1</v>
      </c>
      <c r="AL69" s="341"/>
      <c r="AM69" s="326">
        <v>0</v>
      </c>
      <c r="AN69" s="22">
        <v>0</v>
      </c>
      <c r="AO69" s="292">
        <v>1</v>
      </c>
    </row>
    <row r="70" s="5" customFormat="1" ht="39.95" customHeight="1" spans="1:41">
      <c r="A70" s="21">
        <v>62</v>
      </c>
      <c r="B70" s="26"/>
      <c r="C70" s="26"/>
      <c r="D70" s="26"/>
      <c r="E70" s="26"/>
      <c r="F70" s="26"/>
      <c r="G70" s="26">
        <v>5</v>
      </c>
      <c r="H70" s="26"/>
      <c r="I70" s="26"/>
      <c r="J70" s="28"/>
      <c r="K70" s="28"/>
      <c r="L70" s="53" t="s">
        <v>382</v>
      </c>
      <c r="M70" s="35" t="s">
        <v>383</v>
      </c>
      <c r="N70" s="74" t="s">
        <v>233</v>
      </c>
      <c r="O70" s="30"/>
      <c r="P70" s="24" t="s">
        <v>224</v>
      </c>
      <c r="Q70" s="81"/>
      <c r="R70" s="46" t="s">
        <v>51</v>
      </c>
      <c r="S70" s="53" t="s">
        <v>234</v>
      </c>
      <c r="T70" s="53" t="s">
        <v>229</v>
      </c>
      <c r="U70" s="46" t="s">
        <v>225</v>
      </c>
      <c r="V70" s="76" t="s">
        <v>226</v>
      </c>
      <c r="W70" s="24" t="s">
        <v>338</v>
      </c>
      <c r="X70" s="26" t="s">
        <v>384</v>
      </c>
      <c r="Y70" s="53" t="s">
        <v>340</v>
      </c>
      <c r="Z70" s="22" t="s">
        <v>229</v>
      </c>
      <c r="AA70" s="110">
        <v>0.0371</v>
      </c>
      <c r="AB70" s="22" t="s">
        <v>229</v>
      </c>
      <c r="AC70" s="22"/>
      <c r="AD70" s="22"/>
      <c r="AE70" s="22"/>
      <c r="AF70" s="22"/>
      <c r="AG70" s="180"/>
      <c r="AH70" s="180"/>
      <c r="AI70" s="147"/>
      <c r="AJ70" s="169">
        <v>2</v>
      </c>
      <c r="AK70" s="159">
        <v>2</v>
      </c>
      <c r="AL70" s="158"/>
      <c r="AM70" s="326">
        <v>0</v>
      </c>
      <c r="AN70" s="22">
        <v>0</v>
      </c>
      <c r="AO70" s="292">
        <v>2</v>
      </c>
    </row>
    <row r="71" ht="39.95" customHeight="1" spans="1:41">
      <c r="A71" s="21">
        <v>63</v>
      </c>
      <c r="B71" s="24"/>
      <c r="C71" s="26"/>
      <c r="D71" s="26"/>
      <c r="E71" s="30"/>
      <c r="F71" s="30">
        <v>4</v>
      </c>
      <c r="G71" s="26"/>
      <c r="H71" s="26"/>
      <c r="I71" s="26"/>
      <c r="J71" s="22"/>
      <c r="K71" s="22"/>
      <c r="L71" s="53" t="s">
        <v>385</v>
      </c>
      <c r="M71" s="35" t="s">
        <v>386</v>
      </c>
      <c r="N71" s="66" t="s">
        <v>233</v>
      </c>
      <c r="O71" s="30"/>
      <c r="P71" s="24" t="s">
        <v>224</v>
      </c>
      <c r="Q71" s="81"/>
      <c r="R71" s="46" t="s">
        <v>51</v>
      </c>
      <c r="S71" s="53" t="s">
        <v>234</v>
      </c>
      <c r="T71" s="46" t="s">
        <v>229</v>
      </c>
      <c r="U71" s="46" t="s">
        <v>225</v>
      </c>
      <c r="V71" s="46" t="s">
        <v>226</v>
      </c>
      <c r="W71" s="24" t="s">
        <v>243</v>
      </c>
      <c r="X71" s="26" t="s">
        <v>365</v>
      </c>
      <c r="Y71" s="109" t="s">
        <v>245</v>
      </c>
      <c r="Z71" s="109" t="s">
        <v>387</v>
      </c>
      <c r="AA71" s="110">
        <v>0.0664</v>
      </c>
      <c r="AB71" s="46" t="s">
        <v>229</v>
      </c>
      <c r="AC71" s="22"/>
      <c r="AD71" s="22"/>
      <c r="AE71" s="22"/>
      <c r="AF71" s="22"/>
      <c r="AG71" s="180"/>
      <c r="AH71" s="180"/>
      <c r="AI71" s="133"/>
      <c r="AJ71" s="128">
        <v>1</v>
      </c>
      <c r="AK71" s="159">
        <v>1</v>
      </c>
      <c r="AL71" s="158"/>
      <c r="AM71" s="326">
        <v>1</v>
      </c>
      <c r="AN71" s="22">
        <v>1</v>
      </c>
      <c r="AO71" s="292">
        <v>1</v>
      </c>
    </row>
    <row r="72" s="280" customFormat="1" ht="39.95" customHeight="1" spans="1:41">
      <c r="A72" s="21">
        <v>64</v>
      </c>
      <c r="B72" s="24"/>
      <c r="C72" s="26"/>
      <c r="D72" s="26"/>
      <c r="E72" s="30">
        <v>3</v>
      </c>
      <c r="F72" s="30"/>
      <c r="G72" s="26"/>
      <c r="H72" s="26"/>
      <c r="I72" s="26"/>
      <c r="J72" s="22"/>
      <c r="K72" s="47"/>
      <c r="L72" s="26" t="s">
        <v>388</v>
      </c>
      <c r="M72" s="35" t="s">
        <v>389</v>
      </c>
      <c r="N72" s="35" t="s">
        <v>316</v>
      </c>
      <c r="O72" s="26"/>
      <c r="P72" s="26" t="s">
        <v>224</v>
      </c>
      <c r="Q72" s="26"/>
      <c r="R72" s="26" t="s">
        <v>59</v>
      </c>
      <c r="S72" s="26" t="s">
        <v>388</v>
      </c>
      <c r="T72" s="26" t="s">
        <v>51</v>
      </c>
      <c r="U72" s="46" t="s">
        <v>225</v>
      </c>
      <c r="V72" s="46" t="s">
        <v>226</v>
      </c>
      <c r="W72" s="26" t="s">
        <v>273</v>
      </c>
      <c r="X72" s="26" t="s">
        <v>228</v>
      </c>
      <c r="Y72" s="26" t="s">
        <v>229</v>
      </c>
      <c r="Z72" s="26" t="s">
        <v>229</v>
      </c>
      <c r="AA72" s="30">
        <f>AA73+AA78</f>
        <v>1.4282</v>
      </c>
      <c r="AB72" s="26" t="s">
        <v>229</v>
      </c>
      <c r="AC72" s="26"/>
      <c r="AD72" s="26"/>
      <c r="AE72" s="26"/>
      <c r="AF72" s="26"/>
      <c r="AG72" s="26"/>
      <c r="AH72" s="26"/>
      <c r="AI72" s="150"/>
      <c r="AJ72" s="26">
        <v>1</v>
      </c>
      <c r="AK72" s="159">
        <v>1</v>
      </c>
      <c r="AL72" s="323"/>
      <c r="AM72" s="326">
        <v>1</v>
      </c>
      <c r="AN72" s="324">
        <v>1</v>
      </c>
      <c r="AO72" s="322">
        <v>1</v>
      </c>
    </row>
    <row r="73" ht="39.95" customHeight="1" spans="1:41">
      <c r="A73" s="21">
        <v>65</v>
      </c>
      <c r="B73" s="24"/>
      <c r="C73" s="26"/>
      <c r="D73" s="26"/>
      <c r="E73" s="30"/>
      <c r="F73" s="30">
        <v>4</v>
      </c>
      <c r="G73" s="26"/>
      <c r="H73" s="26"/>
      <c r="I73" s="26"/>
      <c r="J73" s="22"/>
      <c r="K73" s="47"/>
      <c r="L73" s="53" t="s">
        <v>390</v>
      </c>
      <c r="M73" s="35" t="s">
        <v>391</v>
      </c>
      <c r="N73" s="66" t="s">
        <v>392</v>
      </c>
      <c r="O73" s="30"/>
      <c r="P73" s="24" t="s">
        <v>224</v>
      </c>
      <c r="Q73" s="81"/>
      <c r="R73" s="46" t="s">
        <v>51</v>
      </c>
      <c r="S73" s="53" t="s">
        <v>234</v>
      </c>
      <c r="T73" s="46" t="s">
        <v>229</v>
      </c>
      <c r="U73" s="46" t="s">
        <v>225</v>
      </c>
      <c r="V73" s="46" t="s">
        <v>226</v>
      </c>
      <c r="W73" s="30" t="s">
        <v>273</v>
      </c>
      <c r="X73" s="53" t="s">
        <v>228</v>
      </c>
      <c r="Y73" s="53" t="s">
        <v>229</v>
      </c>
      <c r="Z73" s="53"/>
      <c r="AA73" s="102">
        <f>AA74+AA75+AA76+AA77</f>
        <v>0.5528</v>
      </c>
      <c r="AB73" s="22" t="s">
        <v>229</v>
      </c>
      <c r="AC73" s="22"/>
      <c r="AD73" s="22"/>
      <c r="AE73" s="22"/>
      <c r="AF73" s="22"/>
      <c r="AG73" s="180"/>
      <c r="AH73" s="180"/>
      <c r="AI73" s="133"/>
      <c r="AJ73" s="128">
        <v>1</v>
      </c>
      <c r="AK73" s="159">
        <v>1</v>
      </c>
      <c r="AL73" s="158"/>
      <c r="AM73" s="326">
        <v>1</v>
      </c>
      <c r="AN73" s="22">
        <v>1</v>
      </c>
      <c r="AO73" s="292">
        <v>1</v>
      </c>
    </row>
    <row r="74" ht="39.95" customHeight="1" spans="1:41">
      <c r="A74" s="21">
        <v>66</v>
      </c>
      <c r="B74" s="24"/>
      <c r="C74" s="26"/>
      <c r="D74" s="26"/>
      <c r="E74" s="30"/>
      <c r="F74" s="30"/>
      <c r="G74" s="26">
        <v>5</v>
      </c>
      <c r="H74" s="26"/>
      <c r="I74" s="26"/>
      <c r="J74" s="22"/>
      <c r="K74" s="47"/>
      <c r="L74" s="53" t="s">
        <v>393</v>
      </c>
      <c r="M74" s="35" t="s">
        <v>394</v>
      </c>
      <c r="N74" s="66" t="s">
        <v>392</v>
      </c>
      <c r="O74" s="30"/>
      <c r="P74" s="24" t="s">
        <v>224</v>
      </c>
      <c r="Q74" s="81"/>
      <c r="R74" s="46" t="s">
        <v>51</v>
      </c>
      <c r="S74" s="53" t="s">
        <v>234</v>
      </c>
      <c r="T74" s="46" t="s">
        <v>229</v>
      </c>
      <c r="U74" s="46" t="s">
        <v>225</v>
      </c>
      <c r="V74" s="46" t="s">
        <v>226</v>
      </c>
      <c r="W74" s="24" t="s">
        <v>338</v>
      </c>
      <c r="X74" s="26" t="s">
        <v>395</v>
      </c>
      <c r="Y74" s="53" t="s">
        <v>340</v>
      </c>
      <c r="Z74" s="24"/>
      <c r="AA74" s="110">
        <v>0.2944</v>
      </c>
      <c r="AB74" s="22" t="s">
        <v>229</v>
      </c>
      <c r="AC74" s="22"/>
      <c r="AD74" s="22"/>
      <c r="AE74" s="22"/>
      <c r="AF74" s="22"/>
      <c r="AG74" s="180"/>
      <c r="AH74" s="180"/>
      <c r="AI74" s="133"/>
      <c r="AJ74" s="128">
        <v>1</v>
      </c>
      <c r="AK74" s="159">
        <v>1</v>
      </c>
      <c r="AL74" s="158"/>
      <c r="AM74" s="326">
        <v>1</v>
      </c>
      <c r="AN74" s="22">
        <v>1</v>
      </c>
      <c r="AO74" s="292">
        <v>1</v>
      </c>
    </row>
    <row r="75" ht="39.95" customHeight="1" spans="1:41">
      <c r="A75" s="21">
        <v>67</v>
      </c>
      <c r="B75" s="24"/>
      <c r="C75" s="26"/>
      <c r="D75" s="26"/>
      <c r="E75" s="30"/>
      <c r="F75" s="30"/>
      <c r="G75" s="26">
        <v>5</v>
      </c>
      <c r="H75" s="26"/>
      <c r="I75" s="26"/>
      <c r="J75" s="22"/>
      <c r="K75" s="47"/>
      <c r="L75" s="53" t="s">
        <v>396</v>
      </c>
      <c r="M75" s="35" t="s">
        <v>397</v>
      </c>
      <c r="N75" s="66" t="s">
        <v>392</v>
      </c>
      <c r="O75" s="30"/>
      <c r="P75" s="24" t="s">
        <v>224</v>
      </c>
      <c r="Q75" s="81"/>
      <c r="R75" s="46" t="s">
        <v>51</v>
      </c>
      <c r="S75" s="53" t="s">
        <v>234</v>
      </c>
      <c r="T75" s="46" t="s">
        <v>229</v>
      </c>
      <c r="U75" s="46" t="s">
        <v>225</v>
      </c>
      <c r="V75" s="46" t="s">
        <v>226</v>
      </c>
      <c r="W75" s="24" t="s">
        <v>338</v>
      </c>
      <c r="X75" s="26" t="s">
        <v>339</v>
      </c>
      <c r="Y75" s="53" t="s">
        <v>340</v>
      </c>
      <c r="Z75" s="24"/>
      <c r="AA75" s="110">
        <v>0.0157</v>
      </c>
      <c r="AB75" s="22" t="s">
        <v>229</v>
      </c>
      <c r="AC75" s="22"/>
      <c r="AD75" s="22"/>
      <c r="AE75" s="22"/>
      <c r="AF75" s="22"/>
      <c r="AG75" s="180"/>
      <c r="AH75" s="180"/>
      <c r="AI75" s="133"/>
      <c r="AJ75" s="128">
        <v>1</v>
      </c>
      <c r="AK75" s="159">
        <v>1</v>
      </c>
      <c r="AL75" s="158"/>
      <c r="AM75" s="326">
        <v>1</v>
      </c>
      <c r="AN75" s="22">
        <v>1</v>
      </c>
      <c r="AO75" s="292">
        <v>1</v>
      </c>
    </row>
    <row r="76" ht="39.95" customHeight="1" spans="1:41">
      <c r="A76" s="21">
        <v>68</v>
      </c>
      <c r="B76" s="24"/>
      <c r="C76" s="26"/>
      <c r="D76" s="26"/>
      <c r="E76" s="30"/>
      <c r="F76" s="30"/>
      <c r="G76" s="26">
        <v>5</v>
      </c>
      <c r="H76" s="26"/>
      <c r="I76" s="26"/>
      <c r="J76" s="22"/>
      <c r="K76" s="47"/>
      <c r="L76" s="53" t="s">
        <v>398</v>
      </c>
      <c r="M76" s="35" t="s">
        <v>399</v>
      </c>
      <c r="N76" s="66" t="s">
        <v>392</v>
      </c>
      <c r="O76" s="30"/>
      <c r="P76" s="24" t="s">
        <v>224</v>
      </c>
      <c r="Q76" s="81"/>
      <c r="R76" s="46" t="s">
        <v>51</v>
      </c>
      <c r="S76" s="53" t="s">
        <v>234</v>
      </c>
      <c r="T76" s="46" t="s">
        <v>229</v>
      </c>
      <c r="U76" s="46" t="s">
        <v>225</v>
      </c>
      <c r="V76" s="46" t="s">
        <v>226</v>
      </c>
      <c r="W76" s="24" t="s">
        <v>338</v>
      </c>
      <c r="X76" s="26" t="s">
        <v>339</v>
      </c>
      <c r="Y76" s="53" t="s">
        <v>340</v>
      </c>
      <c r="Z76" s="24"/>
      <c r="AA76" s="110">
        <v>0.0128</v>
      </c>
      <c r="AB76" s="22" t="s">
        <v>229</v>
      </c>
      <c r="AC76" s="22"/>
      <c r="AD76" s="22"/>
      <c r="AE76" s="22"/>
      <c r="AF76" s="22"/>
      <c r="AG76" s="180"/>
      <c r="AH76" s="180"/>
      <c r="AI76" s="133"/>
      <c r="AJ76" s="128">
        <v>1</v>
      </c>
      <c r="AK76" s="159">
        <v>1</v>
      </c>
      <c r="AL76" s="158"/>
      <c r="AM76" s="326">
        <v>1</v>
      </c>
      <c r="AN76" s="22">
        <v>1</v>
      </c>
      <c r="AO76" s="292">
        <v>1</v>
      </c>
    </row>
    <row r="77" ht="39.95" customHeight="1" spans="1:41">
      <c r="A77" s="21">
        <v>69</v>
      </c>
      <c r="B77" s="24"/>
      <c r="C77" s="26"/>
      <c r="D77" s="26"/>
      <c r="E77" s="30"/>
      <c r="F77" s="30"/>
      <c r="G77" s="26">
        <v>5</v>
      </c>
      <c r="H77" s="26"/>
      <c r="I77" s="26"/>
      <c r="J77" s="22"/>
      <c r="K77" s="47"/>
      <c r="L77" s="53" t="s">
        <v>400</v>
      </c>
      <c r="M77" s="35" t="s">
        <v>401</v>
      </c>
      <c r="N77" s="66" t="s">
        <v>392</v>
      </c>
      <c r="O77" s="30"/>
      <c r="P77" s="24" t="s">
        <v>224</v>
      </c>
      <c r="Q77" s="81"/>
      <c r="R77" s="46" t="s">
        <v>51</v>
      </c>
      <c r="S77" s="53" t="s">
        <v>234</v>
      </c>
      <c r="T77" s="46" t="s">
        <v>229</v>
      </c>
      <c r="U77" s="46" t="s">
        <v>225</v>
      </c>
      <c r="V77" s="46" t="s">
        <v>226</v>
      </c>
      <c r="W77" s="30" t="s">
        <v>273</v>
      </c>
      <c r="X77" s="26" t="s">
        <v>228</v>
      </c>
      <c r="Y77" s="53" t="s">
        <v>229</v>
      </c>
      <c r="Z77" s="53"/>
      <c r="AA77" s="110">
        <v>0.2299</v>
      </c>
      <c r="AB77" s="22" t="s">
        <v>229</v>
      </c>
      <c r="AC77" s="22"/>
      <c r="AD77" s="22"/>
      <c r="AE77" s="22"/>
      <c r="AF77" s="22"/>
      <c r="AG77" s="180"/>
      <c r="AH77" s="180"/>
      <c r="AI77" s="133"/>
      <c r="AJ77" s="128">
        <v>1</v>
      </c>
      <c r="AK77" s="159">
        <v>1</v>
      </c>
      <c r="AL77" s="158"/>
      <c r="AM77" s="326">
        <v>1</v>
      </c>
      <c r="AN77" s="22">
        <v>1</v>
      </c>
      <c r="AO77" s="292">
        <v>1</v>
      </c>
    </row>
    <row r="78" ht="39.95" customHeight="1" spans="1:41">
      <c r="A78" s="21">
        <v>70</v>
      </c>
      <c r="B78" s="24"/>
      <c r="C78" s="26"/>
      <c r="D78" s="26"/>
      <c r="E78" s="31"/>
      <c r="F78" s="30">
        <v>4</v>
      </c>
      <c r="G78" s="26"/>
      <c r="H78" s="26"/>
      <c r="I78" s="26"/>
      <c r="J78" s="22"/>
      <c r="K78" s="47"/>
      <c r="L78" s="26" t="s">
        <v>402</v>
      </c>
      <c r="M78" s="35" t="s">
        <v>403</v>
      </c>
      <c r="N78" s="66" t="s">
        <v>404</v>
      </c>
      <c r="O78" s="30"/>
      <c r="P78" s="24" t="s">
        <v>224</v>
      </c>
      <c r="Q78" s="81"/>
      <c r="R78" s="46" t="s">
        <v>51</v>
      </c>
      <c r="S78" s="26" t="s">
        <v>402</v>
      </c>
      <c r="T78" s="24" t="s">
        <v>51</v>
      </c>
      <c r="U78" s="46" t="s">
        <v>225</v>
      </c>
      <c r="V78" s="46" t="s">
        <v>226</v>
      </c>
      <c r="W78" s="30" t="s">
        <v>273</v>
      </c>
      <c r="X78" s="26" t="s">
        <v>228</v>
      </c>
      <c r="Y78" s="53" t="s">
        <v>229</v>
      </c>
      <c r="Z78" s="53"/>
      <c r="AA78" s="102">
        <f>AA79+AA80+AA81</f>
        <v>0.8754</v>
      </c>
      <c r="AB78" s="22" t="s">
        <v>229</v>
      </c>
      <c r="AC78" s="22"/>
      <c r="AD78" s="22"/>
      <c r="AE78" s="22"/>
      <c r="AF78" s="22"/>
      <c r="AG78" s="180"/>
      <c r="AH78" s="180"/>
      <c r="AI78" s="133"/>
      <c r="AJ78" s="128">
        <v>1</v>
      </c>
      <c r="AK78" s="159">
        <v>1</v>
      </c>
      <c r="AL78" s="158"/>
      <c r="AM78" s="326">
        <v>1</v>
      </c>
      <c r="AN78" s="22">
        <v>1</v>
      </c>
      <c r="AO78" s="292">
        <v>1</v>
      </c>
    </row>
    <row r="79" ht="39.95" customHeight="1" spans="1:41">
      <c r="A79" s="21">
        <v>71</v>
      </c>
      <c r="B79" s="24"/>
      <c r="C79" s="26"/>
      <c r="D79" s="26"/>
      <c r="E79" s="30"/>
      <c r="F79" s="30"/>
      <c r="G79" s="26">
        <v>5</v>
      </c>
      <c r="H79" s="26"/>
      <c r="I79" s="26"/>
      <c r="J79" s="22"/>
      <c r="K79" s="47"/>
      <c r="L79" s="26" t="s">
        <v>405</v>
      </c>
      <c r="M79" s="35" t="s">
        <v>406</v>
      </c>
      <c r="N79" s="66" t="s">
        <v>272</v>
      </c>
      <c r="O79" s="30"/>
      <c r="P79" s="24" t="s">
        <v>224</v>
      </c>
      <c r="Q79" s="81"/>
      <c r="R79" s="46" t="s">
        <v>51</v>
      </c>
      <c r="S79" s="53" t="s">
        <v>234</v>
      </c>
      <c r="T79" s="24" t="s">
        <v>51</v>
      </c>
      <c r="U79" s="46" t="s">
        <v>225</v>
      </c>
      <c r="V79" s="46" t="s">
        <v>226</v>
      </c>
      <c r="W79" s="24" t="s">
        <v>338</v>
      </c>
      <c r="X79" s="26" t="s">
        <v>407</v>
      </c>
      <c r="Y79" s="53" t="s">
        <v>340</v>
      </c>
      <c r="Z79" s="24"/>
      <c r="AA79" s="102">
        <v>0.763</v>
      </c>
      <c r="AB79" s="22" t="s">
        <v>408</v>
      </c>
      <c r="AC79" s="22"/>
      <c r="AD79" s="22"/>
      <c r="AE79" s="22"/>
      <c r="AF79" s="22"/>
      <c r="AG79" s="180"/>
      <c r="AH79" s="180"/>
      <c r="AI79" s="147"/>
      <c r="AJ79" s="164">
        <v>1</v>
      </c>
      <c r="AK79" s="159">
        <v>1</v>
      </c>
      <c r="AL79" s="158"/>
      <c r="AM79" s="326">
        <v>1</v>
      </c>
      <c r="AN79" s="22">
        <v>1</v>
      </c>
      <c r="AO79" s="292">
        <v>1</v>
      </c>
    </row>
    <row r="80" ht="39.95" customHeight="1" spans="1:41">
      <c r="A80" s="21">
        <v>72</v>
      </c>
      <c r="B80" s="24"/>
      <c r="C80" s="26"/>
      <c r="D80" s="26"/>
      <c r="E80" s="30"/>
      <c r="F80" s="30"/>
      <c r="G80" s="26">
        <v>5</v>
      </c>
      <c r="H80" s="26"/>
      <c r="I80" s="26"/>
      <c r="J80" s="22"/>
      <c r="K80" s="47"/>
      <c r="L80" s="26" t="s">
        <v>409</v>
      </c>
      <c r="M80" s="35" t="s">
        <v>410</v>
      </c>
      <c r="N80" s="66" t="s">
        <v>233</v>
      </c>
      <c r="O80" s="30"/>
      <c r="P80" s="24" t="s">
        <v>224</v>
      </c>
      <c r="Q80" s="81"/>
      <c r="R80" s="84" t="s">
        <v>59</v>
      </c>
      <c r="S80" s="53" t="s">
        <v>234</v>
      </c>
      <c r="T80" s="53" t="s">
        <v>229</v>
      </c>
      <c r="U80" s="46" t="s">
        <v>225</v>
      </c>
      <c r="V80" s="46" t="s">
        <v>226</v>
      </c>
      <c r="W80" s="24" t="s">
        <v>338</v>
      </c>
      <c r="X80" s="26" t="s">
        <v>411</v>
      </c>
      <c r="Y80" s="53" t="s">
        <v>340</v>
      </c>
      <c r="Z80" s="24"/>
      <c r="AA80" s="102">
        <v>0.0359</v>
      </c>
      <c r="AB80" s="22" t="s">
        <v>229</v>
      </c>
      <c r="AC80" s="22"/>
      <c r="AD80" s="22"/>
      <c r="AE80" s="22"/>
      <c r="AF80" s="22"/>
      <c r="AG80" s="180"/>
      <c r="AH80" s="180"/>
      <c r="AI80" s="147"/>
      <c r="AJ80" s="164">
        <v>1</v>
      </c>
      <c r="AK80" s="159">
        <v>1</v>
      </c>
      <c r="AL80" s="158"/>
      <c r="AM80" s="326">
        <v>1</v>
      </c>
      <c r="AN80" s="22">
        <v>1</v>
      </c>
      <c r="AO80" s="292">
        <v>1</v>
      </c>
    </row>
    <row r="81" ht="39.95" customHeight="1" spans="1:41">
      <c r="A81" s="21">
        <v>73</v>
      </c>
      <c r="B81" s="24"/>
      <c r="C81" s="26"/>
      <c r="D81" s="26"/>
      <c r="E81" s="30"/>
      <c r="F81" s="30"/>
      <c r="G81" s="26">
        <v>5</v>
      </c>
      <c r="H81" s="26"/>
      <c r="I81" s="26"/>
      <c r="J81" s="22"/>
      <c r="K81" s="47"/>
      <c r="L81" s="26" t="s">
        <v>412</v>
      </c>
      <c r="M81" s="35" t="s">
        <v>413</v>
      </c>
      <c r="N81" s="66" t="s">
        <v>335</v>
      </c>
      <c r="O81" s="30"/>
      <c r="P81" s="24" t="s">
        <v>224</v>
      </c>
      <c r="Q81" s="81"/>
      <c r="R81" s="46" t="s">
        <v>51</v>
      </c>
      <c r="S81" s="53" t="s">
        <v>234</v>
      </c>
      <c r="T81" s="53" t="s">
        <v>51</v>
      </c>
      <c r="U81" s="46" t="s">
        <v>225</v>
      </c>
      <c r="V81" s="46" t="s">
        <v>226</v>
      </c>
      <c r="W81" s="24" t="s">
        <v>338</v>
      </c>
      <c r="X81" s="26" t="s">
        <v>395</v>
      </c>
      <c r="Y81" s="53" t="s">
        <v>340</v>
      </c>
      <c r="Z81" s="53"/>
      <c r="AA81" s="102">
        <v>0.0765</v>
      </c>
      <c r="AB81" s="22" t="s">
        <v>229</v>
      </c>
      <c r="AC81" s="22"/>
      <c r="AD81" s="22"/>
      <c r="AE81" s="22"/>
      <c r="AF81" s="22"/>
      <c r="AG81" s="180"/>
      <c r="AH81" s="180"/>
      <c r="AI81" s="133"/>
      <c r="AJ81" s="128">
        <v>1</v>
      </c>
      <c r="AK81" s="159">
        <v>1</v>
      </c>
      <c r="AL81" s="158"/>
      <c r="AM81" s="326">
        <v>1</v>
      </c>
      <c r="AN81" s="22">
        <v>1</v>
      </c>
      <c r="AO81" s="292">
        <v>1</v>
      </c>
    </row>
    <row r="82" ht="39.95" customHeight="1" spans="1:41">
      <c r="A82" s="21">
        <v>74</v>
      </c>
      <c r="B82" s="24"/>
      <c r="C82" s="26"/>
      <c r="D82" s="26"/>
      <c r="E82" s="31">
        <v>3</v>
      </c>
      <c r="F82" s="30"/>
      <c r="G82" s="26"/>
      <c r="H82" s="26"/>
      <c r="I82" s="26"/>
      <c r="J82" s="22"/>
      <c r="K82" s="47"/>
      <c r="L82" s="26" t="s">
        <v>414</v>
      </c>
      <c r="M82" s="35" t="s">
        <v>415</v>
      </c>
      <c r="N82" s="54" t="s">
        <v>416</v>
      </c>
      <c r="O82" s="30"/>
      <c r="P82" s="24" t="s">
        <v>224</v>
      </c>
      <c r="Q82" s="81"/>
      <c r="R82" s="46" t="s">
        <v>51</v>
      </c>
      <c r="S82" s="53" t="s">
        <v>414</v>
      </c>
      <c r="T82" s="53" t="s">
        <v>51</v>
      </c>
      <c r="U82" s="46" t="s">
        <v>225</v>
      </c>
      <c r="V82" s="46" t="s">
        <v>226</v>
      </c>
      <c r="W82" s="30" t="s">
        <v>273</v>
      </c>
      <c r="X82" s="26" t="s">
        <v>228</v>
      </c>
      <c r="Y82" s="53" t="s">
        <v>229</v>
      </c>
      <c r="Z82" s="53"/>
      <c r="AA82" s="102">
        <f>AA83+AA84+AA85+AA86</f>
        <v>0.5042</v>
      </c>
      <c r="AB82" s="22" t="s">
        <v>408</v>
      </c>
      <c r="AC82" s="22"/>
      <c r="AD82" s="22"/>
      <c r="AE82" s="22"/>
      <c r="AF82" s="22"/>
      <c r="AG82" s="180"/>
      <c r="AH82" s="180"/>
      <c r="AI82" s="133"/>
      <c r="AJ82" s="128">
        <v>1</v>
      </c>
      <c r="AK82" s="159">
        <v>1</v>
      </c>
      <c r="AL82" s="158"/>
      <c r="AM82" s="326">
        <v>1</v>
      </c>
      <c r="AN82" s="22">
        <v>1</v>
      </c>
      <c r="AO82" s="292">
        <v>1</v>
      </c>
    </row>
    <row r="83" ht="39.95" customHeight="1" spans="1:41">
      <c r="A83" s="21">
        <v>75</v>
      </c>
      <c r="B83" s="24"/>
      <c r="C83" s="26"/>
      <c r="D83" s="26"/>
      <c r="E83" s="31"/>
      <c r="F83" s="30">
        <v>4</v>
      </c>
      <c r="G83" s="26"/>
      <c r="H83" s="26"/>
      <c r="I83" s="26"/>
      <c r="J83" s="22"/>
      <c r="K83" s="47"/>
      <c r="L83" s="26" t="s">
        <v>417</v>
      </c>
      <c r="M83" s="35" t="s">
        <v>418</v>
      </c>
      <c r="N83" s="54" t="s">
        <v>272</v>
      </c>
      <c r="O83" s="30"/>
      <c r="P83" s="24" t="s">
        <v>224</v>
      </c>
      <c r="Q83" s="81"/>
      <c r="R83" s="46" t="s">
        <v>51</v>
      </c>
      <c r="S83" s="53" t="s">
        <v>234</v>
      </c>
      <c r="T83" s="53" t="s">
        <v>51</v>
      </c>
      <c r="U83" s="46" t="s">
        <v>225</v>
      </c>
      <c r="V83" s="46" t="s">
        <v>226</v>
      </c>
      <c r="W83" s="24" t="s">
        <v>338</v>
      </c>
      <c r="X83" s="26" t="s">
        <v>395</v>
      </c>
      <c r="Y83" s="53" t="s">
        <v>340</v>
      </c>
      <c r="Z83" s="24"/>
      <c r="AA83" s="102">
        <v>0.487</v>
      </c>
      <c r="AB83" s="22" t="s">
        <v>229</v>
      </c>
      <c r="AC83" s="22"/>
      <c r="AD83" s="22"/>
      <c r="AE83" s="22"/>
      <c r="AF83" s="22"/>
      <c r="AG83" s="180"/>
      <c r="AH83" s="180"/>
      <c r="AI83" s="147"/>
      <c r="AJ83" s="164">
        <v>1</v>
      </c>
      <c r="AK83" s="159">
        <v>1</v>
      </c>
      <c r="AL83" s="158"/>
      <c r="AM83" s="326">
        <v>1</v>
      </c>
      <c r="AN83" s="22">
        <v>1</v>
      </c>
      <c r="AO83" s="292">
        <v>1</v>
      </c>
    </row>
    <row r="84" ht="39.95" customHeight="1" spans="1:41">
      <c r="A84" s="21">
        <v>76</v>
      </c>
      <c r="B84" s="24"/>
      <c r="C84" s="26"/>
      <c r="D84" s="26"/>
      <c r="E84" s="31"/>
      <c r="F84" s="30">
        <v>4</v>
      </c>
      <c r="G84" s="26"/>
      <c r="H84" s="26"/>
      <c r="I84" s="26"/>
      <c r="J84" s="22"/>
      <c r="K84" s="47"/>
      <c r="L84" s="53" t="s">
        <v>419</v>
      </c>
      <c r="M84" s="35" t="s">
        <v>420</v>
      </c>
      <c r="N84" s="62" t="s">
        <v>421</v>
      </c>
      <c r="O84" s="30"/>
      <c r="P84" s="24" t="s">
        <v>224</v>
      </c>
      <c r="Q84" s="81"/>
      <c r="R84" s="46" t="s">
        <v>51</v>
      </c>
      <c r="S84" s="53" t="s">
        <v>234</v>
      </c>
      <c r="T84" s="53" t="s">
        <v>229</v>
      </c>
      <c r="U84" s="46" t="s">
        <v>225</v>
      </c>
      <c r="V84" s="76" t="s">
        <v>226</v>
      </c>
      <c r="W84" s="24" t="s">
        <v>338</v>
      </c>
      <c r="X84" s="26" t="s">
        <v>422</v>
      </c>
      <c r="Y84" s="53" t="s">
        <v>423</v>
      </c>
      <c r="Z84" s="24" t="s">
        <v>424</v>
      </c>
      <c r="AA84" s="102">
        <v>0.0002</v>
      </c>
      <c r="AB84" s="22"/>
      <c r="AC84" s="22"/>
      <c r="AD84" s="22"/>
      <c r="AE84" s="22"/>
      <c r="AF84" s="22"/>
      <c r="AG84" s="180"/>
      <c r="AH84" s="180"/>
      <c r="AI84" s="147"/>
      <c r="AJ84" s="164">
        <v>1</v>
      </c>
      <c r="AK84" s="165">
        <v>1</v>
      </c>
      <c r="AL84" s="158"/>
      <c r="AM84" s="329">
        <v>1</v>
      </c>
      <c r="AN84" s="22">
        <v>1</v>
      </c>
      <c r="AO84" s="292">
        <v>1</v>
      </c>
    </row>
    <row r="85" ht="39.95" customHeight="1" spans="1:41">
      <c r="A85" s="21">
        <v>77</v>
      </c>
      <c r="B85" s="24"/>
      <c r="C85" s="26"/>
      <c r="D85" s="26"/>
      <c r="E85" s="31"/>
      <c r="F85" s="30">
        <v>4</v>
      </c>
      <c r="G85" s="26"/>
      <c r="H85" s="26"/>
      <c r="I85" s="26"/>
      <c r="J85" s="22"/>
      <c r="K85" s="47"/>
      <c r="L85" s="53" t="s">
        <v>425</v>
      </c>
      <c r="M85" s="35" t="s">
        <v>426</v>
      </c>
      <c r="N85" s="66" t="s">
        <v>313</v>
      </c>
      <c r="O85" s="30"/>
      <c r="P85" s="24" t="s">
        <v>224</v>
      </c>
      <c r="Q85" s="81"/>
      <c r="R85" s="46" t="s">
        <v>51</v>
      </c>
      <c r="S85" s="53" t="s">
        <v>234</v>
      </c>
      <c r="T85" s="53" t="s">
        <v>229</v>
      </c>
      <c r="U85" s="46" t="s">
        <v>225</v>
      </c>
      <c r="V85" s="46" t="s">
        <v>226</v>
      </c>
      <c r="W85" s="24" t="s">
        <v>313</v>
      </c>
      <c r="X85" s="53" t="s">
        <v>229</v>
      </c>
      <c r="Y85" s="53" t="s">
        <v>229</v>
      </c>
      <c r="Z85" s="53"/>
      <c r="AA85" s="102">
        <v>0.01</v>
      </c>
      <c r="AB85" s="22" t="s">
        <v>229</v>
      </c>
      <c r="AC85" s="22"/>
      <c r="AD85" s="22"/>
      <c r="AE85" s="22"/>
      <c r="AF85" s="22"/>
      <c r="AG85" s="180"/>
      <c r="AH85" s="180"/>
      <c r="AI85" s="133"/>
      <c r="AJ85" s="164">
        <v>1</v>
      </c>
      <c r="AK85" s="165">
        <v>1</v>
      </c>
      <c r="AL85" s="158"/>
      <c r="AM85" s="329">
        <v>1</v>
      </c>
      <c r="AN85" s="22">
        <v>1</v>
      </c>
      <c r="AO85" s="292">
        <v>1</v>
      </c>
    </row>
    <row r="86" s="280" customFormat="1" ht="39.95" customHeight="1" spans="1:41">
      <c r="A86" s="21">
        <v>78</v>
      </c>
      <c r="B86" s="24"/>
      <c r="C86" s="26"/>
      <c r="D86" s="26"/>
      <c r="E86" s="31"/>
      <c r="F86" s="30">
        <v>4</v>
      </c>
      <c r="G86" s="26"/>
      <c r="H86" s="26"/>
      <c r="I86" s="26"/>
      <c r="J86" s="22"/>
      <c r="K86" s="47"/>
      <c r="L86" s="70" t="s">
        <v>342</v>
      </c>
      <c r="M86" s="68" t="s">
        <v>343</v>
      </c>
      <c r="N86" s="69" t="s">
        <v>344</v>
      </c>
      <c r="O86" s="30"/>
      <c r="P86" s="24" t="s">
        <v>224</v>
      </c>
      <c r="Q86" s="81"/>
      <c r="R86" s="46"/>
      <c r="S86" s="53" t="s">
        <v>234</v>
      </c>
      <c r="T86" s="53" t="s">
        <v>229</v>
      </c>
      <c r="U86" s="46" t="s">
        <v>225</v>
      </c>
      <c r="V86" s="46" t="s">
        <v>226</v>
      </c>
      <c r="W86" s="24" t="s">
        <v>313</v>
      </c>
      <c r="X86" s="53" t="s">
        <v>229</v>
      </c>
      <c r="Y86" s="53" t="s">
        <v>345</v>
      </c>
      <c r="Z86" s="53"/>
      <c r="AA86" s="102">
        <v>0.007</v>
      </c>
      <c r="AB86" s="22"/>
      <c r="AC86" s="22"/>
      <c r="AD86" s="22"/>
      <c r="AE86" s="22"/>
      <c r="AF86" s="22"/>
      <c r="AG86" s="180"/>
      <c r="AH86" s="180"/>
      <c r="AI86" s="133"/>
      <c r="AJ86" s="164">
        <v>1</v>
      </c>
      <c r="AK86" s="165">
        <v>1</v>
      </c>
      <c r="AL86" s="323"/>
      <c r="AM86" s="329">
        <v>1</v>
      </c>
      <c r="AN86" s="324">
        <v>1</v>
      </c>
      <c r="AO86" s="322">
        <v>1</v>
      </c>
    </row>
    <row r="87" s="281" customFormat="1" ht="39.95" customHeight="1" spans="1:41">
      <c r="A87" s="21">
        <v>79</v>
      </c>
      <c r="B87" s="24"/>
      <c r="C87" s="26"/>
      <c r="D87" s="26"/>
      <c r="E87" s="30">
        <v>3</v>
      </c>
      <c r="F87" s="30"/>
      <c r="G87" s="26"/>
      <c r="H87" s="26"/>
      <c r="I87" s="26"/>
      <c r="J87" s="22"/>
      <c r="K87" s="22"/>
      <c r="L87" s="53" t="s">
        <v>427</v>
      </c>
      <c r="M87" s="35" t="s">
        <v>428</v>
      </c>
      <c r="N87" s="69" t="s">
        <v>429</v>
      </c>
      <c r="O87" s="30"/>
      <c r="P87" s="24" t="s">
        <v>224</v>
      </c>
      <c r="Q87" s="81"/>
      <c r="R87" s="46" t="s">
        <v>51</v>
      </c>
      <c r="S87" s="53" t="s">
        <v>234</v>
      </c>
      <c r="T87" s="46" t="s">
        <v>229</v>
      </c>
      <c r="U87" s="46" t="s">
        <v>225</v>
      </c>
      <c r="V87" s="46" t="s">
        <v>226</v>
      </c>
      <c r="W87" s="24" t="s">
        <v>313</v>
      </c>
      <c r="X87" s="53" t="s">
        <v>430</v>
      </c>
      <c r="Y87" s="109" t="s">
        <v>229</v>
      </c>
      <c r="Z87" s="192" t="s">
        <v>431</v>
      </c>
      <c r="AA87" s="339">
        <v>0.0062</v>
      </c>
      <c r="AB87" s="46" t="s">
        <v>229</v>
      </c>
      <c r="AC87" s="22"/>
      <c r="AD87" s="22"/>
      <c r="AE87" s="22"/>
      <c r="AF87" s="22"/>
      <c r="AG87" s="180"/>
      <c r="AH87" s="180"/>
      <c r="AI87" s="133"/>
      <c r="AJ87" s="128">
        <v>1</v>
      </c>
      <c r="AK87" s="159">
        <v>1</v>
      </c>
      <c r="AL87" s="328"/>
      <c r="AM87" s="326">
        <v>1</v>
      </c>
      <c r="AN87" s="330">
        <v>1</v>
      </c>
      <c r="AO87" s="335">
        <v>1</v>
      </c>
    </row>
    <row r="88" s="5" customFormat="1" ht="39.95" customHeight="1" spans="1:41">
      <c r="A88" s="21">
        <v>80</v>
      </c>
      <c r="B88" s="32"/>
      <c r="C88" s="33"/>
      <c r="D88" s="33"/>
      <c r="E88" s="34">
        <v>3</v>
      </c>
      <c r="F88" s="30"/>
      <c r="G88" s="33"/>
      <c r="H88" s="33"/>
      <c r="I88" s="33"/>
      <c r="J88" s="67"/>
      <c r="K88" s="67"/>
      <c r="L88" s="70" t="s">
        <v>432</v>
      </c>
      <c r="M88" s="75" t="s">
        <v>433</v>
      </c>
      <c r="N88" s="69" t="s">
        <v>429</v>
      </c>
      <c r="O88" s="34"/>
      <c r="P88" s="24" t="s">
        <v>224</v>
      </c>
      <c r="Q88" s="82"/>
      <c r="R88" s="46" t="s">
        <v>51</v>
      </c>
      <c r="S88" s="53" t="s">
        <v>234</v>
      </c>
      <c r="T88" s="46" t="s">
        <v>229</v>
      </c>
      <c r="U88" s="83" t="s">
        <v>225</v>
      </c>
      <c r="V88" s="83" t="s">
        <v>226</v>
      </c>
      <c r="W88" s="32" t="s">
        <v>434</v>
      </c>
      <c r="X88" s="33" t="s">
        <v>435</v>
      </c>
      <c r="Y88" s="119" t="s">
        <v>281</v>
      </c>
      <c r="Z88" s="120" t="s">
        <v>436</v>
      </c>
      <c r="AA88" s="110">
        <v>0.0181</v>
      </c>
      <c r="AB88" s="46" t="s">
        <v>229</v>
      </c>
      <c r="AC88" s="67"/>
      <c r="AD88" s="67"/>
      <c r="AE88" s="67"/>
      <c r="AF88" s="67"/>
      <c r="AG88" s="327"/>
      <c r="AH88" s="327"/>
      <c r="AI88" s="147"/>
      <c r="AJ88" s="164">
        <v>1</v>
      </c>
      <c r="AK88" s="159">
        <v>1</v>
      </c>
      <c r="AL88" s="158"/>
      <c r="AM88" s="326">
        <v>1</v>
      </c>
      <c r="AN88" s="22">
        <v>1</v>
      </c>
      <c r="AO88" s="292">
        <v>1</v>
      </c>
    </row>
    <row r="89" s="281" customFormat="1" ht="39.95" customHeight="1" spans="1:41">
      <c r="A89" s="21">
        <v>81</v>
      </c>
      <c r="B89" s="24"/>
      <c r="C89" s="26"/>
      <c r="D89" s="26"/>
      <c r="E89" s="30">
        <v>3</v>
      </c>
      <c r="F89" s="30"/>
      <c r="G89" s="26"/>
      <c r="H89" s="26"/>
      <c r="I89" s="26"/>
      <c r="J89" s="22"/>
      <c r="K89" s="22"/>
      <c r="L89" s="53" t="s">
        <v>437</v>
      </c>
      <c r="M89" s="35" t="s">
        <v>438</v>
      </c>
      <c r="N89" s="69" t="s">
        <v>429</v>
      </c>
      <c r="O89" s="30"/>
      <c r="P89" s="24" t="s">
        <v>224</v>
      </c>
      <c r="Q89" s="81"/>
      <c r="R89" s="46" t="s">
        <v>51</v>
      </c>
      <c r="S89" s="53" t="s">
        <v>234</v>
      </c>
      <c r="T89" s="46" t="s">
        <v>229</v>
      </c>
      <c r="U89" s="46" t="s">
        <v>225</v>
      </c>
      <c r="V89" s="46" t="s">
        <v>226</v>
      </c>
      <c r="W89" s="24" t="s">
        <v>313</v>
      </c>
      <c r="X89" s="53" t="s">
        <v>345</v>
      </c>
      <c r="Y89" s="109" t="s">
        <v>229</v>
      </c>
      <c r="Z89" s="192" t="s">
        <v>439</v>
      </c>
      <c r="AA89" s="339">
        <v>0.0076</v>
      </c>
      <c r="AB89" s="46" t="s">
        <v>229</v>
      </c>
      <c r="AC89" s="22"/>
      <c r="AD89" s="22"/>
      <c r="AE89" s="22"/>
      <c r="AF89" s="22"/>
      <c r="AG89" s="180"/>
      <c r="AH89" s="180"/>
      <c r="AI89" s="133"/>
      <c r="AJ89" s="128">
        <v>1</v>
      </c>
      <c r="AK89" s="159">
        <v>1</v>
      </c>
      <c r="AL89" s="328"/>
      <c r="AM89" s="326">
        <v>1</v>
      </c>
      <c r="AN89" s="330">
        <v>1</v>
      </c>
      <c r="AO89" s="335">
        <v>1</v>
      </c>
    </row>
    <row r="90" s="5" customFormat="1" ht="39.95" customHeight="1" spans="1:41">
      <c r="A90" s="21">
        <v>82</v>
      </c>
      <c r="B90" s="26"/>
      <c r="C90" s="26"/>
      <c r="D90" s="26"/>
      <c r="E90" s="26">
        <v>3</v>
      </c>
      <c r="F90" s="26"/>
      <c r="G90" s="26"/>
      <c r="H90" s="26"/>
      <c r="I90" s="26"/>
      <c r="J90" s="28"/>
      <c r="K90" s="28"/>
      <c r="L90" s="53" t="s">
        <v>81</v>
      </c>
      <c r="M90" s="35" t="s">
        <v>82</v>
      </c>
      <c r="N90" s="54" t="s">
        <v>233</v>
      </c>
      <c r="O90" s="30"/>
      <c r="P90" s="24" t="s">
        <v>224</v>
      </c>
      <c r="Q90" s="81"/>
      <c r="R90" s="46" t="s">
        <v>51</v>
      </c>
      <c r="S90" s="53" t="s">
        <v>234</v>
      </c>
      <c r="T90" s="53" t="s">
        <v>229</v>
      </c>
      <c r="U90" s="46" t="s">
        <v>225</v>
      </c>
      <c r="V90" s="46" t="s">
        <v>226</v>
      </c>
      <c r="W90" s="24" t="s">
        <v>440</v>
      </c>
      <c r="X90" s="26" t="s">
        <v>441</v>
      </c>
      <c r="Y90" s="53" t="s">
        <v>442</v>
      </c>
      <c r="Z90" s="24"/>
      <c r="AA90" s="102">
        <v>0.14</v>
      </c>
      <c r="AB90" s="22" t="s">
        <v>229</v>
      </c>
      <c r="AC90" s="22"/>
      <c r="AD90" s="22"/>
      <c r="AE90" s="22"/>
      <c r="AF90" s="22"/>
      <c r="AG90" s="180"/>
      <c r="AH90" s="180"/>
      <c r="AI90" s="133"/>
      <c r="AJ90" s="128">
        <v>1</v>
      </c>
      <c r="AK90" s="159">
        <v>1</v>
      </c>
      <c r="AL90" s="158"/>
      <c r="AM90" s="326">
        <v>1</v>
      </c>
      <c r="AN90" s="22">
        <v>1</v>
      </c>
      <c r="AO90" s="292">
        <v>1</v>
      </c>
    </row>
    <row r="91" s="5" customFormat="1" ht="39.95" customHeight="1" spans="1:41">
      <c r="A91" s="21">
        <v>83</v>
      </c>
      <c r="B91" s="26"/>
      <c r="C91" s="26"/>
      <c r="D91" s="26"/>
      <c r="E91" s="26">
        <v>3</v>
      </c>
      <c r="F91" s="26"/>
      <c r="G91" s="26"/>
      <c r="H91" s="26"/>
      <c r="I91" s="26"/>
      <c r="J91" s="28"/>
      <c r="K91" s="28"/>
      <c r="L91" s="53" t="s">
        <v>443</v>
      </c>
      <c r="M91" s="35" t="s">
        <v>444</v>
      </c>
      <c r="N91" s="66" t="s">
        <v>233</v>
      </c>
      <c r="O91" s="30"/>
      <c r="P91" s="24" t="s">
        <v>224</v>
      </c>
      <c r="Q91" s="81"/>
      <c r="R91" s="46" t="s">
        <v>51</v>
      </c>
      <c r="S91" s="53" t="s">
        <v>234</v>
      </c>
      <c r="T91" s="53" t="s">
        <v>229</v>
      </c>
      <c r="U91" s="46" t="s">
        <v>225</v>
      </c>
      <c r="V91" s="76" t="s">
        <v>226</v>
      </c>
      <c r="W91" s="24" t="s">
        <v>243</v>
      </c>
      <c r="X91" s="26" t="s">
        <v>445</v>
      </c>
      <c r="Y91" s="53" t="s">
        <v>245</v>
      </c>
      <c r="Z91" s="53"/>
      <c r="AA91" s="102">
        <v>0.071</v>
      </c>
      <c r="AB91" s="22" t="s">
        <v>229</v>
      </c>
      <c r="AC91" s="22"/>
      <c r="AD91" s="22"/>
      <c r="AE91" s="22"/>
      <c r="AF91" s="22"/>
      <c r="AG91" s="180"/>
      <c r="AH91" s="180"/>
      <c r="AI91" s="133"/>
      <c r="AJ91" s="128">
        <v>1</v>
      </c>
      <c r="AK91" s="159">
        <v>1</v>
      </c>
      <c r="AL91" s="158"/>
      <c r="AM91" s="326">
        <v>1</v>
      </c>
      <c r="AN91" s="22">
        <v>1</v>
      </c>
      <c r="AO91" s="292">
        <v>1</v>
      </c>
    </row>
    <row r="92" s="5" customFormat="1" ht="39.95" customHeight="1" spans="1:41">
      <c r="A92" s="21">
        <v>84</v>
      </c>
      <c r="B92" s="26"/>
      <c r="C92" s="26"/>
      <c r="D92" s="26"/>
      <c r="E92" s="26">
        <v>3</v>
      </c>
      <c r="F92" s="26"/>
      <c r="G92" s="26"/>
      <c r="H92" s="26"/>
      <c r="I92" s="26"/>
      <c r="J92" s="28"/>
      <c r="K92" s="28"/>
      <c r="L92" s="53" t="s">
        <v>446</v>
      </c>
      <c r="M92" s="35" t="s">
        <v>447</v>
      </c>
      <c r="N92" s="54" t="s">
        <v>272</v>
      </c>
      <c r="O92" s="30"/>
      <c r="P92" s="24" t="s">
        <v>224</v>
      </c>
      <c r="Q92" s="81"/>
      <c r="R92" s="46" t="s">
        <v>51</v>
      </c>
      <c r="S92" s="53" t="s">
        <v>446</v>
      </c>
      <c r="T92" s="53" t="s">
        <v>51</v>
      </c>
      <c r="U92" s="46" t="s">
        <v>225</v>
      </c>
      <c r="V92" s="46" t="s">
        <v>226</v>
      </c>
      <c r="W92" s="24" t="s">
        <v>243</v>
      </c>
      <c r="X92" s="26" t="s">
        <v>445</v>
      </c>
      <c r="Y92" s="53" t="s">
        <v>245</v>
      </c>
      <c r="Z92" s="53"/>
      <c r="AA92" s="102">
        <v>0.072</v>
      </c>
      <c r="AB92" s="22" t="s">
        <v>229</v>
      </c>
      <c r="AC92" s="22"/>
      <c r="AD92" s="22"/>
      <c r="AE92" s="22"/>
      <c r="AF92" s="22"/>
      <c r="AG92" s="180"/>
      <c r="AH92" s="180"/>
      <c r="AI92" s="133"/>
      <c r="AJ92" s="128">
        <v>1</v>
      </c>
      <c r="AK92" s="159">
        <v>1</v>
      </c>
      <c r="AL92" s="158"/>
      <c r="AM92" s="326">
        <v>1</v>
      </c>
      <c r="AN92" s="22">
        <v>1</v>
      </c>
      <c r="AO92" s="292">
        <v>1</v>
      </c>
    </row>
    <row r="93" s="282" customFormat="1" ht="39.95" customHeight="1" spans="1:41">
      <c r="A93" s="21">
        <v>85</v>
      </c>
      <c r="B93" s="24"/>
      <c r="C93" s="26"/>
      <c r="D93" s="26">
        <v>2</v>
      </c>
      <c r="E93" s="30"/>
      <c r="F93" s="30"/>
      <c r="G93" s="26"/>
      <c r="H93" s="26"/>
      <c r="I93" s="26"/>
      <c r="J93" s="22"/>
      <c r="K93" s="22"/>
      <c r="L93" s="53" t="s">
        <v>113</v>
      </c>
      <c r="M93" s="35" t="s">
        <v>56</v>
      </c>
      <c r="N93" s="66" t="s">
        <v>448</v>
      </c>
      <c r="O93" s="30"/>
      <c r="P93" s="24" t="s">
        <v>224</v>
      </c>
      <c r="Q93" s="81"/>
      <c r="R93" s="46" t="s">
        <v>51</v>
      </c>
      <c r="S93" s="337" t="s">
        <v>113</v>
      </c>
      <c r="T93" s="46" t="s">
        <v>51</v>
      </c>
      <c r="U93" s="338" t="s">
        <v>225</v>
      </c>
      <c r="V93" s="338" t="s">
        <v>226</v>
      </c>
      <c r="W93" s="24" t="s">
        <v>273</v>
      </c>
      <c r="X93" s="26" t="s">
        <v>228</v>
      </c>
      <c r="Y93" s="116" t="s">
        <v>229</v>
      </c>
      <c r="Z93" s="116" t="s">
        <v>229</v>
      </c>
      <c r="AA93" s="99">
        <f>AA94+AA95+AA96*AJ96</f>
        <v>0.363</v>
      </c>
      <c r="AB93" s="46" t="s">
        <v>229</v>
      </c>
      <c r="AC93" s="22"/>
      <c r="AD93" s="22"/>
      <c r="AE93" s="22"/>
      <c r="AF93" s="22"/>
      <c r="AG93" s="180"/>
      <c r="AH93" s="180"/>
      <c r="AI93" s="133"/>
      <c r="AJ93" s="342">
        <v>0</v>
      </c>
      <c r="AK93" s="342">
        <v>1</v>
      </c>
      <c r="AL93" s="342">
        <v>1</v>
      </c>
      <c r="AM93" s="343">
        <v>1</v>
      </c>
      <c r="AN93" s="330">
        <v>0</v>
      </c>
      <c r="AO93" s="335">
        <v>1</v>
      </c>
    </row>
    <row r="94" s="282" customFormat="1" ht="39.95" customHeight="1" spans="1:41">
      <c r="A94" s="21">
        <v>86</v>
      </c>
      <c r="B94" s="24"/>
      <c r="C94" s="26"/>
      <c r="D94" s="26"/>
      <c r="E94" s="30">
        <v>3</v>
      </c>
      <c r="F94" s="30"/>
      <c r="G94" s="26"/>
      <c r="H94" s="26"/>
      <c r="I94" s="26"/>
      <c r="J94" s="22"/>
      <c r="K94" s="22"/>
      <c r="L94" s="53" t="s">
        <v>119</v>
      </c>
      <c r="M94" s="35" t="s">
        <v>120</v>
      </c>
      <c r="N94" s="66" t="s">
        <v>448</v>
      </c>
      <c r="O94" s="30"/>
      <c r="P94" s="24" t="s">
        <v>224</v>
      </c>
      <c r="Q94" s="81"/>
      <c r="R94" s="46" t="s">
        <v>51</v>
      </c>
      <c r="S94" s="337" t="s">
        <v>119</v>
      </c>
      <c r="T94" s="46" t="s">
        <v>51</v>
      </c>
      <c r="U94" s="338" t="s">
        <v>225</v>
      </c>
      <c r="V94" s="338" t="s">
        <v>226</v>
      </c>
      <c r="W94" s="24" t="s">
        <v>338</v>
      </c>
      <c r="X94" s="33" t="s">
        <v>339</v>
      </c>
      <c r="Y94" s="109" t="s">
        <v>340</v>
      </c>
      <c r="Z94" s="116" t="s">
        <v>229</v>
      </c>
      <c r="AA94" s="99">
        <v>0.149</v>
      </c>
      <c r="AB94" s="46" t="s">
        <v>229</v>
      </c>
      <c r="AC94" s="22"/>
      <c r="AD94" s="22"/>
      <c r="AE94" s="22"/>
      <c r="AF94" s="22"/>
      <c r="AG94" s="180"/>
      <c r="AH94" s="180"/>
      <c r="AI94" s="133"/>
      <c r="AJ94" s="342">
        <v>0</v>
      </c>
      <c r="AK94" s="342">
        <v>1</v>
      </c>
      <c r="AL94" s="342">
        <v>1</v>
      </c>
      <c r="AM94" s="343">
        <v>1</v>
      </c>
      <c r="AN94" s="330">
        <v>0</v>
      </c>
      <c r="AO94" s="335">
        <v>1</v>
      </c>
    </row>
    <row r="95" s="282" customFormat="1" ht="39.95" customHeight="1" spans="1:41">
      <c r="A95" s="21">
        <v>87</v>
      </c>
      <c r="B95" s="24"/>
      <c r="C95" s="26"/>
      <c r="D95" s="26"/>
      <c r="E95" s="30">
        <v>3</v>
      </c>
      <c r="F95" s="30"/>
      <c r="G95" s="26"/>
      <c r="H95" s="26"/>
      <c r="I95" s="26"/>
      <c r="J95" s="22"/>
      <c r="K95" s="22"/>
      <c r="L95" s="53" t="s">
        <v>126</v>
      </c>
      <c r="M95" s="35" t="s">
        <v>65</v>
      </c>
      <c r="N95" s="66" t="s">
        <v>335</v>
      </c>
      <c r="O95" s="30"/>
      <c r="P95" s="24" t="s">
        <v>224</v>
      </c>
      <c r="Q95" s="81"/>
      <c r="R95" s="46" t="s">
        <v>51</v>
      </c>
      <c r="S95" s="337" t="s">
        <v>234</v>
      </c>
      <c r="T95" s="53" t="s">
        <v>229</v>
      </c>
      <c r="U95" s="338" t="s">
        <v>225</v>
      </c>
      <c r="V95" s="338" t="s">
        <v>226</v>
      </c>
      <c r="W95" s="24" t="s">
        <v>325</v>
      </c>
      <c r="X95" s="46" t="s">
        <v>449</v>
      </c>
      <c r="Y95" s="116" t="s">
        <v>229</v>
      </c>
      <c r="Z95" s="116" t="s">
        <v>229</v>
      </c>
      <c r="AA95" s="340">
        <v>0.214</v>
      </c>
      <c r="AB95" s="46" t="s">
        <v>229</v>
      </c>
      <c r="AC95" s="22"/>
      <c r="AD95" s="22"/>
      <c r="AE95" s="22"/>
      <c r="AF95" s="22"/>
      <c r="AG95" s="180"/>
      <c r="AH95" s="180"/>
      <c r="AI95" s="133"/>
      <c r="AJ95" s="342">
        <v>0</v>
      </c>
      <c r="AK95" s="342">
        <v>1</v>
      </c>
      <c r="AL95" s="342">
        <v>1</v>
      </c>
      <c r="AM95" s="343">
        <v>1</v>
      </c>
      <c r="AN95" s="330">
        <v>0</v>
      </c>
      <c r="AO95" s="335">
        <v>1</v>
      </c>
    </row>
    <row r="96" s="282" customFormat="1" ht="39.95" customHeight="1" spans="1:41">
      <c r="A96" s="21">
        <v>88</v>
      </c>
      <c r="B96" s="24"/>
      <c r="C96" s="26"/>
      <c r="D96" s="26"/>
      <c r="E96" s="30">
        <v>3</v>
      </c>
      <c r="F96" s="30"/>
      <c r="G96" s="26"/>
      <c r="H96" s="26"/>
      <c r="I96" s="26"/>
      <c r="J96" s="22"/>
      <c r="K96" s="22"/>
      <c r="L96" s="53" t="s">
        <v>129</v>
      </c>
      <c r="M96" s="35" t="s">
        <v>130</v>
      </c>
      <c r="N96" s="66" t="s">
        <v>450</v>
      </c>
      <c r="O96" s="30"/>
      <c r="P96" s="24" t="s">
        <v>224</v>
      </c>
      <c r="Q96" s="81"/>
      <c r="R96" s="46" t="s">
        <v>51</v>
      </c>
      <c r="S96" s="53" t="s">
        <v>234</v>
      </c>
      <c r="T96" s="46" t="s">
        <v>229</v>
      </c>
      <c r="U96" s="338" t="s">
        <v>225</v>
      </c>
      <c r="V96" s="338" t="s">
        <v>226</v>
      </c>
      <c r="W96" s="24" t="s">
        <v>451</v>
      </c>
      <c r="X96" s="26" t="s">
        <v>452</v>
      </c>
      <c r="Y96" s="194" t="s">
        <v>453</v>
      </c>
      <c r="Z96" s="109" t="s">
        <v>454</v>
      </c>
      <c r="AA96" s="99">
        <v>0.02</v>
      </c>
      <c r="AB96" s="46" t="s">
        <v>229</v>
      </c>
      <c r="AC96" s="22"/>
      <c r="AD96" s="22"/>
      <c r="AE96" s="22"/>
      <c r="AF96" s="22"/>
      <c r="AG96" s="180"/>
      <c r="AH96" s="180"/>
      <c r="AI96" s="133"/>
      <c r="AJ96" s="342">
        <v>0</v>
      </c>
      <c r="AK96" s="342">
        <v>2</v>
      </c>
      <c r="AL96" s="342">
        <v>2</v>
      </c>
      <c r="AM96" s="343">
        <v>2</v>
      </c>
      <c r="AN96" s="330">
        <v>0</v>
      </c>
      <c r="AO96" s="335">
        <v>2</v>
      </c>
    </row>
    <row r="97" s="282" customFormat="1" ht="39.95" customHeight="1" spans="1:41">
      <c r="A97" s="21">
        <v>89</v>
      </c>
      <c r="B97" s="24"/>
      <c r="C97" s="26"/>
      <c r="D97" s="26">
        <v>2</v>
      </c>
      <c r="E97" s="30"/>
      <c r="F97" s="30"/>
      <c r="G97" s="26"/>
      <c r="H97" s="26"/>
      <c r="I97" s="26"/>
      <c r="J97" s="22"/>
      <c r="K97" s="22"/>
      <c r="L97" s="53" t="s">
        <v>133</v>
      </c>
      <c r="M97" s="35" t="s">
        <v>134</v>
      </c>
      <c r="N97" s="66" t="s">
        <v>313</v>
      </c>
      <c r="O97" s="30"/>
      <c r="P97" s="24" t="s">
        <v>224</v>
      </c>
      <c r="Q97" s="81"/>
      <c r="R97" s="46" t="s">
        <v>51</v>
      </c>
      <c r="S97" s="53" t="s">
        <v>234</v>
      </c>
      <c r="T97" s="46" t="s">
        <v>229</v>
      </c>
      <c r="U97" s="338" t="s">
        <v>225</v>
      </c>
      <c r="V97" s="338" t="s">
        <v>226</v>
      </c>
      <c r="W97" s="24" t="s">
        <v>313</v>
      </c>
      <c r="X97" s="26" t="s">
        <v>455</v>
      </c>
      <c r="Y97" s="116" t="s">
        <v>229</v>
      </c>
      <c r="Z97" s="116" t="s">
        <v>229</v>
      </c>
      <c r="AA97" s="99">
        <v>0.016</v>
      </c>
      <c r="AB97" s="22" t="s">
        <v>456</v>
      </c>
      <c r="AC97" s="22"/>
      <c r="AD97" s="22"/>
      <c r="AE97" s="22"/>
      <c r="AF97" s="22"/>
      <c r="AG97" s="180"/>
      <c r="AH97" s="180"/>
      <c r="AI97" s="128" t="s">
        <v>457</v>
      </c>
      <c r="AJ97" s="342">
        <v>0</v>
      </c>
      <c r="AK97" s="342">
        <v>2</v>
      </c>
      <c r="AL97" s="342">
        <v>2</v>
      </c>
      <c r="AM97" s="343">
        <v>2</v>
      </c>
      <c r="AN97" s="330">
        <v>0</v>
      </c>
      <c r="AO97" s="335">
        <v>2</v>
      </c>
    </row>
    <row r="98" s="283" customFormat="1" ht="39.95" customHeight="1" spans="1:41">
      <c r="A98" s="21">
        <v>90</v>
      </c>
      <c r="B98" s="24"/>
      <c r="C98" s="26"/>
      <c r="D98" s="26">
        <v>2</v>
      </c>
      <c r="E98" s="30"/>
      <c r="F98" s="30"/>
      <c r="G98" s="26"/>
      <c r="H98" s="26"/>
      <c r="I98" s="26"/>
      <c r="J98" s="22"/>
      <c r="K98" s="22"/>
      <c r="L98" s="53" t="s">
        <v>55</v>
      </c>
      <c r="M98" s="35" t="s">
        <v>56</v>
      </c>
      <c r="N98" s="66" t="s">
        <v>272</v>
      </c>
      <c r="O98" s="30"/>
      <c r="P98" s="24" t="s">
        <v>224</v>
      </c>
      <c r="Q98" s="81"/>
      <c r="R98" s="46" t="s">
        <v>51</v>
      </c>
      <c r="S98" s="53" t="s">
        <v>113</v>
      </c>
      <c r="T98" s="46" t="s">
        <v>51</v>
      </c>
      <c r="U98" s="46" t="s">
        <v>225</v>
      </c>
      <c r="V98" s="46" t="s">
        <v>226</v>
      </c>
      <c r="W98" s="24" t="s">
        <v>273</v>
      </c>
      <c r="X98" s="26" t="s">
        <v>228</v>
      </c>
      <c r="Y98" s="116" t="s">
        <v>229</v>
      </c>
      <c r="Z98" s="116" t="s">
        <v>229</v>
      </c>
      <c r="AA98" s="110">
        <f>AA99+AA100+AA101*AJ101</f>
        <v>0.403</v>
      </c>
      <c r="AB98" s="46" t="s">
        <v>229</v>
      </c>
      <c r="AC98" s="22"/>
      <c r="AD98" s="22"/>
      <c r="AE98" s="22"/>
      <c r="AF98" s="22"/>
      <c r="AG98" s="180"/>
      <c r="AH98" s="180"/>
      <c r="AI98" s="133"/>
      <c r="AJ98" s="128">
        <v>1</v>
      </c>
      <c r="AK98" s="159">
        <v>0</v>
      </c>
      <c r="AL98" s="328"/>
      <c r="AM98" s="326">
        <v>0</v>
      </c>
      <c r="AN98" s="330">
        <v>1</v>
      </c>
      <c r="AO98" s="335">
        <v>0</v>
      </c>
    </row>
    <row r="99" s="281" customFormat="1" ht="39.95" customHeight="1" spans="1:41">
      <c r="A99" s="21">
        <v>91</v>
      </c>
      <c r="B99" s="24"/>
      <c r="C99" s="26"/>
      <c r="D99" s="26"/>
      <c r="E99" s="30">
        <v>3</v>
      </c>
      <c r="F99" s="30"/>
      <c r="G99" s="26"/>
      <c r="H99" s="26"/>
      <c r="I99" s="26"/>
      <c r="J99" s="22"/>
      <c r="K99" s="22"/>
      <c r="L99" s="53" t="s">
        <v>119</v>
      </c>
      <c r="M99" s="35" t="s">
        <v>120</v>
      </c>
      <c r="N99" s="66" t="s">
        <v>272</v>
      </c>
      <c r="O99" s="30"/>
      <c r="P99" s="24" t="s">
        <v>224</v>
      </c>
      <c r="Q99" s="81"/>
      <c r="R99" s="46" t="s">
        <v>51</v>
      </c>
      <c r="S99" s="53" t="s">
        <v>119</v>
      </c>
      <c r="T99" s="46" t="s">
        <v>51</v>
      </c>
      <c r="U99" s="46" t="s">
        <v>225</v>
      </c>
      <c r="V99" s="46" t="s">
        <v>226</v>
      </c>
      <c r="W99" s="24" t="s">
        <v>338</v>
      </c>
      <c r="X99" s="33" t="s">
        <v>339</v>
      </c>
      <c r="Y99" s="109" t="s">
        <v>340</v>
      </c>
      <c r="Z99" s="116" t="s">
        <v>229</v>
      </c>
      <c r="AA99" s="110">
        <v>0.149</v>
      </c>
      <c r="AB99" s="46" t="s">
        <v>229</v>
      </c>
      <c r="AC99" s="22"/>
      <c r="AD99" s="22"/>
      <c r="AE99" s="22"/>
      <c r="AF99" s="22"/>
      <c r="AG99" s="180"/>
      <c r="AH99" s="180"/>
      <c r="AI99" s="133"/>
      <c r="AJ99" s="128">
        <v>1</v>
      </c>
      <c r="AK99" s="159">
        <v>0</v>
      </c>
      <c r="AL99" s="328"/>
      <c r="AM99" s="326">
        <v>0</v>
      </c>
      <c r="AN99" s="330">
        <v>1</v>
      </c>
      <c r="AO99" s="335">
        <v>0</v>
      </c>
    </row>
    <row r="100" s="281" customFormat="1" ht="39.95" customHeight="1" spans="1:41">
      <c r="A100" s="21">
        <v>92</v>
      </c>
      <c r="B100" s="24"/>
      <c r="C100" s="26"/>
      <c r="D100" s="26"/>
      <c r="E100" s="30">
        <v>3</v>
      </c>
      <c r="F100" s="30"/>
      <c r="G100" s="26"/>
      <c r="H100" s="26"/>
      <c r="I100" s="26"/>
      <c r="J100" s="22"/>
      <c r="K100" s="22"/>
      <c r="L100" s="53" t="s">
        <v>64</v>
      </c>
      <c r="M100" s="35" t="s">
        <v>65</v>
      </c>
      <c r="N100" s="66" t="s">
        <v>272</v>
      </c>
      <c r="O100" s="30"/>
      <c r="P100" s="24" t="s">
        <v>224</v>
      </c>
      <c r="Q100" s="81"/>
      <c r="R100" s="46" t="s">
        <v>51</v>
      </c>
      <c r="S100" s="53" t="s">
        <v>234</v>
      </c>
      <c r="T100" s="53" t="s">
        <v>229</v>
      </c>
      <c r="U100" s="46" t="s">
        <v>225</v>
      </c>
      <c r="V100" s="46" t="s">
        <v>226</v>
      </c>
      <c r="W100" s="24" t="s">
        <v>325</v>
      </c>
      <c r="X100" s="46" t="s">
        <v>449</v>
      </c>
      <c r="Y100" s="116" t="s">
        <v>229</v>
      </c>
      <c r="Z100" s="116" t="s">
        <v>229</v>
      </c>
      <c r="AA100" s="111">
        <v>0.214</v>
      </c>
      <c r="AB100" s="46" t="s">
        <v>229</v>
      </c>
      <c r="AC100" s="22"/>
      <c r="AD100" s="22"/>
      <c r="AE100" s="22"/>
      <c r="AF100" s="22"/>
      <c r="AG100" s="180"/>
      <c r="AH100" s="180"/>
      <c r="AI100" s="133"/>
      <c r="AJ100" s="128">
        <v>1</v>
      </c>
      <c r="AK100" s="159">
        <v>0</v>
      </c>
      <c r="AL100" s="328"/>
      <c r="AM100" s="326">
        <v>0</v>
      </c>
      <c r="AN100" s="330">
        <v>1</v>
      </c>
      <c r="AO100" s="335">
        <v>0</v>
      </c>
    </row>
    <row r="101" s="281" customFormat="1" ht="39.95" customHeight="1" spans="1:41">
      <c r="A101" s="21">
        <v>93</v>
      </c>
      <c r="B101" s="24"/>
      <c r="C101" s="26"/>
      <c r="D101" s="26"/>
      <c r="E101" s="30">
        <v>3</v>
      </c>
      <c r="F101" s="30"/>
      <c r="G101" s="26"/>
      <c r="H101" s="26"/>
      <c r="I101" s="26"/>
      <c r="J101" s="22"/>
      <c r="K101" s="22"/>
      <c r="L101" s="53" t="s">
        <v>69</v>
      </c>
      <c r="M101" s="35" t="s">
        <v>70</v>
      </c>
      <c r="N101" s="66"/>
      <c r="O101" s="30"/>
      <c r="P101" s="24" t="s">
        <v>224</v>
      </c>
      <c r="Q101" s="81"/>
      <c r="R101" s="46" t="s">
        <v>51</v>
      </c>
      <c r="S101" s="53" t="s">
        <v>234</v>
      </c>
      <c r="T101" s="46" t="s">
        <v>229</v>
      </c>
      <c r="U101" s="46" t="s">
        <v>225</v>
      </c>
      <c r="V101" s="46" t="s">
        <v>226</v>
      </c>
      <c r="W101" s="24" t="s">
        <v>451</v>
      </c>
      <c r="X101" s="26" t="s">
        <v>452</v>
      </c>
      <c r="Y101" s="194" t="s">
        <v>453</v>
      </c>
      <c r="Z101" s="109" t="s">
        <v>454</v>
      </c>
      <c r="AA101" s="110">
        <v>0.02</v>
      </c>
      <c r="AB101" s="46" t="s">
        <v>229</v>
      </c>
      <c r="AC101" s="22"/>
      <c r="AD101" s="22"/>
      <c r="AE101" s="22"/>
      <c r="AF101" s="22"/>
      <c r="AG101" s="180"/>
      <c r="AH101" s="180"/>
      <c r="AI101" s="133"/>
      <c r="AJ101" s="128">
        <v>2</v>
      </c>
      <c r="AK101" s="159">
        <v>0</v>
      </c>
      <c r="AL101" s="328"/>
      <c r="AM101" s="326">
        <v>0</v>
      </c>
      <c r="AN101" s="330">
        <v>2</v>
      </c>
      <c r="AO101" s="335">
        <v>0</v>
      </c>
    </row>
    <row r="102" s="281" customFormat="1" ht="39.95" customHeight="1" spans="1:41">
      <c r="A102" s="21">
        <v>94</v>
      </c>
      <c r="B102" s="24"/>
      <c r="C102" s="26"/>
      <c r="D102" s="26">
        <v>2</v>
      </c>
      <c r="E102" s="30"/>
      <c r="F102" s="30"/>
      <c r="G102" s="26"/>
      <c r="H102" s="26"/>
      <c r="I102" s="26"/>
      <c r="J102" s="22"/>
      <c r="K102" s="22"/>
      <c r="L102" s="53" t="s">
        <v>74</v>
      </c>
      <c r="M102" s="35" t="s">
        <v>75</v>
      </c>
      <c r="N102" s="66" t="s">
        <v>313</v>
      </c>
      <c r="O102" s="30"/>
      <c r="P102" s="24" t="s">
        <v>224</v>
      </c>
      <c r="Q102" s="81"/>
      <c r="R102" s="46" t="s">
        <v>51</v>
      </c>
      <c r="S102" s="53" t="s">
        <v>234</v>
      </c>
      <c r="T102" s="46" t="s">
        <v>229</v>
      </c>
      <c r="U102" s="46" t="s">
        <v>225</v>
      </c>
      <c r="V102" s="46" t="s">
        <v>226</v>
      </c>
      <c r="W102" s="24" t="s">
        <v>313</v>
      </c>
      <c r="X102" s="26" t="s">
        <v>458</v>
      </c>
      <c r="Y102" s="116" t="s">
        <v>229</v>
      </c>
      <c r="Z102" s="116" t="s">
        <v>229</v>
      </c>
      <c r="AA102" s="110">
        <v>0.013</v>
      </c>
      <c r="AB102" s="22" t="s">
        <v>456</v>
      </c>
      <c r="AC102" s="22"/>
      <c r="AD102" s="22"/>
      <c r="AE102" s="22"/>
      <c r="AF102" s="22"/>
      <c r="AG102" s="180"/>
      <c r="AH102" s="180"/>
      <c r="AI102" s="128" t="s">
        <v>457</v>
      </c>
      <c r="AJ102" s="128">
        <v>2</v>
      </c>
      <c r="AK102" s="159">
        <v>0</v>
      </c>
      <c r="AL102" s="328"/>
      <c r="AM102" s="326">
        <v>0</v>
      </c>
      <c r="AN102" s="330">
        <v>2</v>
      </c>
      <c r="AO102" s="335">
        <v>0</v>
      </c>
    </row>
    <row r="103" s="6" customFormat="1" ht="39.95" customHeight="1" spans="1:41">
      <c r="A103" s="21">
        <v>95</v>
      </c>
      <c r="B103" s="26"/>
      <c r="C103" s="26"/>
      <c r="D103" s="26">
        <v>2</v>
      </c>
      <c r="E103" s="26"/>
      <c r="F103" s="26"/>
      <c r="G103" s="26"/>
      <c r="H103" s="26"/>
      <c r="I103" s="26"/>
      <c r="J103" s="28"/>
      <c r="K103" s="28"/>
      <c r="L103" s="230" t="s">
        <v>459</v>
      </c>
      <c r="M103" s="35" t="s">
        <v>105</v>
      </c>
      <c r="N103" s="112" t="s">
        <v>233</v>
      </c>
      <c r="O103" s="30"/>
      <c r="P103" s="24" t="s">
        <v>224</v>
      </c>
      <c r="Q103" s="81"/>
      <c r="R103" s="84" t="s">
        <v>59</v>
      </c>
      <c r="S103" s="53" t="s">
        <v>460</v>
      </c>
      <c r="T103" s="53" t="s">
        <v>59</v>
      </c>
      <c r="U103" s="83" t="s">
        <v>225</v>
      </c>
      <c r="V103" s="76" t="s">
        <v>226</v>
      </c>
      <c r="W103" s="30" t="s">
        <v>273</v>
      </c>
      <c r="X103" s="26" t="s">
        <v>228</v>
      </c>
      <c r="Y103" s="24" t="s">
        <v>229</v>
      </c>
      <c r="Z103" s="24" t="s">
        <v>229</v>
      </c>
      <c r="AA103" s="102">
        <f>AA104+AA105*AK105+AA106*AK106+AA107+AA108</f>
        <v>0.1445</v>
      </c>
      <c r="AB103" s="67"/>
      <c r="AC103" s="22"/>
      <c r="AD103" s="22"/>
      <c r="AE103" s="22"/>
      <c r="AF103" s="22"/>
      <c r="AG103" s="180"/>
      <c r="AH103" s="180"/>
      <c r="AI103" s="164"/>
      <c r="AJ103" s="169">
        <v>1</v>
      </c>
      <c r="AK103" s="159">
        <v>1</v>
      </c>
      <c r="AL103" s="158"/>
      <c r="AM103" s="326">
        <v>0</v>
      </c>
      <c r="AN103" s="22">
        <v>0</v>
      </c>
      <c r="AO103" s="292">
        <v>1</v>
      </c>
    </row>
    <row r="104" s="5" customFormat="1" ht="39.95" customHeight="1" spans="1:41">
      <c r="A104" s="21">
        <v>96</v>
      </c>
      <c r="B104" s="26"/>
      <c r="C104" s="26"/>
      <c r="D104" s="26"/>
      <c r="E104" s="26">
        <v>3</v>
      </c>
      <c r="F104" s="26"/>
      <c r="G104" s="26"/>
      <c r="H104" s="26"/>
      <c r="I104" s="26"/>
      <c r="J104" s="28"/>
      <c r="K104" s="28"/>
      <c r="L104" s="53" t="s">
        <v>461</v>
      </c>
      <c r="M104" s="35" t="s">
        <v>462</v>
      </c>
      <c r="N104" s="62" t="s">
        <v>463</v>
      </c>
      <c r="O104" s="30"/>
      <c r="P104" s="24" t="s">
        <v>224</v>
      </c>
      <c r="Q104" s="81"/>
      <c r="R104" s="46" t="s">
        <v>51</v>
      </c>
      <c r="S104" s="53" t="s">
        <v>234</v>
      </c>
      <c r="T104" s="24" t="s">
        <v>229</v>
      </c>
      <c r="U104" s="46" t="s">
        <v>225</v>
      </c>
      <c r="V104" s="76" t="s">
        <v>226</v>
      </c>
      <c r="W104" s="30" t="s">
        <v>464</v>
      </c>
      <c r="X104" s="26" t="s">
        <v>464</v>
      </c>
      <c r="Y104" s="24" t="s">
        <v>229</v>
      </c>
      <c r="Z104" s="24" t="s">
        <v>229</v>
      </c>
      <c r="AA104" s="102">
        <v>0.0396</v>
      </c>
      <c r="AB104" s="22" t="s">
        <v>229</v>
      </c>
      <c r="AC104" s="22"/>
      <c r="AD104" s="22"/>
      <c r="AE104" s="22"/>
      <c r="AF104" s="22"/>
      <c r="AG104" s="180"/>
      <c r="AH104" s="180"/>
      <c r="AI104" s="133"/>
      <c r="AJ104" s="128">
        <v>1</v>
      </c>
      <c r="AK104" s="159">
        <v>1</v>
      </c>
      <c r="AL104" s="158"/>
      <c r="AM104" s="326">
        <v>0</v>
      </c>
      <c r="AN104" s="22">
        <v>0</v>
      </c>
      <c r="AO104" s="292">
        <v>1</v>
      </c>
    </row>
    <row r="105" s="5" customFormat="1" ht="39.95" customHeight="1" spans="1:41">
      <c r="A105" s="21">
        <v>97</v>
      </c>
      <c r="B105" s="26"/>
      <c r="C105" s="26"/>
      <c r="D105" s="26"/>
      <c r="E105" s="26">
        <v>3</v>
      </c>
      <c r="F105" s="26"/>
      <c r="G105" s="26"/>
      <c r="H105" s="26"/>
      <c r="I105" s="26"/>
      <c r="J105" s="28"/>
      <c r="K105" s="28"/>
      <c r="L105" s="53" t="s">
        <v>465</v>
      </c>
      <c r="M105" s="35" t="s">
        <v>466</v>
      </c>
      <c r="N105" s="62" t="s">
        <v>463</v>
      </c>
      <c r="O105" s="30"/>
      <c r="P105" s="24" t="s">
        <v>224</v>
      </c>
      <c r="Q105" s="81"/>
      <c r="R105" s="46" t="s">
        <v>51</v>
      </c>
      <c r="S105" s="53" t="s">
        <v>234</v>
      </c>
      <c r="T105" s="24" t="s">
        <v>229</v>
      </c>
      <c r="U105" s="46" t="s">
        <v>225</v>
      </c>
      <c r="V105" s="76" t="s">
        <v>226</v>
      </c>
      <c r="W105" s="30" t="s">
        <v>467</v>
      </c>
      <c r="X105" s="30" t="s">
        <v>468</v>
      </c>
      <c r="Y105" s="24" t="s">
        <v>229</v>
      </c>
      <c r="Z105" s="24" t="s">
        <v>229</v>
      </c>
      <c r="AA105" s="102">
        <v>0.0005</v>
      </c>
      <c r="AB105" s="22" t="s">
        <v>229</v>
      </c>
      <c r="AC105" s="22"/>
      <c r="AD105" s="22"/>
      <c r="AE105" s="22"/>
      <c r="AF105" s="22"/>
      <c r="AG105" s="180"/>
      <c r="AH105" s="180"/>
      <c r="AI105" s="133"/>
      <c r="AJ105" s="128">
        <v>4</v>
      </c>
      <c r="AK105" s="159">
        <v>4</v>
      </c>
      <c r="AL105" s="158"/>
      <c r="AM105" s="326">
        <v>0</v>
      </c>
      <c r="AN105" s="22">
        <v>0</v>
      </c>
      <c r="AO105" s="292">
        <v>4</v>
      </c>
    </row>
    <row r="106" s="5" customFormat="1" ht="39.95" customHeight="1" spans="1:41">
      <c r="A106" s="21">
        <v>98</v>
      </c>
      <c r="B106" s="26"/>
      <c r="C106" s="26"/>
      <c r="D106" s="26"/>
      <c r="E106" s="26">
        <v>3</v>
      </c>
      <c r="F106" s="26"/>
      <c r="G106" s="26"/>
      <c r="H106" s="26"/>
      <c r="I106" s="26"/>
      <c r="J106" s="28"/>
      <c r="K106" s="28"/>
      <c r="L106" s="53" t="s">
        <v>469</v>
      </c>
      <c r="M106" s="35" t="s">
        <v>470</v>
      </c>
      <c r="N106" s="62" t="s">
        <v>463</v>
      </c>
      <c r="O106" s="30"/>
      <c r="P106" s="24" t="s">
        <v>224</v>
      </c>
      <c r="Q106" s="81"/>
      <c r="R106" s="46" t="s">
        <v>51</v>
      </c>
      <c r="S106" s="53" t="s">
        <v>234</v>
      </c>
      <c r="T106" s="24" t="s">
        <v>229</v>
      </c>
      <c r="U106" s="46" t="s">
        <v>225</v>
      </c>
      <c r="V106" s="76" t="s">
        <v>226</v>
      </c>
      <c r="W106" s="30" t="s">
        <v>229</v>
      </c>
      <c r="X106" s="24" t="s">
        <v>229</v>
      </c>
      <c r="Y106" s="24" t="s">
        <v>229</v>
      </c>
      <c r="Z106" s="24" t="s">
        <v>229</v>
      </c>
      <c r="AA106" s="102">
        <v>0.04</v>
      </c>
      <c r="AB106" s="22" t="s">
        <v>229</v>
      </c>
      <c r="AC106" s="22"/>
      <c r="AD106" s="22"/>
      <c r="AE106" s="22"/>
      <c r="AF106" s="22"/>
      <c r="AG106" s="180"/>
      <c r="AH106" s="180"/>
      <c r="AI106" s="133"/>
      <c r="AJ106" s="128">
        <v>2</v>
      </c>
      <c r="AK106" s="159">
        <v>2</v>
      </c>
      <c r="AL106" s="158"/>
      <c r="AM106" s="326">
        <v>0</v>
      </c>
      <c r="AN106" s="22">
        <v>0</v>
      </c>
      <c r="AO106" s="292">
        <v>2</v>
      </c>
    </row>
    <row r="107" s="5" customFormat="1" ht="39.95" customHeight="1" spans="1:41">
      <c r="A107" s="21">
        <v>99</v>
      </c>
      <c r="B107" s="26"/>
      <c r="C107" s="26"/>
      <c r="D107" s="26"/>
      <c r="E107" s="26">
        <v>3</v>
      </c>
      <c r="F107" s="26"/>
      <c r="G107" s="26"/>
      <c r="H107" s="26"/>
      <c r="I107" s="26"/>
      <c r="J107" s="28"/>
      <c r="K107" s="28"/>
      <c r="L107" s="53" t="s">
        <v>471</v>
      </c>
      <c r="M107" s="35" t="s">
        <v>472</v>
      </c>
      <c r="N107" s="112" t="s">
        <v>233</v>
      </c>
      <c r="O107" s="30"/>
      <c r="P107" s="24" t="s">
        <v>224</v>
      </c>
      <c r="Q107" s="81"/>
      <c r="R107" s="46" t="s">
        <v>51</v>
      </c>
      <c r="S107" s="53" t="s">
        <v>234</v>
      </c>
      <c r="T107" s="24" t="s">
        <v>229</v>
      </c>
      <c r="U107" s="46" t="s">
        <v>225</v>
      </c>
      <c r="V107" s="76" t="s">
        <v>226</v>
      </c>
      <c r="W107" s="30" t="s">
        <v>229</v>
      </c>
      <c r="X107" s="30" t="s">
        <v>473</v>
      </c>
      <c r="Y107" s="24" t="s">
        <v>229</v>
      </c>
      <c r="Z107" s="24" t="s">
        <v>229</v>
      </c>
      <c r="AA107" s="102">
        <v>0.0116</v>
      </c>
      <c r="AB107" s="22" t="s">
        <v>229</v>
      </c>
      <c r="AC107" s="22"/>
      <c r="AD107" s="22"/>
      <c r="AE107" s="22"/>
      <c r="AF107" s="22"/>
      <c r="AG107" s="180"/>
      <c r="AH107" s="180"/>
      <c r="AI107" s="133"/>
      <c r="AJ107" s="128">
        <v>1</v>
      </c>
      <c r="AK107" s="159">
        <v>1</v>
      </c>
      <c r="AL107" s="158"/>
      <c r="AM107" s="326">
        <v>0</v>
      </c>
      <c r="AN107" s="22">
        <v>0</v>
      </c>
      <c r="AO107" s="292">
        <v>1</v>
      </c>
    </row>
    <row r="108" s="5" customFormat="1" ht="39.95" customHeight="1" spans="1:41">
      <c r="A108" s="21">
        <v>100</v>
      </c>
      <c r="B108" s="26"/>
      <c r="C108" s="26"/>
      <c r="D108" s="26"/>
      <c r="E108" s="26">
        <v>3</v>
      </c>
      <c r="F108" s="26"/>
      <c r="G108" s="26"/>
      <c r="H108" s="26"/>
      <c r="I108" s="26"/>
      <c r="J108" s="28"/>
      <c r="K108" s="28"/>
      <c r="L108" s="53" t="s">
        <v>474</v>
      </c>
      <c r="M108" s="35" t="s">
        <v>475</v>
      </c>
      <c r="N108" s="112" t="s">
        <v>233</v>
      </c>
      <c r="O108" s="30"/>
      <c r="P108" s="24" t="s">
        <v>224</v>
      </c>
      <c r="Q108" s="81"/>
      <c r="R108" s="46" t="s">
        <v>51</v>
      </c>
      <c r="S108" s="53" t="s">
        <v>234</v>
      </c>
      <c r="T108" s="24" t="s">
        <v>229</v>
      </c>
      <c r="U108" s="46" t="s">
        <v>225</v>
      </c>
      <c r="V108" s="76" t="s">
        <v>226</v>
      </c>
      <c r="W108" s="30" t="s">
        <v>229</v>
      </c>
      <c r="X108" s="30" t="s">
        <v>476</v>
      </c>
      <c r="Y108" s="24" t="s">
        <v>229</v>
      </c>
      <c r="Z108" s="24" t="s">
        <v>229</v>
      </c>
      <c r="AA108" s="102">
        <v>0.0113</v>
      </c>
      <c r="AB108" s="22" t="s">
        <v>229</v>
      </c>
      <c r="AC108" s="22"/>
      <c r="AD108" s="22"/>
      <c r="AE108" s="22"/>
      <c r="AF108" s="22"/>
      <c r="AG108" s="180"/>
      <c r="AH108" s="180"/>
      <c r="AI108" s="133"/>
      <c r="AJ108" s="128">
        <v>1</v>
      </c>
      <c r="AK108" s="159">
        <v>1</v>
      </c>
      <c r="AL108" s="158"/>
      <c r="AM108" s="326">
        <v>0</v>
      </c>
      <c r="AN108" s="22">
        <v>0</v>
      </c>
      <c r="AO108" s="292">
        <v>1</v>
      </c>
    </row>
    <row r="109" s="5" customFormat="1" ht="39.95" customHeight="1" spans="1:41">
      <c r="A109" s="21">
        <v>101</v>
      </c>
      <c r="B109" s="26"/>
      <c r="C109" s="26">
        <v>1</v>
      </c>
      <c r="D109" s="26"/>
      <c r="E109" s="26"/>
      <c r="F109" s="26"/>
      <c r="G109" s="26"/>
      <c r="H109" s="26"/>
      <c r="I109" s="26"/>
      <c r="J109" s="28"/>
      <c r="K109" s="28"/>
      <c r="L109" s="53" t="s">
        <v>477</v>
      </c>
      <c r="M109" s="35" t="s">
        <v>478</v>
      </c>
      <c r="N109" s="54" t="s">
        <v>479</v>
      </c>
      <c r="O109" s="30"/>
      <c r="P109" s="24" t="s">
        <v>224</v>
      </c>
      <c r="Q109" s="28"/>
      <c r="R109" s="46" t="s">
        <v>51</v>
      </c>
      <c r="S109" s="53" t="s">
        <v>234</v>
      </c>
      <c r="T109" s="53" t="s">
        <v>229</v>
      </c>
      <c r="U109" s="46" t="s">
        <v>225</v>
      </c>
      <c r="V109" s="46" t="s">
        <v>226</v>
      </c>
      <c r="W109" s="30" t="s">
        <v>273</v>
      </c>
      <c r="X109" s="26" t="s">
        <v>228</v>
      </c>
      <c r="Y109" s="53" t="s">
        <v>229</v>
      </c>
      <c r="Z109" s="24" t="s">
        <v>229</v>
      </c>
      <c r="AA109" s="102">
        <f>AA111+AA120+AA121+AA122*AJ122+AA119*AJ119</f>
        <v>17.721</v>
      </c>
      <c r="AB109" s="22" t="s">
        <v>229</v>
      </c>
      <c r="AC109" s="180"/>
      <c r="AD109" s="180"/>
      <c r="AE109" s="180"/>
      <c r="AF109" s="180"/>
      <c r="AG109" s="180"/>
      <c r="AH109" s="180"/>
      <c r="AI109" s="128" t="s">
        <v>480</v>
      </c>
      <c r="AJ109" s="164">
        <v>1</v>
      </c>
      <c r="AK109" s="165">
        <v>1</v>
      </c>
      <c r="AL109" s="158"/>
      <c r="AM109" s="329">
        <v>0</v>
      </c>
      <c r="AN109" s="22">
        <v>0</v>
      </c>
      <c r="AO109" s="292">
        <v>1</v>
      </c>
    </row>
    <row r="110" s="5" customFormat="1" ht="39.95" customHeight="1" spans="1:41">
      <c r="A110" s="21">
        <v>102</v>
      </c>
      <c r="B110" s="26"/>
      <c r="C110" s="26">
        <v>1</v>
      </c>
      <c r="D110" s="26"/>
      <c r="E110" s="26"/>
      <c r="F110" s="26"/>
      <c r="G110" s="26"/>
      <c r="H110" s="26"/>
      <c r="I110" s="26"/>
      <c r="J110" s="28"/>
      <c r="K110" s="28"/>
      <c r="L110" s="53" t="s">
        <v>178</v>
      </c>
      <c r="M110" s="35" t="s">
        <v>179</v>
      </c>
      <c r="N110" s="54" t="s">
        <v>481</v>
      </c>
      <c r="O110" s="30"/>
      <c r="P110" s="24" t="s">
        <v>224</v>
      </c>
      <c r="Q110" s="28"/>
      <c r="R110" s="46" t="s">
        <v>51</v>
      </c>
      <c r="S110" s="53" t="s">
        <v>234</v>
      </c>
      <c r="T110" s="53"/>
      <c r="U110" s="46" t="s">
        <v>225</v>
      </c>
      <c r="V110" s="46" t="s">
        <v>226</v>
      </c>
      <c r="W110" s="30" t="s">
        <v>273</v>
      </c>
      <c r="X110" s="26" t="s">
        <v>228</v>
      </c>
      <c r="Y110" s="53" t="s">
        <v>229</v>
      </c>
      <c r="Z110" s="24" t="s">
        <v>229</v>
      </c>
      <c r="AA110" s="102">
        <v>17.988</v>
      </c>
      <c r="AB110" s="22"/>
      <c r="AC110" s="180"/>
      <c r="AD110" s="180"/>
      <c r="AE110" s="180"/>
      <c r="AF110" s="180"/>
      <c r="AG110" s="180"/>
      <c r="AH110" s="180"/>
      <c r="AI110" s="128"/>
      <c r="AJ110" s="164">
        <v>0</v>
      </c>
      <c r="AK110" s="165">
        <v>0</v>
      </c>
      <c r="AL110" s="158"/>
      <c r="AM110" s="329">
        <v>1</v>
      </c>
      <c r="AN110" s="22">
        <v>1</v>
      </c>
      <c r="AO110" s="292">
        <v>0</v>
      </c>
    </row>
    <row r="111" s="5" customFormat="1" ht="39.95" customHeight="1" spans="1:41">
      <c r="A111" s="21">
        <v>103</v>
      </c>
      <c r="B111" s="26"/>
      <c r="C111" s="26"/>
      <c r="D111" s="26">
        <v>2</v>
      </c>
      <c r="E111" s="26"/>
      <c r="F111" s="26"/>
      <c r="G111" s="26"/>
      <c r="H111" s="26"/>
      <c r="I111" s="26"/>
      <c r="J111" s="28"/>
      <c r="K111" s="28"/>
      <c r="L111" s="53" t="s">
        <v>482</v>
      </c>
      <c r="M111" s="35" t="s">
        <v>483</v>
      </c>
      <c r="N111" s="54" t="s">
        <v>316</v>
      </c>
      <c r="O111" s="30"/>
      <c r="P111" s="24" t="s">
        <v>224</v>
      </c>
      <c r="Q111" s="28"/>
      <c r="R111" s="46" t="s">
        <v>51</v>
      </c>
      <c r="S111" s="53" t="s">
        <v>234</v>
      </c>
      <c r="T111" s="53" t="s">
        <v>229</v>
      </c>
      <c r="U111" s="46" t="s">
        <v>225</v>
      </c>
      <c r="V111" s="46" t="s">
        <v>226</v>
      </c>
      <c r="W111" s="30" t="s">
        <v>273</v>
      </c>
      <c r="X111" s="26" t="s">
        <v>228</v>
      </c>
      <c r="Y111" s="53" t="s">
        <v>229</v>
      </c>
      <c r="Z111" s="78" t="s">
        <v>229</v>
      </c>
      <c r="AA111" s="102">
        <f>14+AA113+AA117+AA118+0.5</f>
        <v>14.5</v>
      </c>
      <c r="AB111" s="22" t="s">
        <v>229</v>
      </c>
      <c r="AC111" s="180"/>
      <c r="AD111" s="180"/>
      <c r="AE111" s="180"/>
      <c r="AF111" s="180"/>
      <c r="AG111" s="180"/>
      <c r="AH111" s="180"/>
      <c r="AI111" s="128" t="s">
        <v>484</v>
      </c>
      <c r="AJ111" s="164">
        <v>1</v>
      </c>
      <c r="AK111" s="165">
        <v>1</v>
      </c>
      <c r="AL111" s="158"/>
      <c r="AM111" s="329">
        <v>0</v>
      </c>
      <c r="AN111" s="22">
        <v>0</v>
      </c>
      <c r="AO111" s="292">
        <v>1</v>
      </c>
    </row>
    <row r="112" s="5" customFormat="1" ht="39.95" customHeight="1" spans="1:41">
      <c r="A112" s="21">
        <v>104</v>
      </c>
      <c r="B112" s="26"/>
      <c r="C112" s="26"/>
      <c r="D112" s="26">
        <v>2</v>
      </c>
      <c r="E112" s="26"/>
      <c r="F112" s="26"/>
      <c r="G112" s="26"/>
      <c r="H112" s="26"/>
      <c r="I112" s="26"/>
      <c r="J112" s="28"/>
      <c r="K112" s="28"/>
      <c r="L112" s="53" t="s">
        <v>174</v>
      </c>
      <c r="M112" s="35" t="s">
        <v>175</v>
      </c>
      <c r="N112" s="54" t="s">
        <v>485</v>
      </c>
      <c r="O112" s="30"/>
      <c r="P112" s="24" t="s">
        <v>224</v>
      </c>
      <c r="Q112" s="28"/>
      <c r="R112" s="46" t="s">
        <v>51</v>
      </c>
      <c r="S112" s="53" t="s">
        <v>234</v>
      </c>
      <c r="T112" s="53"/>
      <c r="U112" s="46" t="s">
        <v>225</v>
      </c>
      <c r="V112" s="46" t="s">
        <v>226</v>
      </c>
      <c r="W112" s="30" t="s">
        <v>273</v>
      </c>
      <c r="X112" s="26" t="s">
        <v>228</v>
      </c>
      <c r="Y112" s="53" t="s">
        <v>229</v>
      </c>
      <c r="Z112" s="24" t="s">
        <v>229</v>
      </c>
      <c r="AA112" s="102">
        <v>14.767</v>
      </c>
      <c r="AB112" s="22"/>
      <c r="AC112" s="180"/>
      <c r="AD112" s="180"/>
      <c r="AE112" s="180"/>
      <c r="AF112" s="180"/>
      <c r="AG112" s="180"/>
      <c r="AH112" s="180"/>
      <c r="AI112" s="128"/>
      <c r="AJ112" s="164">
        <v>0</v>
      </c>
      <c r="AK112" s="165">
        <v>0</v>
      </c>
      <c r="AL112" s="158"/>
      <c r="AM112" s="329">
        <v>1</v>
      </c>
      <c r="AN112" s="22">
        <v>1</v>
      </c>
      <c r="AO112" s="292">
        <v>0</v>
      </c>
    </row>
    <row r="113" s="5" customFormat="1" ht="39.95" hidden="1" customHeight="1" spans="1:41">
      <c r="A113" s="21">
        <v>105</v>
      </c>
      <c r="B113" s="26"/>
      <c r="C113" s="26"/>
      <c r="D113" s="26"/>
      <c r="E113" s="26"/>
      <c r="F113" s="26"/>
      <c r="G113" s="26"/>
      <c r="H113" s="26"/>
      <c r="I113" s="26"/>
      <c r="J113" s="28"/>
      <c r="K113" s="28"/>
      <c r="L113" s="53"/>
      <c r="M113" s="35"/>
      <c r="N113" s="54"/>
      <c r="O113" s="30"/>
      <c r="P113" s="24"/>
      <c r="Q113" s="28"/>
      <c r="R113" s="46"/>
      <c r="S113" s="53"/>
      <c r="T113" s="46"/>
      <c r="U113" s="46"/>
      <c r="V113" s="46"/>
      <c r="W113" s="30"/>
      <c r="X113" s="26"/>
      <c r="Y113" s="53"/>
      <c r="Z113" s="78"/>
      <c r="AA113" s="102"/>
      <c r="AB113" s="22"/>
      <c r="AC113" s="180"/>
      <c r="AD113" s="180"/>
      <c r="AE113" s="180"/>
      <c r="AF113" s="180"/>
      <c r="AG113" s="180"/>
      <c r="AH113" s="180"/>
      <c r="AI113" s="133"/>
      <c r="AJ113" s="164"/>
      <c r="AK113" s="165"/>
      <c r="AL113" s="158"/>
      <c r="AM113" s="329"/>
      <c r="AN113" s="22"/>
      <c r="AO113" s="292"/>
    </row>
    <row r="114" s="5" customFormat="1" ht="39.95" hidden="1" customHeight="1" spans="1:41">
      <c r="A114" s="21">
        <v>106</v>
      </c>
      <c r="B114" s="26"/>
      <c r="C114" s="26"/>
      <c r="D114" s="26"/>
      <c r="E114" s="26"/>
      <c r="F114" s="26"/>
      <c r="G114" s="26"/>
      <c r="H114" s="26"/>
      <c r="I114" s="26"/>
      <c r="J114" s="28"/>
      <c r="K114" s="28"/>
      <c r="L114" s="53"/>
      <c r="M114" s="35"/>
      <c r="N114" s="54"/>
      <c r="O114" s="30"/>
      <c r="P114" s="24"/>
      <c r="Q114" s="28"/>
      <c r="R114" s="46"/>
      <c r="S114" s="53"/>
      <c r="T114" s="46"/>
      <c r="U114" s="46"/>
      <c r="V114" s="46"/>
      <c r="W114" s="30"/>
      <c r="X114" s="26"/>
      <c r="Y114" s="53"/>
      <c r="Z114" s="78"/>
      <c r="AA114" s="102"/>
      <c r="AB114" s="22"/>
      <c r="AC114" s="180"/>
      <c r="AD114" s="180"/>
      <c r="AE114" s="180"/>
      <c r="AF114" s="180"/>
      <c r="AG114" s="180"/>
      <c r="AH114" s="180"/>
      <c r="AI114" s="133"/>
      <c r="AJ114" s="164"/>
      <c r="AK114" s="165"/>
      <c r="AL114" s="158"/>
      <c r="AM114" s="329"/>
      <c r="AN114" s="22"/>
      <c r="AO114" s="292"/>
    </row>
    <row r="115" s="5" customFormat="1" ht="39.95" hidden="1" customHeight="1" spans="1:41">
      <c r="A115" s="21">
        <v>107</v>
      </c>
      <c r="B115" s="26"/>
      <c r="C115" s="26"/>
      <c r="D115" s="26"/>
      <c r="E115" s="26"/>
      <c r="F115" s="26"/>
      <c r="G115" s="26"/>
      <c r="H115" s="26"/>
      <c r="I115" s="26"/>
      <c r="J115" s="28"/>
      <c r="K115" s="28"/>
      <c r="L115" s="53"/>
      <c r="M115" s="35"/>
      <c r="N115" s="54"/>
      <c r="O115" s="30"/>
      <c r="P115" s="24"/>
      <c r="Q115" s="28"/>
      <c r="R115" s="46"/>
      <c r="S115" s="53"/>
      <c r="T115" s="46"/>
      <c r="U115" s="46"/>
      <c r="V115" s="46"/>
      <c r="W115" s="30"/>
      <c r="X115" s="26"/>
      <c r="Y115" s="53"/>
      <c r="Z115" s="24"/>
      <c r="AA115" s="102"/>
      <c r="AB115" s="22"/>
      <c r="AC115" s="180"/>
      <c r="AD115" s="180"/>
      <c r="AE115" s="180"/>
      <c r="AF115" s="180"/>
      <c r="AG115" s="180"/>
      <c r="AH115" s="180"/>
      <c r="AI115" s="133"/>
      <c r="AJ115" s="164"/>
      <c r="AK115" s="165"/>
      <c r="AL115" s="158"/>
      <c r="AM115" s="329"/>
      <c r="AN115" s="22"/>
      <c r="AO115" s="292"/>
    </row>
    <row r="116" s="5" customFormat="1" ht="39.95" hidden="1" customHeight="1" spans="1:41">
      <c r="A116" s="21">
        <v>108</v>
      </c>
      <c r="B116" s="26"/>
      <c r="C116" s="26"/>
      <c r="D116" s="26"/>
      <c r="E116" s="26"/>
      <c r="F116" s="26"/>
      <c r="G116" s="26"/>
      <c r="H116" s="26"/>
      <c r="I116" s="26"/>
      <c r="J116" s="28"/>
      <c r="K116" s="28"/>
      <c r="L116" s="53"/>
      <c r="M116" s="35"/>
      <c r="N116" s="54"/>
      <c r="O116" s="30"/>
      <c r="P116" s="24"/>
      <c r="Q116" s="28"/>
      <c r="R116" s="46"/>
      <c r="S116" s="53"/>
      <c r="T116" s="46"/>
      <c r="U116" s="46"/>
      <c r="V116" s="46"/>
      <c r="W116" s="30"/>
      <c r="X116" s="26"/>
      <c r="Y116" s="53"/>
      <c r="Z116" s="24"/>
      <c r="AA116" s="102"/>
      <c r="AB116" s="22"/>
      <c r="AC116" s="180"/>
      <c r="AD116" s="180"/>
      <c r="AE116" s="180"/>
      <c r="AF116" s="180"/>
      <c r="AG116" s="180"/>
      <c r="AH116" s="180"/>
      <c r="AI116" s="133"/>
      <c r="AJ116" s="164"/>
      <c r="AK116" s="165"/>
      <c r="AL116" s="158"/>
      <c r="AM116" s="329"/>
      <c r="AN116" s="22"/>
      <c r="AO116" s="292"/>
    </row>
    <row r="117" s="5" customFormat="1" ht="39.95" hidden="1" customHeight="1" spans="1:41">
      <c r="A117" s="21">
        <v>109</v>
      </c>
      <c r="B117" s="26"/>
      <c r="C117" s="26"/>
      <c r="D117" s="26"/>
      <c r="E117" s="26"/>
      <c r="F117" s="26"/>
      <c r="G117" s="26"/>
      <c r="H117" s="26"/>
      <c r="I117" s="26"/>
      <c r="J117" s="28"/>
      <c r="K117" s="28"/>
      <c r="L117" s="53"/>
      <c r="M117" s="35"/>
      <c r="N117" s="54"/>
      <c r="O117" s="30"/>
      <c r="P117" s="24"/>
      <c r="Q117" s="28"/>
      <c r="R117" s="46"/>
      <c r="S117" s="53"/>
      <c r="T117" s="46"/>
      <c r="U117" s="46"/>
      <c r="V117" s="46"/>
      <c r="W117" s="30"/>
      <c r="X117" s="26"/>
      <c r="Y117" s="53"/>
      <c r="Z117" s="24"/>
      <c r="AA117" s="102"/>
      <c r="AB117" s="22"/>
      <c r="AC117" s="180"/>
      <c r="AD117" s="180"/>
      <c r="AE117" s="180"/>
      <c r="AF117" s="180"/>
      <c r="AG117" s="180"/>
      <c r="AH117" s="180"/>
      <c r="AI117" s="133"/>
      <c r="AJ117" s="164"/>
      <c r="AK117" s="165"/>
      <c r="AL117" s="158"/>
      <c r="AM117" s="329"/>
      <c r="AN117" s="22"/>
      <c r="AO117" s="292"/>
    </row>
    <row r="118" s="5" customFormat="1" ht="39.95" hidden="1" customHeight="1" spans="1:41">
      <c r="A118" s="21">
        <v>110</v>
      </c>
      <c r="B118" s="26"/>
      <c r="C118" s="26"/>
      <c r="D118" s="26"/>
      <c r="E118" s="26"/>
      <c r="F118" s="26"/>
      <c r="G118" s="26"/>
      <c r="H118" s="26"/>
      <c r="I118" s="26"/>
      <c r="J118" s="28"/>
      <c r="K118" s="28"/>
      <c r="L118" s="53"/>
      <c r="M118" s="35"/>
      <c r="N118" s="54"/>
      <c r="O118" s="30"/>
      <c r="P118" s="24"/>
      <c r="Q118" s="28"/>
      <c r="R118" s="46"/>
      <c r="S118" s="53"/>
      <c r="T118" s="46"/>
      <c r="U118" s="46"/>
      <c r="V118" s="46"/>
      <c r="W118" s="30"/>
      <c r="X118" s="26"/>
      <c r="Y118" s="53"/>
      <c r="Z118" s="24"/>
      <c r="AA118" s="102"/>
      <c r="AB118" s="22"/>
      <c r="AC118" s="180"/>
      <c r="AD118" s="180"/>
      <c r="AE118" s="180"/>
      <c r="AF118" s="180"/>
      <c r="AG118" s="180"/>
      <c r="AH118" s="180"/>
      <c r="AI118" s="133"/>
      <c r="AJ118" s="164"/>
      <c r="AK118" s="165"/>
      <c r="AL118" s="158"/>
      <c r="AM118" s="329"/>
      <c r="AN118" s="22"/>
      <c r="AO118" s="292"/>
    </row>
    <row r="119" s="5" customFormat="1" ht="39.95" customHeight="1" spans="1:41">
      <c r="A119" s="21">
        <v>111</v>
      </c>
      <c r="B119" s="26"/>
      <c r="C119" s="26"/>
      <c r="D119" s="26">
        <v>2</v>
      </c>
      <c r="E119" s="26"/>
      <c r="F119" s="26"/>
      <c r="G119" s="26"/>
      <c r="H119" s="26"/>
      <c r="I119" s="26"/>
      <c r="J119" s="28"/>
      <c r="K119" s="28"/>
      <c r="L119" s="53" t="s">
        <v>69</v>
      </c>
      <c r="M119" s="35" t="s">
        <v>70</v>
      </c>
      <c r="N119" s="54" t="s">
        <v>272</v>
      </c>
      <c r="O119" s="30"/>
      <c r="P119" s="24" t="s">
        <v>224</v>
      </c>
      <c r="Q119" s="28"/>
      <c r="R119" s="46" t="s">
        <v>51</v>
      </c>
      <c r="S119" s="53" t="s">
        <v>69</v>
      </c>
      <c r="T119" s="46" t="s">
        <v>51</v>
      </c>
      <c r="U119" s="46" t="s">
        <v>225</v>
      </c>
      <c r="V119" s="46" t="s">
        <v>226</v>
      </c>
      <c r="W119" s="30" t="s">
        <v>451</v>
      </c>
      <c r="X119" s="26" t="s">
        <v>452</v>
      </c>
      <c r="Y119" s="189" t="s">
        <v>453</v>
      </c>
      <c r="Z119" s="24" t="s">
        <v>229</v>
      </c>
      <c r="AA119" s="102">
        <v>0.0045</v>
      </c>
      <c r="AB119" s="22" t="s">
        <v>408</v>
      </c>
      <c r="AC119" s="180"/>
      <c r="AD119" s="180"/>
      <c r="AE119" s="180"/>
      <c r="AF119" s="180"/>
      <c r="AG119" s="180"/>
      <c r="AH119" s="180"/>
      <c r="AI119" s="133"/>
      <c r="AJ119" s="164">
        <v>4</v>
      </c>
      <c r="AK119" s="165">
        <v>4</v>
      </c>
      <c r="AL119" s="158"/>
      <c r="AM119" s="329">
        <v>4</v>
      </c>
      <c r="AN119" s="22">
        <v>4</v>
      </c>
      <c r="AO119" s="292">
        <v>4</v>
      </c>
    </row>
    <row r="120" s="5" customFormat="1" ht="39.95" customHeight="1" spans="1:41">
      <c r="A120" s="21">
        <v>112</v>
      </c>
      <c r="B120" s="24"/>
      <c r="C120" s="26"/>
      <c r="D120" s="26">
        <v>2</v>
      </c>
      <c r="E120" s="30"/>
      <c r="F120" s="30"/>
      <c r="G120" s="26"/>
      <c r="H120" s="26"/>
      <c r="I120" s="26"/>
      <c r="J120" s="22"/>
      <c r="K120" s="47"/>
      <c r="L120" s="53" t="s">
        <v>486</v>
      </c>
      <c r="M120" s="35" t="s">
        <v>487</v>
      </c>
      <c r="N120" s="66" t="s">
        <v>488</v>
      </c>
      <c r="O120" s="30"/>
      <c r="P120" s="24" t="s">
        <v>224</v>
      </c>
      <c r="Q120" s="81"/>
      <c r="R120" s="46" t="s">
        <v>51</v>
      </c>
      <c r="S120" s="53" t="s">
        <v>489</v>
      </c>
      <c r="T120" s="53" t="s">
        <v>51</v>
      </c>
      <c r="U120" s="46" t="s">
        <v>225</v>
      </c>
      <c r="V120" s="46" t="s">
        <v>226</v>
      </c>
      <c r="W120" s="24" t="s">
        <v>273</v>
      </c>
      <c r="X120" s="53" t="s">
        <v>228</v>
      </c>
      <c r="Y120" s="53" t="s">
        <v>229</v>
      </c>
      <c r="Z120" s="24" t="s">
        <v>229</v>
      </c>
      <c r="AA120" s="102">
        <v>1.629</v>
      </c>
      <c r="AB120" s="22" t="s">
        <v>408</v>
      </c>
      <c r="AC120" s="22"/>
      <c r="AD120" s="22"/>
      <c r="AE120" s="22"/>
      <c r="AF120" s="22"/>
      <c r="AG120" s="180"/>
      <c r="AH120" s="180"/>
      <c r="AI120" s="133"/>
      <c r="AJ120" s="128">
        <v>1</v>
      </c>
      <c r="AK120" s="159">
        <v>1</v>
      </c>
      <c r="AL120" s="158"/>
      <c r="AM120" s="326">
        <v>1</v>
      </c>
      <c r="AN120" s="22">
        <v>1</v>
      </c>
      <c r="AO120" s="292">
        <v>1</v>
      </c>
    </row>
    <row r="121" s="5" customFormat="1" ht="39.95" customHeight="1" spans="1:41">
      <c r="A121" s="21">
        <v>113</v>
      </c>
      <c r="B121" s="24"/>
      <c r="C121" s="26"/>
      <c r="D121" s="26">
        <v>2</v>
      </c>
      <c r="E121" s="30"/>
      <c r="F121" s="30"/>
      <c r="G121" s="26"/>
      <c r="H121" s="26"/>
      <c r="I121" s="26"/>
      <c r="J121" s="22"/>
      <c r="K121" s="47"/>
      <c r="L121" s="53" t="s">
        <v>490</v>
      </c>
      <c r="M121" s="35" t="s">
        <v>491</v>
      </c>
      <c r="N121" s="66" t="s">
        <v>233</v>
      </c>
      <c r="O121" s="30"/>
      <c r="P121" s="24" t="s">
        <v>224</v>
      </c>
      <c r="Q121" s="81"/>
      <c r="R121" s="46" t="s">
        <v>122</v>
      </c>
      <c r="S121" s="53" t="s">
        <v>234</v>
      </c>
      <c r="T121" s="53" t="s">
        <v>229</v>
      </c>
      <c r="U121" s="46" t="s">
        <v>225</v>
      </c>
      <c r="V121" s="46" t="s">
        <v>226</v>
      </c>
      <c r="W121" s="24" t="s">
        <v>273</v>
      </c>
      <c r="X121" s="53" t="s">
        <v>228</v>
      </c>
      <c r="Y121" s="53" t="s">
        <v>229</v>
      </c>
      <c r="Z121" s="24" t="s">
        <v>229</v>
      </c>
      <c r="AA121" s="102">
        <v>1.526</v>
      </c>
      <c r="AB121" s="22" t="s">
        <v>408</v>
      </c>
      <c r="AC121" s="22"/>
      <c r="AD121" s="22"/>
      <c r="AE121" s="22"/>
      <c r="AF121" s="22"/>
      <c r="AG121" s="180"/>
      <c r="AH121" s="180"/>
      <c r="AI121" s="133"/>
      <c r="AJ121" s="128">
        <v>1</v>
      </c>
      <c r="AK121" s="159">
        <v>1</v>
      </c>
      <c r="AL121" s="158"/>
      <c r="AM121" s="326">
        <v>1</v>
      </c>
      <c r="AN121" s="22">
        <v>1</v>
      </c>
      <c r="AO121" s="292">
        <v>1</v>
      </c>
    </row>
    <row r="122" s="5" customFormat="1" ht="39.95" customHeight="1" spans="1:41">
      <c r="A122" s="21">
        <v>114</v>
      </c>
      <c r="B122" s="26"/>
      <c r="C122" s="26"/>
      <c r="D122" s="26">
        <v>2</v>
      </c>
      <c r="E122" s="26"/>
      <c r="F122" s="26"/>
      <c r="G122" s="26"/>
      <c r="H122" s="26"/>
      <c r="I122" s="26"/>
      <c r="J122" s="28"/>
      <c r="K122" s="28"/>
      <c r="L122" s="230" t="s">
        <v>492</v>
      </c>
      <c r="M122" s="35" t="s">
        <v>493</v>
      </c>
      <c r="N122" s="74" t="s">
        <v>494</v>
      </c>
      <c r="O122" s="30"/>
      <c r="P122" s="24" t="s">
        <v>224</v>
      </c>
      <c r="Q122" s="81"/>
      <c r="R122" s="84" t="s">
        <v>359</v>
      </c>
      <c r="S122" s="53" t="s">
        <v>234</v>
      </c>
      <c r="T122" s="53" t="s">
        <v>229</v>
      </c>
      <c r="U122" s="46" t="s">
        <v>225</v>
      </c>
      <c r="V122" s="46" t="s">
        <v>226</v>
      </c>
      <c r="W122" s="24" t="s">
        <v>313</v>
      </c>
      <c r="X122" s="26" t="s">
        <v>345</v>
      </c>
      <c r="Y122" s="53" t="s">
        <v>229</v>
      </c>
      <c r="Z122" s="53" t="s">
        <v>229</v>
      </c>
      <c r="AA122" s="102">
        <v>0.006</v>
      </c>
      <c r="AB122" s="67" t="s">
        <v>495</v>
      </c>
      <c r="AC122" s="180"/>
      <c r="AD122" s="180"/>
      <c r="AE122" s="180"/>
      <c r="AF122" s="180"/>
      <c r="AG122" s="180"/>
      <c r="AH122" s="180"/>
      <c r="AI122" s="133"/>
      <c r="AJ122" s="164">
        <v>8</v>
      </c>
      <c r="AK122" s="165">
        <v>8</v>
      </c>
      <c r="AL122" s="158"/>
      <c r="AM122" s="329">
        <v>8</v>
      </c>
      <c r="AN122" s="22">
        <v>8</v>
      </c>
      <c r="AO122" s="292">
        <v>8</v>
      </c>
    </row>
    <row r="123" s="5" customFormat="1" ht="39.95" customHeight="1" spans="1:41">
      <c r="A123" s="21">
        <v>115</v>
      </c>
      <c r="B123" s="24"/>
      <c r="C123" s="26">
        <v>1</v>
      </c>
      <c r="D123" s="26"/>
      <c r="E123" s="30"/>
      <c r="F123" s="30"/>
      <c r="G123" s="26"/>
      <c r="H123" s="26"/>
      <c r="I123" s="26"/>
      <c r="J123" s="22"/>
      <c r="K123" s="47"/>
      <c r="L123" s="53" t="s">
        <v>496</v>
      </c>
      <c r="M123" s="35" t="s">
        <v>497</v>
      </c>
      <c r="N123" s="66" t="s">
        <v>272</v>
      </c>
      <c r="O123" s="30"/>
      <c r="P123" s="24" t="s">
        <v>224</v>
      </c>
      <c r="Q123" s="81"/>
      <c r="R123" s="46" t="s">
        <v>51</v>
      </c>
      <c r="S123" s="53" t="s">
        <v>496</v>
      </c>
      <c r="T123" s="53" t="s">
        <v>51</v>
      </c>
      <c r="U123" s="46" t="s">
        <v>225</v>
      </c>
      <c r="V123" s="46" t="s">
        <v>226</v>
      </c>
      <c r="W123" s="24" t="s">
        <v>325</v>
      </c>
      <c r="X123" s="26" t="s">
        <v>498</v>
      </c>
      <c r="Y123" s="53" t="s">
        <v>245</v>
      </c>
      <c r="Z123" s="24" t="s">
        <v>229</v>
      </c>
      <c r="AA123" s="102">
        <v>0.14</v>
      </c>
      <c r="AB123" s="22" t="s">
        <v>229</v>
      </c>
      <c r="AC123" s="22"/>
      <c r="AD123" s="22"/>
      <c r="AE123" s="22"/>
      <c r="AF123" s="22"/>
      <c r="AG123" s="180"/>
      <c r="AH123" s="180"/>
      <c r="AI123" s="133"/>
      <c r="AJ123" s="128">
        <v>1</v>
      </c>
      <c r="AK123" s="159">
        <v>1</v>
      </c>
      <c r="AL123" s="158"/>
      <c r="AM123" s="326">
        <v>1</v>
      </c>
      <c r="AN123" s="22">
        <v>1</v>
      </c>
      <c r="AO123" s="292">
        <v>1</v>
      </c>
    </row>
    <row r="124" s="5" customFormat="1" ht="48.95" customHeight="1" spans="1:41">
      <c r="A124" s="21">
        <v>116</v>
      </c>
      <c r="B124" s="26"/>
      <c r="C124" s="26">
        <v>1</v>
      </c>
      <c r="D124" s="26"/>
      <c r="E124" s="26"/>
      <c r="F124" s="26"/>
      <c r="G124" s="26"/>
      <c r="H124" s="26"/>
      <c r="I124" s="26"/>
      <c r="J124" s="28"/>
      <c r="K124" s="28"/>
      <c r="L124" s="230" t="s">
        <v>74</v>
      </c>
      <c r="M124" s="35" t="s">
        <v>499</v>
      </c>
      <c r="N124" s="74" t="s">
        <v>500</v>
      </c>
      <c r="O124" s="30"/>
      <c r="P124" s="24" t="s">
        <v>224</v>
      </c>
      <c r="Q124" s="81"/>
      <c r="R124" s="84" t="s">
        <v>51</v>
      </c>
      <c r="S124" s="53" t="s">
        <v>234</v>
      </c>
      <c r="T124" s="53" t="s">
        <v>229</v>
      </c>
      <c r="U124" s="46" t="s">
        <v>225</v>
      </c>
      <c r="V124" s="46" t="s">
        <v>226</v>
      </c>
      <c r="W124" s="24" t="s">
        <v>313</v>
      </c>
      <c r="X124" s="26" t="s">
        <v>501</v>
      </c>
      <c r="Y124" s="53" t="s">
        <v>229</v>
      </c>
      <c r="Z124" s="53" t="s">
        <v>229</v>
      </c>
      <c r="AA124" s="102">
        <v>0.013</v>
      </c>
      <c r="AB124" s="67" t="s">
        <v>495</v>
      </c>
      <c r="AC124" s="180"/>
      <c r="AD124" s="180"/>
      <c r="AE124" s="180"/>
      <c r="AF124" s="180"/>
      <c r="AG124" s="180"/>
      <c r="AH124" s="180"/>
      <c r="AI124" s="133"/>
      <c r="AJ124" s="164">
        <v>4</v>
      </c>
      <c r="AK124" s="165">
        <v>4</v>
      </c>
      <c r="AL124" s="158"/>
      <c r="AM124" s="329">
        <v>4</v>
      </c>
      <c r="AN124" s="22">
        <v>4</v>
      </c>
      <c r="AO124" s="292">
        <v>4</v>
      </c>
    </row>
    <row r="125" s="5" customFormat="1" ht="39.95" customHeight="1" spans="1:41">
      <c r="A125" s="21">
        <v>117</v>
      </c>
      <c r="B125" s="26"/>
      <c r="C125" s="26">
        <v>1</v>
      </c>
      <c r="D125" s="26"/>
      <c r="E125" s="26"/>
      <c r="F125" s="26"/>
      <c r="G125" s="26"/>
      <c r="H125" s="26"/>
      <c r="I125" s="26"/>
      <c r="J125" s="28"/>
      <c r="K125" s="28"/>
      <c r="L125" s="230" t="s">
        <v>502</v>
      </c>
      <c r="M125" s="35" t="s">
        <v>141</v>
      </c>
      <c r="N125" s="66" t="s">
        <v>316</v>
      </c>
      <c r="O125" s="30"/>
      <c r="P125" s="24"/>
      <c r="Q125" s="81"/>
      <c r="R125" s="84"/>
      <c r="S125" s="53" t="s">
        <v>234</v>
      </c>
      <c r="T125" s="53" t="s">
        <v>229</v>
      </c>
      <c r="U125" s="46" t="s">
        <v>225</v>
      </c>
      <c r="V125" s="46" t="s">
        <v>226</v>
      </c>
      <c r="W125" s="24" t="s">
        <v>273</v>
      </c>
      <c r="X125" s="26" t="s">
        <v>228</v>
      </c>
      <c r="Y125" s="26" t="s">
        <v>229</v>
      </c>
      <c r="Z125" s="26"/>
      <c r="AA125" s="102">
        <f>AA129+AA151+AA156*AJ156+AA154+AA155</f>
        <v>3.0545</v>
      </c>
      <c r="AB125" s="22" t="s">
        <v>229</v>
      </c>
      <c r="AC125" s="180"/>
      <c r="AD125" s="180"/>
      <c r="AE125" s="180"/>
      <c r="AF125" s="180"/>
      <c r="AG125" s="180"/>
      <c r="AH125" s="180"/>
      <c r="AI125" s="133"/>
      <c r="AJ125" s="164">
        <v>1</v>
      </c>
      <c r="AK125" s="165">
        <v>0</v>
      </c>
      <c r="AL125" s="158"/>
      <c r="AM125" s="329">
        <v>0</v>
      </c>
      <c r="AN125" s="22">
        <v>0</v>
      </c>
      <c r="AO125" s="292">
        <v>0</v>
      </c>
    </row>
    <row r="126" s="5" customFormat="1" ht="39.95" customHeight="1" spans="1:41">
      <c r="A126" s="21">
        <v>118</v>
      </c>
      <c r="B126" s="24"/>
      <c r="C126" s="26">
        <v>1</v>
      </c>
      <c r="D126" s="26"/>
      <c r="E126" s="30"/>
      <c r="F126" s="30"/>
      <c r="G126" s="26"/>
      <c r="H126" s="26"/>
      <c r="I126" s="26"/>
      <c r="J126" s="22"/>
      <c r="K126" s="47"/>
      <c r="L126" s="53" t="s">
        <v>503</v>
      </c>
      <c r="M126" s="35" t="s">
        <v>141</v>
      </c>
      <c r="N126" s="66" t="s">
        <v>504</v>
      </c>
      <c r="O126" s="233"/>
      <c r="P126" s="24" t="s">
        <v>224</v>
      </c>
      <c r="Q126" s="46"/>
      <c r="R126" s="46" t="s">
        <v>51</v>
      </c>
      <c r="S126" s="53" t="s">
        <v>234</v>
      </c>
      <c r="T126" s="53" t="s">
        <v>229</v>
      </c>
      <c r="U126" s="46" t="s">
        <v>225</v>
      </c>
      <c r="V126" s="46" t="s">
        <v>226</v>
      </c>
      <c r="W126" s="24" t="s">
        <v>273</v>
      </c>
      <c r="X126" s="26" t="s">
        <v>228</v>
      </c>
      <c r="Y126" s="26" t="s">
        <v>229</v>
      </c>
      <c r="Z126" s="26"/>
      <c r="AA126" s="102">
        <f>AA129+AA150+AA151+AA156*AJ156+AA154+AA155</f>
        <v>3.062</v>
      </c>
      <c r="AB126" s="22" t="s">
        <v>229</v>
      </c>
      <c r="AC126" s="76"/>
      <c r="AD126" s="76"/>
      <c r="AE126" s="76"/>
      <c r="AF126" s="76"/>
      <c r="AG126" s="180"/>
      <c r="AH126" s="180"/>
      <c r="AI126" s="133"/>
      <c r="AJ126" s="128">
        <v>0</v>
      </c>
      <c r="AK126" s="158">
        <v>1</v>
      </c>
      <c r="AL126" s="158"/>
      <c r="AM126" s="308">
        <v>0</v>
      </c>
      <c r="AN126" s="22">
        <v>0</v>
      </c>
      <c r="AO126" s="292">
        <v>1</v>
      </c>
    </row>
    <row r="127" s="5" customFormat="1" ht="39.95" customHeight="1" spans="1:41">
      <c r="A127" s="21">
        <v>119</v>
      </c>
      <c r="B127" s="24"/>
      <c r="C127" s="26">
        <v>1</v>
      </c>
      <c r="D127" s="26"/>
      <c r="E127" s="30"/>
      <c r="F127" s="30"/>
      <c r="G127" s="26"/>
      <c r="H127" s="26"/>
      <c r="I127" s="26"/>
      <c r="J127" s="22"/>
      <c r="K127" s="47"/>
      <c r="L127" s="53" t="s">
        <v>140</v>
      </c>
      <c r="M127" s="35" t="s">
        <v>141</v>
      </c>
      <c r="N127" s="66" t="s">
        <v>504</v>
      </c>
      <c r="O127" s="233"/>
      <c r="P127" s="24" t="s">
        <v>224</v>
      </c>
      <c r="Q127" s="46"/>
      <c r="R127" s="46" t="s">
        <v>51</v>
      </c>
      <c r="S127" s="53" t="s">
        <v>234</v>
      </c>
      <c r="T127" s="53" t="s">
        <v>229</v>
      </c>
      <c r="U127" s="46" t="s">
        <v>225</v>
      </c>
      <c r="V127" s="46" t="s">
        <v>226</v>
      </c>
      <c r="W127" s="24" t="s">
        <v>273</v>
      </c>
      <c r="X127" s="26" t="s">
        <v>228</v>
      </c>
      <c r="Y127" s="26" t="s">
        <v>229</v>
      </c>
      <c r="Z127" s="26"/>
      <c r="AA127" s="102">
        <v>3.0545</v>
      </c>
      <c r="AB127" s="22"/>
      <c r="AC127" s="76"/>
      <c r="AD127" s="76"/>
      <c r="AE127" s="76"/>
      <c r="AF127" s="76"/>
      <c r="AG127" s="180"/>
      <c r="AH127" s="180"/>
      <c r="AI127" s="133"/>
      <c r="AJ127" s="128">
        <v>0</v>
      </c>
      <c r="AK127" s="158">
        <v>0</v>
      </c>
      <c r="AL127" s="158"/>
      <c r="AM127" s="308">
        <v>1</v>
      </c>
      <c r="AN127" s="22">
        <v>1</v>
      </c>
      <c r="AO127" s="292">
        <v>0</v>
      </c>
    </row>
    <row r="128" s="284" customFormat="1" ht="60" customHeight="1" spans="1:41">
      <c r="A128" s="21">
        <v>120</v>
      </c>
      <c r="B128" s="286"/>
      <c r="C128" s="287">
        <v>1</v>
      </c>
      <c r="D128" s="287"/>
      <c r="E128" s="291"/>
      <c r="F128" s="291"/>
      <c r="G128" s="287"/>
      <c r="H128" s="287"/>
      <c r="I128" s="287"/>
      <c r="J128" s="292"/>
      <c r="K128" s="300"/>
      <c r="L128" s="295" t="s">
        <v>180</v>
      </c>
      <c r="M128" s="293" t="s">
        <v>141</v>
      </c>
      <c r="N128" s="294" t="s">
        <v>505</v>
      </c>
      <c r="O128" s="336"/>
      <c r="P128" s="286" t="s">
        <v>224</v>
      </c>
      <c r="Q128" s="302"/>
      <c r="R128" s="302" t="s">
        <v>51</v>
      </c>
      <c r="S128" s="295" t="s">
        <v>234</v>
      </c>
      <c r="T128" s="295" t="s">
        <v>229</v>
      </c>
      <c r="U128" s="302" t="s">
        <v>226</v>
      </c>
      <c r="V128" s="302" t="s">
        <v>225</v>
      </c>
      <c r="W128" s="286" t="s">
        <v>273</v>
      </c>
      <c r="X128" s="287" t="s">
        <v>228</v>
      </c>
      <c r="Y128" s="287" t="s">
        <v>229</v>
      </c>
      <c r="Z128" s="287"/>
      <c r="AA128" s="306">
        <v>3.062</v>
      </c>
      <c r="AB128" s="292"/>
      <c r="AC128" s="303"/>
      <c r="AD128" s="303"/>
      <c r="AE128" s="303"/>
      <c r="AF128" s="303"/>
      <c r="AG128" s="307"/>
      <c r="AH128" s="307"/>
      <c r="AI128" s="315"/>
      <c r="AJ128" s="316">
        <v>0</v>
      </c>
      <c r="AK128" s="317">
        <v>0</v>
      </c>
      <c r="AL128" s="317"/>
      <c r="AM128" s="319">
        <v>0</v>
      </c>
      <c r="AN128" s="292">
        <v>0</v>
      </c>
      <c r="AO128" s="292">
        <v>1</v>
      </c>
    </row>
    <row r="129" s="5" customFormat="1" ht="39.95" customHeight="1" spans="1:41">
      <c r="A129" s="21">
        <v>121</v>
      </c>
      <c r="B129" s="24"/>
      <c r="C129" s="26"/>
      <c r="D129" s="26">
        <v>2</v>
      </c>
      <c r="E129" s="30"/>
      <c r="F129" s="30"/>
      <c r="G129" s="26"/>
      <c r="H129" s="26"/>
      <c r="I129" s="26"/>
      <c r="J129" s="22"/>
      <c r="K129" s="47"/>
      <c r="L129" s="53" t="s">
        <v>506</v>
      </c>
      <c r="M129" s="35" t="s">
        <v>507</v>
      </c>
      <c r="N129" s="54" t="s">
        <v>272</v>
      </c>
      <c r="O129" s="233"/>
      <c r="P129" s="24" t="s">
        <v>224</v>
      </c>
      <c r="Q129" s="46"/>
      <c r="R129" s="46" t="s">
        <v>51</v>
      </c>
      <c r="S129" s="53" t="s">
        <v>506</v>
      </c>
      <c r="T129" s="53" t="s">
        <v>229</v>
      </c>
      <c r="U129" s="46" t="s">
        <v>225</v>
      </c>
      <c r="V129" s="46" t="s">
        <v>226</v>
      </c>
      <c r="W129" s="24" t="s">
        <v>273</v>
      </c>
      <c r="X129" s="26" t="s">
        <v>228</v>
      </c>
      <c r="Y129" s="26" t="s">
        <v>229</v>
      </c>
      <c r="Z129" s="26"/>
      <c r="AA129" s="102">
        <f>AA130+AA131+AA132*AK132+AA133*AK133+AA134+AA135</f>
        <v>2.7882</v>
      </c>
      <c r="AB129" s="22" t="s">
        <v>229</v>
      </c>
      <c r="AC129" s="76"/>
      <c r="AD129" s="76"/>
      <c r="AE129" s="76"/>
      <c r="AF129" s="76"/>
      <c r="AG129" s="180"/>
      <c r="AH129" s="180"/>
      <c r="AI129" s="133"/>
      <c r="AJ129" s="128">
        <v>1</v>
      </c>
      <c r="AK129" s="158">
        <v>1</v>
      </c>
      <c r="AL129" s="158"/>
      <c r="AM129" s="308">
        <v>1</v>
      </c>
      <c r="AN129" s="22">
        <v>1</v>
      </c>
      <c r="AO129" s="292">
        <v>1</v>
      </c>
    </row>
    <row r="130" s="5" customFormat="1" ht="39.95" customHeight="1" spans="1:41">
      <c r="A130" s="21">
        <v>122</v>
      </c>
      <c r="B130" s="24"/>
      <c r="C130" s="26"/>
      <c r="D130" s="26"/>
      <c r="E130" s="30">
        <v>3</v>
      </c>
      <c r="F130" s="30"/>
      <c r="G130" s="26"/>
      <c r="H130" s="26"/>
      <c r="I130" s="26"/>
      <c r="J130" s="22"/>
      <c r="K130" s="47"/>
      <c r="L130" s="53" t="s">
        <v>508</v>
      </c>
      <c r="M130" s="35" t="s">
        <v>509</v>
      </c>
      <c r="N130" s="54" t="s">
        <v>272</v>
      </c>
      <c r="O130" s="233"/>
      <c r="P130" s="24" t="s">
        <v>224</v>
      </c>
      <c r="Q130" s="46"/>
      <c r="R130" s="46" t="s">
        <v>51</v>
      </c>
      <c r="S130" s="53" t="s">
        <v>234</v>
      </c>
      <c r="T130" s="53" t="s">
        <v>229</v>
      </c>
      <c r="U130" s="46" t="s">
        <v>225</v>
      </c>
      <c r="V130" s="46" t="s">
        <v>226</v>
      </c>
      <c r="W130" s="30" t="s">
        <v>510</v>
      </c>
      <c r="X130" s="26" t="s">
        <v>511</v>
      </c>
      <c r="Y130" s="26" t="s">
        <v>512</v>
      </c>
      <c r="Z130" s="26"/>
      <c r="AA130" s="102">
        <v>1.001</v>
      </c>
      <c r="AB130" s="22" t="s">
        <v>229</v>
      </c>
      <c r="AC130" s="76"/>
      <c r="AD130" s="76"/>
      <c r="AE130" s="76"/>
      <c r="AF130" s="76"/>
      <c r="AG130" s="180"/>
      <c r="AH130" s="180"/>
      <c r="AI130" s="133"/>
      <c r="AJ130" s="128">
        <v>1</v>
      </c>
      <c r="AK130" s="158">
        <v>1</v>
      </c>
      <c r="AL130" s="158"/>
      <c r="AM130" s="308">
        <v>1</v>
      </c>
      <c r="AN130" s="22">
        <v>1</v>
      </c>
      <c r="AO130" s="292">
        <v>1</v>
      </c>
    </row>
    <row r="131" s="5" customFormat="1" ht="39.95" customHeight="1" spans="1:41">
      <c r="A131" s="21">
        <v>123</v>
      </c>
      <c r="B131" s="24"/>
      <c r="C131" s="26"/>
      <c r="D131" s="26"/>
      <c r="E131" s="30">
        <v>3</v>
      </c>
      <c r="F131" s="30"/>
      <c r="G131" s="26"/>
      <c r="H131" s="26"/>
      <c r="I131" s="26"/>
      <c r="J131" s="22"/>
      <c r="K131" s="47"/>
      <c r="L131" s="53" t="s">
        <v>513</v>
      </c>
      <c r="M131" s="35" t="s">
        <v>514</v>
      </c>
      <c r="N131" s="54" t="s">
        <v>272</v>
      </c>
      <c r="O131" s="233"/>
      <c r="P131" s="24" t="s">
        <v>224</v>
      </c>
      <c r="Q131" s="46"/>
      <c r="R131" s="46" t="s">
        <v>51</v>
      </c>
      <c r="S131" s="53" t="s">
        <v>234</v>
      </c>
      <c r="T131" s="53" t="s">
        <v>229</v>
      </c>
      <c r="U131" s="46" t="s">
        <v>225</v>
      </c>
      <c r="V131" s="46" t="s">
        <v>226</v>
      </c>
      <c r="W131" s="24" t="s">
        <v>243</v>
      </c>
      <c r="X131" s="26" t="s">
        <v>515</v>
      </c>
      <c r="Y131" s="24" t="s">
        <v>281</v>
      </c>
      <c r="Z131" s="26"/>
      <c r="AA131" s="102">
        <v>0.007</v>
      </c>
      <c r="AB131" s="22" t="s">
        <v>229</v>
      </c>
      <c r="AC131" s="76"/>
      <c r="AD131" s="76"/>
      <c r="AE131" s="76"/>
      <c r="AF131" s="76"/>
      <c r="AG131" s="180"/>
      <c r="AH131" s="180"/>
      <c r="AI131" s="133"/>
      <c r="AJ131" s="128">
        <v>1</v>
      </c>
      <c r="AK131" s="159">
        <v>1</v>
      </c>
      <c r="AL131" s="158"/>
      <c r="AM131" s="326">
        <v>1</v>
      </c>
      <c r="AN131" s="22">
        <v>1</v>
      </c>
      <c r="AO131" s="292">
        <v>1</v>
      </c>
    </row>
    <row r="132" s="5" customFormat="1" ht="39.95" customHeight="1" spans="1:41">
      <c r="A132" s="21">
        <v>124</v>
      </c>
      <c r="B132" s="24"/>
      <c r="C132" s="26"/>
      <c r="D132" s="26"/>
      <c r="E132" s="30">
        <v>3</v>
      </c>
      <c r="F132" s="30"/>
      <c r="G132" s="26"/>
      <c r="H132" s="26"/>
      <c r="I132" s="26"/>
      <c r="J132" s="22"/>
      <c r="K132" s="47"/>
      <c r="L132" s="53" t="s">
        <v>516</v>
      </c>
      <c r="M132" s="35" t="s">
        <v>517</v>
      </c>
      <c r="N132" s="54" t="s">
        <v>518</v>
      </c>
      <c r="O132" s="233"/>
      <c r="P132" s="24" t="s">
        <v>224</v>
      </c>
      <c r="Q132" s="46"/>
      <c r="R132" s="46" t="s">
        <v>51</v>
      </c>
      <c r="S132" s="53" t="s">
        <v>234</v>
      </c>
      <c r="T132" s="53" t="s">
        <v>229</v>
      </c>
      <c r="U132" s="46" t="s">
        <v>225</v>
      </c>
      <c r="V132" s="46" t="s">
        <v>226</v>
      </c>
      <c r="W132" s="24" t="s">
        <v>243</v>
      </c>
      <c r="X132" s="26" t="s">
        <v>519</v>
      </c>
      <c r="Y132" s="24" t="s">
        <v>281</v>
      </c>
      <c r="Z132" s="26"/>
      <c r="AA132" s="102">
        <v>0.0071</v>
      </c>
      <c r="AB132" s="22" t="s">
        <v>229</v>
      </c>
      <c r="AC132" s="76"/>
      <c r="AD132" s="76"/>
      <c r="AE132" s="76"/>
      <c r="AF132" s="76"/>
      <c r="AG132" s="180"/>
      <c r="AH132" s="180"/>
      <c r="AI132" s="133"/>
      <c r="AJ132" s="128">
        <v>2</v>
      </c>
      <c r="AK132" s="159">
        <v>2</v>
      </c>
      <c r="AL132" s="158"/>
      <c r="AM132" s="326">
        <v>2</v>
      </c>
      <c r="AN132" s="22">
        <v>2</v>
      </c>
      <c r="AO132" s="292">
        <v>2</v>
      </c>
    </row>
    <row r="133" s="5" customFormat="1" ht="39.95" customHeight="1" spans="1:41">
      <c r="A133" s="21">
        <v>125</v>
      </c>
      <c r="B133" s="24"/>
      <c r="C133" s="26"/>
      <c r="D133" s="26"/>
      <c r="E133" s="30">
        <v>3</v>
      </c>
      <c r="F133" s="30"/>
      <c r="G133" s="26"/>
      <c r="H133" s="26"/>
      <c r="I133" s="26"/>
      <c r="J133" s="22"/>
      <c r="K133" s="47"/>
      <c r="L133" s="53" t="s">
        <v>282</v>
      </c>
      <c r="M133" s="35" t="s">
        <v>520</v>
      </c>
      <c r="N133" s="54" t="s">
        <v>284</v>
      </c>
      <c r="O133" s="233"/>
      <c r="P133" s="24" t="s">
        <v>224</v>
      </c>
      <c r="Q133" s="46"/>
      <c r="R133" s="46" t="s">
        <v>51</v>
      </c>
      <c r="S133" s="53" t="s">
        <v>234</v>
      </c>
      <c r="T133" s="53" t="s">
        <v>229</v>
      </c>
      <c r="U133" s="46" t="s">
        <v>225</v>
      </c>
      <c r="V133" s="46" t="s">
        <v>226</v>
      </c>
      <c r="W133" s="24" t="s">
        <v>243</v>
      </c>
      <c r="X133" s="26" t="s">
        <v>519</v>
      </c>
      <c r="Y133" s="24" t="s">
        <v>281</v>
      </c>
      <c r="Z133" s="26"/>
      <c r="AA133" s="102">
        <v>0.007</v>
      </c>
      <c r="AB133" s="22" t="s">
        <v>229</v>
      </c>
      <c r="AC133" s="76"/>
      <c r="AD133" s="76"/>
      <c r="AE133" s="76"/>
      <c r="AF133" s="76"/>
      <c r="AG133" s="180"/>
      <c r="AH133" s="180"/>
      <c r="AI133" s="133"/>
      <c r="AJ133" s="128">
        <v>2</v>
      </c>
      <c r="AK133" s="159">
        <v>2</v>
      </c>
      <c r="AL133" s="158"/>
      <c r="AM133" s="326">
        <v>2</v>
      </c>
      <c r="AN133" s="22">
        <v>2</v>
      </c>
      <c r="AO133" s="292">
        <v>2</v>
      </c>
    </row>
    <row r="134" s="5" customFormat="1" ht="39.95" hidden="1" customHeight="1" spans="1:41">
      <c r="A134" s="21">
        <v>126</v>
      </c>
      <c r="B134" s="24"/>
      <c r="C134" s="26"/>
      <c r="D134" s="26"/>
      <c r="E134" s="30">
        <v>3</v>
      </c>
      <c r="F134" s="30"/>
      <c r="G134" s="26"/>
      <c r="H134" s="26"/>
      <c r="I134" s="26"/>
      <c r="J134" s="22"/>
      <c r="K134" s="47"/>
      <c r="L134" s="53" t="s">
        <v>521</v>
      </c>
      <c r="M134" s="35" t="s">
        <v>522</v>
      </c>
      <c r="N134" s="54" t="s">
        <v>272</v>
      </c>
      <c r="O134" s="233"/>
      <c r="P134" s="24" t="s">
        <v>224</v>
      </c>
      <c r="Q134" s="26"/>
      <c r="R134" s="46" t="s">
        <v>51</v>
      </c>
      <c r="S134" s="53" t="s">
        <v>234</v>
      </c>
      <c r="T134" s="53" t="s">
        <v>229</v>
      </c>
      <c r="U134" s="46" t="s">
        <v>225</v>
      </c>
      <c r="V134" s="46" t="s">
        <v>226</v>
      </c>
      <c r="W134" s="30" t="s">
        <v>288</v>
      </c>
      <c r="X134" s="26" t="s">
        <v>229</v>
      </c>
      <c r="Y134" s="53" t="s">
        <v>523</v>
      </c>
      <c r="Z134" s="24"/>
      <c r="AA134" s="102">
        <v>0.008</v>
      </c>
      <c r="AB134" s="22" t="s">
        <v>229</v>
      </c>
      <c r="AC134" s="76"/>
      <c r="AD134" s="76"/>
      <c r="AE134" s="76"/>
      <c r="AF134" s="76"/>
      <c r="AG134" s="180"/>
      <c r="AH134" s="180"/>
      <c r="AI134" s="133"/>
      <c r="AJ134" s="128">
        <v>1</v>
      </c>
      <c r="AK134" s="158">
        <v>1</v>
      </c>
      <c r="AL134" s="158"/>
      <c r="AM134" s="308">
        <v>1</v>
      </c>
      <c r="AN134" s="22"/>
      <c r="AO134" s="292"/>
    </row>
    <row r="135" s="5" customFormat="1" ht="39.95" customHeight="1" spans="1:41">
      <c r="A135" s="21">
        <v>127</v>
      </c>
      <c r="B135" s="24"/>
      <c r="C135" s="26"/>
      <c r="D135" s="26"/>
      <c r="E135" s="30">
        <v>3</v>
      </c>
      <c r="F135" s="30"/>
      <c r="G135" s="26"/>
      <c r="H135" s="26"/>
      <c r="I135" s="26"/>
      <c r="J135" s="22"/>
      <c r="K135" s="47"/>
      <c r="L135" s="53" t="s">
        <v>524</v>
      </c>
      <c r="M135" s="35" t="s">
        <v>525</v>
      </c>
      <c r="N135" s="54" t="s">
        <v>526</v>
      </c>
      <c r="O135" s="233"/>
      <c r="P135" s="24" t="s">
        <v>224</v>
      </c>
      <c r="Q135" s="26"/>
      <c r="R135" s="46" t="s">
        <v>51</v>
      </c>
      <c r="S135" s="53" t="s">
        <v>524</v>
      </c>
      <c r="T135" s="53" t="s">
        <v>51</v>
      </c>
      <c r="U135" s="46" t="s">
        <v>225</v>
      </c>
      <c r="V135" s="46" t="s">
        <v>226</v>
      </c>
      <c r="W135" s="24" t="s">
        <v>273</v>
      </c>
      <c r="X135" s="26" t="s">
        <v>228</v>
      </c>
      <c r="Y135" s="26" t="s">
        <v>229</v>
      </c>
      <c r="Z135" s="24"/>
      <c r="AA135" s="258">
        <f>AA136*AJ136+AA137*AJ137+AA138+AA139+AA140+AA142+AA141+AA143+AA144+AA145+AA146+AA147+AA148+AA149</f>
        <v>1.744</v>
      </c>
      <c r="AB135" s="22" t="s">
        <v>408</v>
      </c>
      <c r="AC135" s="76"/>
      <c r="AD135" s="76"/>
      <c r="AE135" s="76"/>
      <c r="AF135" s="76"/>
      <c r="AG135" s="180"/>
      <c r="AH135" s="180"/>
      <c r="AI135" s="133"/>
      <c r="AJ135" s="128">
        <v>1</v>
      </c>
      <c r="AK135" s="158">
        <v>1</v>
      </c>
      <c r="AL135" s="158"/>
      <c r="AM135" s="308">
        <v>1</v>
      </c>
      <c r="AN135" s="22">
        <v>1</v>
      </c>
      <c r="AO135" s="292">
        <v>1</v>
      </c>
    </row>
    <row r="136" s="5" customFormat="1" ht="39.95" customHeight="1" spans="1:41">
      <c r="A136" s="21">
        <v>128</v>
      </c>
      <c r="B136" s="24"/>
      <c r="C136" s="26"/>
      <c r="D136" s="26"/>
      <c r="E136" s="30"/>
      <c r="F136" s="30">
        <v>4</v>
      </c>
      <c r="G136" s="26"/>
      <c r="H136" s="26"/>
      <c r="I136" s="26"/>
      <c r="J136" s="22"/>
      <c r="K136" s="47"/>
      <c r="L136" s="53" t="s">
        <v>527</v>
      </c>
      <c r="M136" s="35" t="s">
        <v>528</v>
      </c>
      <c r="N136" s="54" t="s">
        <v>272</v>
      </c>
      <c r="O136" s="233"/>
      <c r="P136" s="24" t="s">
        <v>224</v>
      </c>
      <c r="Q136" s="26"/>
      <c r="R136" s="46" t="s">
        <v>51</v>
      </c>
      <c r="S136" s="53" t="s">
        <v>527</v>
      </c>
      <c r="T136" s="53" t="s">
        <v>51</v>
      </c>
      <c r="U136" s="46" t="s">
        <v>225</v>
      </c>
      <c r="V136" s="46" t="s">
        <v>226</v>
      </c>
      <c r="W136" s="30" t="s">
        <v>338</v>
      </c>
      <c r="X136" s="26" t="s">
        <v>339</v>
      </c>
      <c r="Y136" s="109" t="s">
        <v>340</v>
      </c>
      <c r="Z136" s="24"/>
      <c r="AA136" s="258">
        <v>0.039</v>
      </c>
      <c r="AB136" s="22" t="s">
        <v>229</v>
      </c>
      <c r="AC136" s="76"/>
      <c r="AD136" s="76"/>
      <c r="AE136" s="76"/>
      <c r="AF136" s="76"/>
      <c r="AG136" s="180"/>
      <c r="AH136" s="180"/>
      <c r="AI136" s="133"/>
      <c r="AJ136" s="128">
        <v>2</v>
      </c>
      <c r="AK136" s="158">
        <v>2</v>
      </c>
      <c r="AL136" s="158"/>
      <c r="AM136" s="308">
        <v>2</v>
      </c>
      <c r="AN136" s="22">
        <v>2</v>
      </c>
      <c r="AO136" s="292">
        <v>2</v>
      </c>
    </row>
    <row r="137" s="5" customFormat="1" ht="39.95" customHeight="1" spans="1:41">
      <c r="A137" s="21">
        <v>129</v>
      </c>
      <c r="B137" s="24"/>
      <c r="C137" s="26"/>
      <c r="D137" s="26"/>
      <c r="E137" s="30"/>
      <c r="F137" s="30">
        <v>4</v>
      </c>
      <c r="G137" s="26"/>
      <c r="H137" s="26"/>
      <c r="I137" s="26"/>
      <c r="J137" s="22"/>
      <c r="K137" s="47"/>
      <c r="L137" s="53" t="s">
        <v>529</v>
      </c>
      <c r="M137" s="35" t="s">
        <v>530</v>
      </c>
      <c r="N137" s="54" t="s">
        <v>272</v>
      </c>
      <c r="O137" s="233"/>
      <c r="P137" s="24" t="s">
        <v>224</v>
      </c>
      <c r="Q137" s="26"/>
      <c r="R137" s="46" t="s">
        <v>51</v>
      </c>
      <c r="S137" s="53" t="s">
        <v>531</v>
      </c>
      <c r="T137" s="53" t="s">
        <v>51</v>
      </c>
      <c r="U137" s="46" t="s">
        <v>225</v>
      </c>
      <c r="V137" s="46" t="s">
        <v>226</v>
      </c>
      <c r="W137" s="30" t="s">
        <v>338</v>
      </c>
      <c r="X137" s="26" t="s">
        <v>339</v>
      </c>
      <c r="Y137" s="109" t="s">
        <v>340</v>
      </c>
      <c r="Z137" s="24"/>
      <c r="AA137" s="258">
        <v>0.037</v>
      </c>
      <c r="AB137" s="22" t="s">
        <v>229</v>
      </c>
      <c r="AC137" s="76"/>
      <c r="AD137" s="76"/>
      <c r="AE137" s="76"/>
      <c r="AF137" s="76"/>
      <c r="AG137" s="180"/>
      <c r="AH137" s="180"/>
      <c r="AI137" s="133"/>
      <c r="AJ137" s="128">
        <v>2</v>
      </c>
      <c r="AK137" s="158">
        <v>2</v>
      </c>
      <c r="AL137" s="158"/>
      <c r="AM137" s="308">
        <v>2</v>
      </c>
      <c r="AN137" s="22">
        <v>2</v>
      </c>
      <c r="AO137" s="292">
        <v>2</v>
      </c>
    </row>
    <row r="138" s="5" customFormat="1" ht="39.95" customHeight="1" spans="1:41">
      <c r="A138" s="21">
        <v>130</v>
      </c>
      <c r="B138" s="24"/>
      <c r="C138" s="26"/>
      <c r="D138" s="26"/>
      <c r="E138" s="30"/>
      <c r="F138" s="30">
        <v>4</v>
      </c>
      <c r="G138" s="26"/>
      <c r="H138" s="26"/>
      <c r="I138" s="26"/>
      <c r="J138" s="22"/>
      <c r="K138" s="47"/>
      <c r="L138" s="53" t="s">
        <v>532</v>
      </c>
      <c r="M138" s="35" t="s">
        <v>533</v>
      </c>
      <c r="N138" s="54" t="s">
        <v>272</v>
      </c>
      <c r="O138" s="233"/>
      <c r="P138" s="24" t="s">
        <v>224</v>
      </c>
      <c r="Q138" s="26"/>
      <c r="R138" s="46" t="s">
        <v>51</v>
      </c>
      <c r="S138" s="53" t="s">
        <v>532</v>
      </c>
      <c r="T138" s="53" t="s">
        <v>51</v>
      </c>
      <c r="U138" s="46" t="s">
        <v>225</v>
      </c>
      <c r="V138" s="46" t="s">
        <v>226</v>
      </c>
      <c r="W138" s="24" t="s">
        <v>243</v>
      </c>
      <c r="X138" s="26" t="s">
        <v>534</v>
      </c>
      <c r="Y138" s="53" t="s">
        <v>245</v>
      </c>
      <c r="Z138" s="24"/>
      <c r="AA138" s="258">
        <v>0.317</v>
      </c>
      <c r="AB138" s="22" t="s">
        <v>229</v>
      </c>
      <c r="AC138" s="76"/>
      <c r="AD138" s="76"/>
      <c r="AE138" s="76"/>
      <c r="AF138" s="76"/>
      <c r="AG138" s="180"/>
      <c r="AH138" s="180"/>
      <c r="AI138" s="133"/>
      <c r="AJ138" s="128">
        <v>1</v>
      </c>
      <c r="AK138" s="158">
        <v>1</v>
      </c>
      <c r="AL138" s="158"/>
      <c r="AM138" s="308">
        <v>1</v>
      </c>
      <c r="AN138" s="22">
        <v>1</v>
      </c>
      <c r="AO138" s="292">
        <v>1</v>
      </c>
    </row>
    <row r="139" s="5" customFormat="1" ht="39.95" customHeight="1" spans="1:41">
      <c r="A139" s="21">
        <v>131</v>
      </c>
      <c r="B139" s="24"/>
      <c r="C139" s="26"/>
      <c r="D139" s="26"/>
      <c r="E139" s="30"/>
      <c r="F139" s="30">
        <v>4</v>
      </c>
      <c r="G139" s="26"/>
      <c r="H139" s="26"/>
      <c r="I139" s="26"/>
      <c r="J139" s="22"/>
      <c r="K139" s="47"/>
      <c r="L139" s="53" t="s">
        <v>535</v>
      </c>
      <c r="M139" s="35" t="s">
        <v>536</v>
      </c>
      <c r="N139" s="54" t="s">
        <v>272</v>
      </c>
      <c r="O139" s="233"/>
      <c r="P139" s="24" t="s">
        <v>224</v>
      </c>
      <c r="Q139" s="26"/>
      <c r="R139" s="46" t="s">
        <v>51</v>
      </c>
      <c r="S139" s="53" t="s">
        <v>535</v>
      </c>
      <c r="T139" s="53" t="s">
        <v>51</v>
      </c>
      <c r="U139" s="46" t="s">
        <v>225</v>
      </c>
      <c r="V139" s="46" t="s">
        <v>226</v>
      </c>
      <c r="W139" s="24" t="s">
        <v>243</v>
      </c>
      <c r="X139" s="26" t="s">
        <v>534</v>
      </c>
      <c r="Y139" s="53" t="s">
        <v>245</v>
      </c>
      <c r="Z139" s="24"/>
      <c r="AA139" s="258">
        <v>0.329</v>
      </c>
      <c r="AB139" s="22" t="s">
        <v>229</v>
      </c>
      <c r="AC139" s="76"/>
      <c r="AD139" s="76"/>
      <c r="AE139" s="76"/>
      <c r="AF139" s="76"/>
      <c r="AG139" s="180"/>
      <c r="AH139" s="180"/>
      <c r="AI139" s="133"/>
      <c r="AJ139" s="128">
        <v>1</v>
      </c>
      <c r="AK139" s="158">
        <v>1</v>
      </c>
      <c r="AL139" s="158"/>
      <c r="AM139" s="308">
        <v>1</v>
      </c>
      <c r="AN139" s="22">
        <v>1</v>
      </c>
      <c r="AO139" s="292">
        <v>1</v>
      </c>
    </row>
    <row r="140" s="5" customFormat="1" ht="39.95" customHeight="1" spans="1:41">
      <c r="A140" s="21">
        <v>132</v>
      </c>
      <c r="B140" s="24"/>
      <c r="C140" s="26"/>
      <c r="D140" s="26"/>
      <c r="E140" s="30"/>
      <c r="F140" s="30">
        <v>4</v>
      </c>
      <c r="G140" s="26"/>
      <c r="H140" s="26"/>
      <c r="I140" s="26"/>
      <c r="J140" s="22"/>
      <c r="K140" s="47"/>
      <c r="L140" s="53" t="s">
        <v>537</v>
      </c>
      <c r="M140" s="35" t="s">
        <v>538</v>
      </c>
      <c r="N140" s="54" t="s">
        <v>272</v>
      </c>
      <c r="O140" s="233"/>
      <c r="P140" s="24" t="s">
        <v>224</v>
      </c>
      <c r="Q140" s="26"/>
      <c r="R140" s="46" t="s">
        <v>51</v>
      </c>
      <c r="S140" s="53" t="s">
        <v>537</v>
      </c>
      <c r="T140" s="53" t="s">
        <v>51</v>
      </c>
      <c r="U140" s="46" t="s">
        <v>225</v>
      </c>
      <c r="V140" s="46" t="s">
        <v>226</v>
      </c>
      <c r="W140" s="24" t="s">
        <v>243</v>
      </c>
      <c r="X140" s="26" t="s">
        <v>534</v>
      </c>
      <c r="Y140" s="53" t="s">
        <v>245</v>
      </c>
      <c r="Z140" s="24"/>
      <c r="AA140" s="258">
        <v>0.199</v>
      </c>
      <c r="AB140" s="22" t="s">
        <v>229</v>
      </c>
      <c r="AC140" s="76"/>
      <c r="AD140" s="76"/>
      <c r="AE140" s="76"/>
      <c r="AF140" s="76"/>
      <c r="AG140" s="180"/>
      <c r="AH140" s="180"/>
      <c r="AI140" s="133"/>
      <c r="AJ140" s="128">
        <v>1</v>
      </c>
      <c r="AK140" s="158">
        <v>1</v>
      </c>
      <c r="AL140" s="158"/>
      <c r="AM140" s="308">
        <v>1</v>
      </c>
      <c r="AN140" s="22">
        <v>1</v>
      </c>
      <c r="AO140" s="292">
        <v>1</v>
      </c>
    </row>
    <row r="141" s="5" customFormat="1" ht="39.95" customHeight="1" spans="1:41">
      <c r="A141" s="21">
        <v>133</v>
      </c>
      <c r="B141" s="24"/>
      <c r="C141" s="26"/>
      <c r="D141" s="26"/>
      <c r="E141" s="30"/>
      <c r="F141" s="30">
        <v>4</v>
      </c>
      <c r="G141" s="26"/>
      <c r="H141" s="26"/>
      <c r="I141" s="26"/>
      <c r="J141" s="22"/>
      <c r="K141" s="47"/>
      <c r="L141" s="53" t="s">
        <v>539</v>
      </c>
      <c r="M141" s="35" t="s">
        <v>540</v>
      </c>
      <c r="N141" s="54" t="s">
        <v>272</v>
      </c>
      <c r="O141" s="233"/>
      <c r="P141" s="24" t="s">
        <v>224</v>
      </c>
      <c r="Q141" s="26"/>
      <c r="R141" s="46" t="s">
        <v>51</v>
      </c>
      <c r="S141" s="53" t="s">
        <v>539</v>
      </c>
      <c r="T141" s="53" t="s">
        <v>51</v>
      </c>
      <c r="U141" s="46" t="s">
        <v>225</v>
      </c>
      <c r="V141" s="46" t="s">
        <v>226</v>
      </c>
      <c r="W141" s="24" t="s">
        <v>243</v>
      </c>
      <c r="X141" s="26" t="s">
        <v>534</v>
      </c>
      <c r="Y141" s="53" t="s">
        <v>245</v>
      </c>
      <c r="Z141" s="24"/>
      <c r="AA141" s="258">
        <v>0.19</v>
      </c>
      <c r="AB141" s="22" t="s">
        <v>229</v>
      </c>
      <c r="AC141" s="76"/>
      <c r="AD141" s="76"/>
      <c r="AE141" s="76"/>
      <c r="AF141" s="76"/>
      <c r="AG141" s="180"/>
      <c r="AH141" s="180"/>
      <c r="AI141" s="133"/>
      <c r="AJ141" s="128">
        <v>1</v>
      </c>
      <c r="AK141" s="158">
        <v>1</v>
      </c>
      <c r="AL141" s="158"/>
      <c r="AM141" s="308">
        <v>1</v>
      </c>
      <c r="AN141" s="22">
        <v>1</v>
      </c>
      <c r="AO141" s="292">
        <v>1</v>
      </c>
    </row>
    <row r="142" s="5" customFormat="1" ht="39.95" customHeight="1" spans="1:41">
      <c r="A142" s="21">
        <v>134</v>
      </c>
      <c r="B142" s="24"/>
      <c r="C142" s="26"/>
      <c r="D142" s="26"/>
      <c r="E142" s="30"/>
      <c r="F142" s="30">
        <v>4</v>
      </c>
      <c r="G142" s="26"/>
      <c r="H142" s="26"/>
      <c r="I142" s="26"/>
      <c r="J142" s="22"/>
      <c r="K142" s="47"/>
      <c r="L142" s="53" t="s">
        <v>541</v>
      </c>
      <c r="M142" s="35" t="s">
        <v>542</v>
      </c>
      <c r="N142" s="54" t="s">
        <v>272</v>
      </c>
      <c r="O142" s="233"/>
      <c r="P142" s="24" t="s">
        <v>224</v>
      </c>
      <c r="Q142" s="26"/>
      <c r="R142" s="46" t="s">
        <v>51</v>
      </c>
      <c r="S142" s="53" t="s">
        <v>541</v>
      </c>
      <c r="T142" s="53" t="s">
        <v>51</v>
      </c>
      <c r="U142" s="46" t="s">
        <v>225</v>
      </c>
      <c r="V142" s="46" t="s">
        <v>226</v>
      </c>
      <c r="W142" s="24" t="s">
        <v>243</v>
      </c>
      <c r="X142" s="26" t="s">
        <v>534</v>
      </c>
      <c r="Y142" s="53" t="s">
        <v>245</v>
      </c>
      <c r="Z142" s="24"/>
      <c r="AA142" s="258">
        <v>0.192</v>
      </c>
      <c r="AB142" s="22" t="s">
        <v>229</v>
      </c>
      <c r="AC142" s="76"/>
      <c r="AD142" s="76"/>
      <c r="AE142" s="76"/>
      <c r="AF142" s="76"/>
      <c r="AG142" s="180"/>
      <c r="AH142" s="180"/>
      <c r="AI142" s="133"/>
      <c r="AJ142" s="128">
        <v>1</v>
      </c>
      <c r="AK142" s="158">
        <v>1</v>
      </c>
      <c r="AL142" s="158"/>
      <c r="AM142" s="308">
        <v>1</v>
      </c>
      <c r="AN142" s="22">
        <v>1</v>
      </c>
      <c r="AO142" s="292">
        <v>1</v>
      </c>
    </row>
    <row r="143" s="5" customFormat="1" ht="39.95" customHeight="1" spans="1:41">
      <c r="A143" s="21">
        <v>135</v>
      </c>
      <c r="B143" s="24"/>
      <c r="C143" s="26"/>
      <c r="D143" s="26"/>
      <c r="E143" s="30"/>
      <c r="F143" s="30">
        <v>4</v>
      </c>
      <c r="G143" s="26"/>
      <c r="H143" s="26"/>
      <c r="I143" s="26"/>
      <c r="J143" s="22"/>
      <c r="K143" s="47"/>
      <c r="L143" s="53" t="s">
        <v>543</v>
      </c>
      <c r="M143" s="35" t="s">
        <v>544</v>
      </c>
      <c r="N143" s="54" t="s">
        <v>272</v>
      </c>
      <c r="O143" s="233"/>
      <c r="P143" s="24" t="s">
        <v>224</v>
      </c>
      <c r="Q143" s="22"/>
      <c r="R143" s="46" t="s">
        <v>51</v>
      </c>
      <c r="S143" s="53" t="s">
        <v>543</v>
      </c>
      <c r="T143" s="53" t="s">
        <v>51</v>
      </c>
      <c r="U143" s="46" t="s">
        <v>225</v>
      </c>
      <c r="V143" s="46" t="s">
        <v>226</v>
      </c>
      <c r="W143" s="24" t="s">
        <v>243</v>
      </c>
      <c r="X143" s="26" t="s">
        <v>445</v>
      </c>
      <c r="Y143" s="53" t="s">
        <v>245</v>
      </c>
      <c r="Z143" s="24"/>
      <c r="AA143" s="258">
        <v>0.106</v>
      </c>
      <c r="AB143" s="22" t="s">
        <v>229</v>
      </c>
      <c r="AC143" s="76"/>
      <c r="AD143" s="76"/>
      <c r="AE143" s="76"/>
      <c r="AF143" s="76"/>
      <c r="AG143" s="180"/>
      <c r="AH143" s="180"/>
      <c r="AI143" s="133"/>
      <c r="AJ143" s="128">
        <v>1</v>
      </c>
      <c r="AK143" s="158">
        <v>1</v>
      </c>
      <c r="AL143" s="158"/>
      <c r="AM143" s="308">
        <v>1</v>
      </c>
      <c r="AN143" s="22">
        <v>1</v>
      </c>
      <c r="AO143" s="292">
        <v>1</v>
      </c>
    </row>
    <row r="144" s="5" customFormat="1" ht="39.95" customHeight="1" spans="1:41">
      <c r="A144" s="21">
        <v>136</v>
      </c>
      <c r="B144" s="24"/>
      <c r="C144" s="26"/>
      <c r="D144" s="26"/>
      <c r="E144" s="30"/>
      <c r="F144" s="30">
        <v>4</v>
      </c>
      <c r="G144" s="26"/>
      <c r="H144" s="26"/>
      <c r="I144" s="26"/>
      <c r="J144" s="22"/>
      <c r="K144" s="47"/>
      <c r="L144" s="53" t="s">
        <v>545</v>
      </c>
      <c r="M144" s="35" t="s">
        <v>546</v>
      </c>
      <c r="N144" s="54" t="s">
        <v>272</v>
      </c>
      <c r="O144" s="233"/>
      <c r="P144" s="24" t="s">
        <v>224</v>
      </c>
      <c r="Q144" s="26"/>
      <c r="R144" s="46" t="s">
        <v>51</v>
      </c>
      <c r="S144" s="53" t="s">
        <v>545</v>
      </c>
      <c r="T144" s="53" t="s">
        <v>51</v>
      </c>
      <c r="U144" s="46" t="s">
        <v>225</v>
      </c>
      <c r="V144" s="46" t="s">
        <v>226</v>
      </c>
      <c r="W144" s="24" t="s">
        <v>243</v>
      </c>
      <c r="X144" s="26" t="s">
        <v>365</v>
      </c>
      <c r="Y144" s="53" t="s">
        <v>245</v>
      </c>
      <c r="Z144" s="24"/>
      <c r="AA144" s="258">
        <v>0.046</v>
      </c>
      <c r="AB144" s="22" t="s">
        <v>229</v>
      </c>
      <c r="AC144" s="76"/>
      <c r="AD144" s="76"/>
      <c r="AE144" s="76"/>
      <c r="AF144" s="76"/>
      <c r="AG144" s="180"/>
      <c r="AH144" s="180"/>
      <c r="AI144" s="133"/>
      <c r="AJ144" s="128">
        <v>1</v>
      </c>
      <c r="AK144" s="158">
        <v>1</v>
      </c>
      <c r="AL144" s="158"/>
      <c r="AM144" s="308">
        <v>1</v>
      </c>
      <c r="AN144" s="22">
        <v>1</v>
      </c>
      <c r="AO144" s="292">
        <v>1</v>
      </c>
    </row>
    <row r="145" s="5" customFormat="1" ht="39.95" customHeight="1" spans="1:41">
      <c r="A145" s="21">
        <v>137</v>
      </c>
      <c r="B145" s="24"/>
      <c r="C145" s="26"/>
      <c r="D145" s="26"/>
      <c r="E145" s="30"/>
      <c r="F145" s="30">
        <v>4</v>
      </c>
      <c r="G145" s="26"/>
      <c r="H145" s="26"/>
      <c r="I145" s="26"/>
      <c r="J145" s="22"/>
      <c r="K145" s="47"/>
      <c r="L145" s="53" t="s">
        <v>547</v>
      </c>
      <c r="M145" s="35" t="s">
        <v>548</v>
      </c>
      <c r="N145" s="54" t="s">
        <v>272</v>
      </c>
      <c r="O145" s="233"/>
      <c r="P145" s="24" t="s">
        <v>224</v>
      </c>
      <c r="Q145" s="26"/>
      <c r="R145" s="46" t="s">
        <v>51</v>
      </c>
      <c r="S145" s="53" t="s">
        <v>547</v>
      </c>
      <c r="T145" s="53" t="s">
        <v>51</v>
      </c>
      <c r="U145" s="46" t="s">
        <v>225</v>
      </c>
      <c r="V145" s="46" t="s">
        <v>226</v>
      </c>
      <c r="W145" s="24" t="s">
        <v>243</v>
      </c>
      <c r="X145" s="26" t="s">
        <v>365</v>
      </c>
      <c r="Y145" s="53" t="s">
        <v>245</v>
      </c>
      <c r="Z145" s="24"/>
      <c r="AA145" s="258">
        <v>0.044</v>
      </c>
      <c r="AB145" s="22" t="s">
        <v>229</v>
      </c>
      <c r="AC145" s="76"/>
      <c r="AD145" s="76"/>
      <c r="AE145" s="76"/>
      <c r="AF145" s="76"/>
      <c r="AG145" s="180"/>
      <c r="AH145" s="180"/>
      <c r="AI145" s="133"/>
      <c r="AJ145" s="128">
        <v>1</v>
      </c>
      <c r="AK145" s="158">
        <v>1</v>
      </c>
      <c r="AL145" s="158"/>
      <c r="AM145" s="308">
        <v>1</v>
      </c>
      <c r="AN145" s="22">
        <v>1</v>
      </c>
      <c r="AO145" s="292">
        <v>1</v>
      </c>
    </row>
    <row r="146" s="5" customFormat="1" ht="39.95" customHeight="1" spans="1:41">
      <c r="A146" s="21">
        <v>138</v>
      </c>
      <c r="B146" s="24"/>
      <c r="C146" s="26"/>
      <c r="D146" s="26"/>
      <c r="E146" s="30"/>
      <c r="F146" s="30">
        <v>4</v>
      </c>
      <c r="G146" s="26"/>
      <c r="H146" s="26"/>
      <c r="I146" s="26"/>
      <c r="J146" s="22"/>
      <c r="K146" s="47"/>
      <c r="L146" s="53" t="s">
        <v>549</v>
      </c>
      <c r="M146" s="35" t="s">
        <v>550</v>
      </c>
      <c r="N146" s="54" t="s">
        <v>272</v>
      </c>
      <c r="O146" s="233"/>
      <c r="P146" s="24" t="s">
        <v>224</v>
      </c>
      <c r="Q146" s="26"/>
      <c r="R146" s="46" t="s">
        <v>51</v>
      </c>
      <c r="S146" s="53" t="s">
        <v>549</v>
      </c>
      <c r="T146" s="53" t="s">
        <v>51</v>
      </c>
      <c r="U146" s="46" t="s">
        <v>225</v>
      </c>
      <c r="V146" s="46" t="s">
        <v>226</v>
      </c>
      <c r="W146" s="24" t="s">
        <v>243</v>
      </c>
      <c r="X146" s="26" t="s">
        <v>365</v>
      </c>
      <c r="Y146" s="53" t="s">
        <v>245</v>
      </c>
      <c r="Z146" s="24"/>
      <c r="AA146" s="258">
        <v>0.05</v>
      </c>
      <c r="AB146" s="22" t="s">
        <v>229</v>
      </c>
      <c r="AC146" s="76"/>
      <c r="AD146" s="76"/>
      <c r="AE146" s="76"/>
      <c r="AF146" s="76"/>
      <c r="AG146" s="180"/>
      <c r="AH146" s="180"/>
      <c r="AI146" s="133"/>
      <c r="AJ146" s="128">
        <v>1</v>
      </c>
      <c r="AK146" s="158">
        <v>1</v>
      </c>
      <c r="AL146" s="158"/>
      <c r="AM146" s="308">
        <v>1</v>
      </c>
      <c r="AN146" s="22">
        <v>1</v>
      </c>
      <c r="AO146" s="292">
        <v>1</v>
      </c>
    </row>
    <row r="147" s="5" customFormat="1" ht="39.95" customHeight="1" spans="1:41">
      <c r="A147" s="21">
        <v>139</v>
      </c>
      <c r="B147" s="24"/>
      <c r="C147" s="26"/>
      <c r="D147" s="26"/>
      <c r="E147" s="30"/>
      <c r="F147" s="30">
        <v>4</v>
      </c>
      <c r="G147" s="26"/>
      <c r="H147" s="26"/>
      <c r="I147" s="26"/>
      <c r="J147" s="22"/>
      <c r="K147" s="47"/>
      <c r="L147" s="53" t="s">
        <v>551</v>
      </c>
      <c r="M147" s="35" t="s">
        <v>552</v>
      </c>
      <c r="N147" s="54" t="s">
        <v>272</v>
      </c>
      <c r="O147" s="233"/>
      <c r="P147" s="24" t="s">
        <v>224</v>
      </c>
      <c r="Q147" s="26"/>
      <c r="R147" s="46" t="s">
        <v>51</v>
      </c>
      <c r="S147" s="53" t="s">
        <v>551</v>
      </c>
      <c r="T147" s="53" t="s">
        <v>51</v>
      </c>
      <c r="U147" s="46" t="s">
        <v>225</v>
      </c>
      <c r="V147" s="46" t="s">
        <v>226</v>
      </c>
      <c r="W147" s="24" t="s">
        <v>243</v>
      </c>
      <c r="X147" s="26" t="s">
        <v>365</v>
      </c>
      <c r="Y147" s="53" t="s">
        <v>245</v>
      </c>
      <c r="Z147" s="24"/>
      <c r="AA147" s="258">
        <v>0.065</v>
      </c>
      <c r="AB147" s="22" t="s">
        <v>229</v>
      </c>
      <c r="AC147" s="76"/>
      <c r="AD147" s="76"/>
      <c r="AE147" s="76"/>
      <c r="AF147" s="76"/>
      <c r="AG147" s="180"/>
      <c r="AH147" s="180"/>
      <c r="AI147" s="133"/>
      <c r="AJ147" s="128">
        <v>1</v>
      </c>
      <c r="AK147" s="158">
        <v>1</v>
      </c>
      <c r="AL147" s="158"/>
      <c r="AM147" s="308">
        <v>1</v>
      </c>
      <c r="AN147" s="22">
        <v>1</v>
      </c>
      <c r="AO147" s="292">
        <v>1</v>
      </c>
    </row>
    <row r="148" s="5" customFormat="1" ht="39.95" customHeight="1" spans="1:41">
      <c r="A148" s="21">
        <v>140</v>
      </c>
      <c r="B148" s="24"/>
      <c r="C148" s="26"/>
      <c r="D148" s="26"/>
      <c r="E148" s="30"/>
      <c r="F148" s="30">
        <v>4</v>
      </c>
      <c r="G148" s="26"/>
      <c r="H148" s="26"/>
      <c r="I148" s="26"/>
      <c r="J148" s="22"/>
      <c r="K148" s="47"/>
      <c r="L148" s="53" t="s">
        <v>553</v>
      </c>
      <c r="M148" s="35" t="s">
        <v>554</v>
      </c>
      <c r="N148" s="54" t="s">
        <v>272</v>
      </c>
      <c r="O148" s="233"/>
      <c r="P148" s="24" t="s">
        <v>224</v>
      </c>
      <c r="Q148" s="26"/>
      <c r="R148" s="46" t="s">
        <v>51</v>
      </c>
      <c r="S148" s="53" t="s">
        <v>553</v>
      </c>
      <c r="T148" s="53" t="s">
        <v>51</v>
      </c>
      <c r="U148" s="46" t="s">
        <v>225</v>
      </c>
      <c r="V148" s="46" t="s">
        <v>226</v>
      </c>
      <c r="W148" s="24" t="s">
        <v>243</v>
      </c>
      <c r="X148" s="26" t="s">
        <v>365</v>
      </c>
      <c r="Y148" s="53" t="s">
        <v>245</v>
      </c>
      <c r="Z148" s="24"/>
      <c r="AA148" s="258">
        <v>0.027</v>
      </c>
      <c r="AB148" s="22" t="s">
        <v>229</v>
      </c>
      <c r="AC148" s="76"/>
      <c r="AD148" s="76"/>
      <c r="AE148" s="76"/>
      <c r="AF148" s="76"/>
      <c r="AG148" s="180"/>
      <c r="AH148" s="180"/>
      <c r="AI148" s="133"/>
      <c r="AJ148" s="128">
        <v>1</v>
      </c>
      <c r="AK148" s="158">
        <v>1</v>
      </c>
      <c r="AL148" s="158"/>
      <c r="AM148" s="308">
        <v>1</v>
      </c>
      <c r="AN148" s="22">
        <v>1</v>
      </c>
      <c r="AO148" s="292">
        <v>1</v>
      </c>
    </row>
    <row r="149" s="5" customFormat="1" ht="39.95" customHeight="1" spans="1:41">
      <c r="A149" s="21">
        <v>141</v>
      </c>
      <c r="B149" s="24"/>
      <c r="C149" s="26"/>
      <c r="D149" s="26"/>
      <c r="E149" s="30"/>
      <c r="F149" s="30">
        <v>4</v>
      </c>
      <c r="G149" s="26"/>
      <c r="H149" s="26"/>
      <c r="I149" s="26"/>
      <c r="J149" s="22"/>
      <c r="K149" s="47"/>
      <c r="L149" s="53" t="s">
        <v>555</v>
      </c>
      <c r="M149" s="35" t="s">
        <v>556</v>
      </c>
      <c r="N149" s="54" t="s">
        <v>272</v>
      </c>
      <c r="O149" s="233"/>
      <c r="P149" s="24" t="s">
        <v>224</v>
      </c>
      <c r="Q149" s="26"/>
      <c r="R149" s="46" t="s">
        <v>51</v>
      </c>
      <c r="S149" s="53" t="s">
        <v>555</v>
      </c>
      <c r="T149" s="53" t="s">
        <v>51</v>
      </c>
      <c r="U149" s="46" t="s">
        <v>225</v>
      </c>
      <c r="V149" s="46" t="s">
        <v>226</v>
      </c>
      <c r="W149" s="24" t="s">
        <v>243</v>
      </c>
      <c r="X149" s="26" t="s">
        <v>365</v>
      </c>
      <c r="Y149" s="53" t="s">
        <v>245</v>
      </c>
      <c r="Z149" s="24"/>
      <c r="AA149" s="258">
        <v>0.027</v>
      </c>
      <c r="AB149" s="22" t="s">
        <v>229</v>
      </c>
      <c r="AC149" s="76"/>
      <c r="AD149" s="76"/>
      <c r="AE149" s="76"/>
      <c r="AF149" s="76"/>
      <c r="AG149" s="180"/>
      <c r="AH149" s="180"/>
      <c r="AI149" s="133"/>
      <c r="AJ149" s="128">
        <v>1</v>
      </c>
      <c r="AK149" s="158">
        <v>1</v>
      </c>
      <c r="AL149" s="158"/>
      <c r="AM149" s="308">
        <v>1</v>
      </c>
      <c r="AN149" s="22">
        <v>1</v>
      </c>
      <c r="AO149" s="292">
        <v>1</v>
      </c>
    </row>
    <row r="150" s="5" customFormat="1" ht="39.95" customHeight="1" spans="1:41">
      <c r="A150" s="21">
        <v>142</v>
      </c>
      <c r="B150" s="24"/>
      <c r="C150" s="26"/>
      <c r="D150" s="26">
        <v>2</v>
      </c>
      <c r="E150" s="30"/>
      <c r="F150" s="30"/>
      <c r="G150" s="26"/>
      <c r="H150" s="26"/>
      <c r="I150" s="26"/>
      <c r="J150" s="22"/>
      <c r="K150" s="47"/>
      <c r="L150" s="30" t="s">
        <v>557</v>
      </c>
      <c r="M150" s="178" t="s">
        <v>558</v>
      </c>
      <c r="N150" s="54" t="s">
        <v>272</v>
      </c>
      <c r="O150" s="235"/>
      <c r="P150" s="24" t="s">
        <v>224</v>
      </c>
      <c r="Q150" s="246"/>
      <c r="R150" s="235" t="s">
        <v>51</v>
      </c>
      <c r="S150" s="53" t="s">
        <v>234</v>
      </c>
      <c r="T150" s="53" t="s">
        <v>229</v>
      </c>
      <c r="U150" s="46" t="s">
        <v>225</v>
      </c>
      <c r="V150" s="46" t="s">
        <v>226</v>
      </c>
      <c r="W150" s="365" t="s">
        <v>303</v>
      </c>
      <c r="X150" s="235" t="s">
        <v>228</v>
      </c>
      <c r="Y150" s="259" t="s">
        <v>229</v>
      </c>
      <c r="Z150" s="188" t="s">
        <v>559</v>
      </c>
      <c r="AA150" s="260">
        <v>0.0075</v>
      </c>
      <c r="AB150" s="22" t="s">
        <v>229</v>
      </c>
      <c r="AC150" s="76"/>
      <c r="AD150" s="76"/>
      <c r="AE150" s="76"/>
      <c r="AF150" s="76"/>
      <c r="AG150" s="180"/>
      <c r="AH150" s="180"/>
      <c r="AI150" s="133"/>
      <c r="AJ150" s="128">
        <v>0</v>
      </c>
      <c r="AK150" s="158">
        <v>1</v>
      </c>
      <c r="AL150" s="158"/>
      <c r="AM150" s="308">
        <v>0</v>
      </c>
      <c r="AN150" s="22">
        <v>0</v>
      </c>
      <c r="AO150" s="292">
        <v>1</v>
      </c>
    </row>
    <row r="151" s="5" customFormat="1" ht="39.95" customHeight="1" spans="1:41">
      <c r="A151" s="21">
        <v>143</v>
      </c>
      <c r="B151" s="24"/>
      <c r="C151" s="26"/>
      <c r="D151" s="26">
        <v>2</v>
      </c>
      <c r="E151" s="30"/>
      <c r="F151" s="30"/>
      <c r="G151" s="26"/>
      <c r="H151" s="26"/>
      <c r="I151" s="26"/>
      <c r="J151" s="22"/>
      <c r="K151" s="47"/>
      <c r="L151" s="53" t="s">
        <v>560</v>
      </c>
      <c r="M151" s="35" t="s">
        <v>145</v>
      </c>
      <c r="N151" s="54" t="s">
        <v>272</v>
      </c>
      <c r="O151" s="233"/>
      <c r="P151" s="24" t="s">
        <v>224</v>
      </c>
      <c r="Q151" s="46"/>
      <c r="R151" s="46" t="s">
        <v>51</v>
      </c>
      <c r="S151" s="53" t="s">
        <v>234</v>
      </c>
      <c r="T151" s="53" t="s">
        <v>229</v>
      </c>
      <c r="U151" s="46" t="s">
        <v>225</v>
      </c>
      <c r="V151" s="46" t="s">
        <v>226</v>
      </c>
      <c r="W151" s="30" t="s">
        <v>273</v>
      </c>
      <c r="X151" s="26" t="s">
        <v>228</v>
      </c>
      <c r="Y151" s="26" t="s">
        <v>229</v>
      </c>
      <c r="Z151" s="26"/>
      <c r="AA151" s="102">
        <v>0.2</v>
      </c>
      <c r="AB151" s="22" t="s">
        <v>229</v>
      </c>
      <c r="AC151" s="76"/>
      <c r="AD151" s="76"/>
      <c r="AE151" s="76"/>
      <c r="AF151" s="76"/>
      <c r="AG151" s="180"/>
      <c r="AH151" s="180"/>
      <c r="AI151" s="133"/>
      <c r="AJ151" s="128">
        <v>1</v>
      </c>
      <c r="AK151" s="159">
        <v>1</v>
      </c>
      <c r="AL151" s="158"/>
      <c r="AM151" s="326">
        <v>0</v>
      </c>
      <c r="AN151" s="22">
        <v>0</v>
      </c>
      <c r="AO151" s="292">
        <v>1</v>
      </c>
    </row>
    <row r="152" s="5" customFormat="1" ht="76.5" customHeight="1" spans="1:41">
      <c r="A152" s="21">
        <v>144</v>
      </c>
      <c r="B152" s="24"/>
      <c r="C152" s="26"/>
      <c r="D152" s="26">
        <v>2</v>
      </c>
      <c r="E152" s="30"/>
      <c r="F152" s="30"/>
      <c r="G152" s="26"/>
      <c r="H152" s="26"/>
      <c r="I152" s="26"/>
      <c r="J152" s="22"/>
      <c r="K152" s="47"/>
      <c r="L152" s="53" t="s">
        <v>144</v>
      </c>
      <c r="M152" s="35" t="s">
        <v>145</v>
      </c>
      <c r="N152" s="54" t="s">
        <v>269</v>
      </c>
      <c r="O152" s="233"/>
      <c r="P152" s="24" t="s">
        <v>224</v>
      </c>
      <c r="Q152" s="46"/>
      <c r="R152" s="46" t="s">
        <v>51</v>
      </c>
      <c r="S152" s="53" t="s">
        <v>234</v>
      </c>
      <c r="T152" s="53" t="s">
        <v>229</v>
      </c>
      <c r="U152" s="46" t="s">
        <v>225</v>
      </c>
      <c r="V152" s="46" t="s">
        <v>226</v>
      </c>
      <c r="W152" s="30" t="s">
        <v>273</v>
      </c>
      <c r="X152" s="26" t="s">
        <v>228</v>
      </c>
      <c r="Y152" s="26" t="s">
        <v>229</v>
      </c>
      <c r="Z152" s="26"/>
      <c r="AA152" s="102">
        <v>0.2</v>
      </c>
      <c r="AB152" s="22"/>
      <c r="AC152" s="76"/>
      <c r="AD152" s="76"/>
      <c r="AE152" s="76"/>
      <c r="AF152" s="76"/>
      <c r="AG152" s="180"/>
      <c r="AH152" s="180"/>
      <c r="AI152" s="133"/>
      <c r="AJ152" s="275">
        <v>0</v>
      </c>
      <c r="AK152" s="159">
        <v>0</v>
      </c>
      <c r="AL152" s="158"/>
      <c r="AM152" s="326">
        <v>1</v>
      </c>
      <c r="AN152" s="22">
        <v>1</v>
      </c>
      <c r="AO152" s="292">
        <v>0</v>
      </c>
    </row>
    <row r="153" s="279" customFormat="1" ht="78" customHeight="1" spans="1:41">
      <c r="A153" s="21">
        <v>145</v>
      </c>
      <c r="B153" s="286"/>
      <c r="C153" s="287"/>
      <c r="D153" s="287">
        <v>2</v>
      </c>
      <c r="E153" s="287"/>
      <c r="F153" s="287"/>
      <c r="G153" s="287"/>
      <c r="H153" s="287"/>
      <c r="I153" s="287"/>
      <c r="J153" s="292"/>
      <c r="K153" s="300"/>
      <c r="L153" s="295" t="s">
        <v>181</v>
      </c>
      <c r="M153" s="293" t="s">
        <v>145</v>
      </c>
      <c r="N153" s="350" t="s">
        <v>310</v>
      </c>
      <c r="O153" s="291"/>
      <c r="P153" s="286" t="s">
        <v>224</v>
      </c>
      <c r="Q153" s="302"/>
      <c r="R153" s="302" t="s">
        <v>51</v>
      </c>
      <c r="S153" s="295" t="s">
        <v>234</v>
      </c>
      <c r="T153" s="295" t="s">
        <v>229</v>
      </c>
      <c r="U153" s="302" t="s">
        <v>226</v>
      </c>
      <c r="V153" s="302" t="s">
        <v>225</v>
      </c>
      <c r="W153" s="291" t="s">
        <v>273</v>
      </c>
      <c r="X153" s="287" t="s">
        <v>228</v>
      </c>
      <c r="Y153" s="295" t="s">
        <v>229</v>
      </c>
      <c r="Z153" s="295"/>
      <c r="AA153" s="306">
        <v>0.2</v>
      </c>
      <c r="AB153" s="292"/>
      <c r="AC153" s="292"/>
      <c r="AD153" s="292"/>
      <c r="AE153" s="292"/>
      <c r="AF153" s="292"/>
      <c r="AG153" s="307"/>
      <c r="AH153" s="307"/>
      <c r="AI153" s="315"/>
      <c r="AJ153" s="378">
        <v>0</v>
      </c>
      <c r="AK153" s="379">
        <v>0</v>
      </c>
      <c r="AL153" s="317"/>
      <c r="AM153" s="380">
        <v>0</v>
      </c>
      <c r="AN153" s="292">
        <v>0</v>
      </c>
      <c r="AO153" s="292">
        <v>1</v>
      </c>
    </row>
    <row r="154" ht="39.95" hidden="1" customHeight="1" spans="1:41">
      <c r="A154" s="21">
        <v>146</v>
      </c>
      <c r="B154" s="24"/>
      <c r="C154" s="26"/>
      <c r="D154" s="26">
        <v>2</v>
      </c>
      <c r="E154" s="26"/>
      <c r="F154" s="26"/>
      <c r="G154" s="26"/>
      <c r="H154" s="26"/>
      <c r="I154" s="26"/>
      <c r="J154" s="22"/>
      <c r="K154" s="47"/>
      <c r="L154" s="53" t="s">
        <v>561</v>
      </c>
      <c r="M154" s="35" t="s">
        <v>562</v>
      </c>
      <c r="N154" s="62" t="s">
        <v>272</v>
      </c>
      <c r="O154" s="30"/>
      <c r="P154" s="24" t="s">
        <v>224</v>
      </c>
      <c r="Q154" s="46"/>
      <c r="R154" s="46" t="s">
        <v>51</v>
      </c>
      <c r="S154" s="53" t="s">
        <v>561</v>
      </c>
      <c r="T154" s="53" t="s">
        <v>51</v>
      </c>
      <c r="U154" s="46" t="s">
        <v>225</v>
      </c>
      <c r="V154" s="46" t="s">
        <v>226</v>
      </c>
      <c r="W154" s="30" t="s">
        <v>248</v>
      </c>
      <c r="X154" s="26" t="s">
        <v>306</v>
      </c>
      <c r="Y154" s="53" t="s">
        <v>250</v>
      </c>
      <c r="Z154" s="53" t="s">
        <v>229</v>
      </c>
      <c r="AA154" s="102">
        <v>0.0239</v>
      </c>
      <c r="AB154" s="22"/>
      <c r="AC154" s="22"/>
      <c r="AD154" s="22"/>
      <c r="AE154" s="22"/>
      <c r="AF154" s="22"/>
      <c r="AG154" s="180"/>
      <c r="AH154" s="180"/>
      <c r="AI154" s="133"/>
      <c r="AJ154" s="275">
        <v>1</v>
      </c>
      <c r="AK154" s="159">
        <v>1</v>
      </c>
      <c r="AL154" s="158"/>
      <c r="AM154" s="326">
        <v>1</v>
      </c>
      <c r="AN154" s="22">
        <v>1</v>
      </c>
      <c r="AO154" s="292">
        <v>1</v>
      </c>
    </row>
    <row r="155" ht="39.95" hidden="1" customHeight="1" spans="1:41">
      <c r="A155" s="21">
        <v>147</v>
      </c>
      <c r="B155" s="24"/>
      <c r="C155" s="26"/>
      <c r="D155" s="26">
        <v>2</v>
      </c>
      <c r="E155" s="26"/>
      <c r="F155" s="26"/>
      <c r="G155" s="26"/>
      <c r="H155" s="26"/>
      <c r="I155" s="26"/>
      <c r="J155" s="22"/>
      <c r="K155" s="47"/>
      <c r="L155" s="53" t="s">
        <v>563</v>
      </c>
      <c r="M155" s="35" t="s">
        <v>564</v>
      </c>
      <c r="N155" s="62" t="s">
        <v>272</v>
      </c>
      <c r="O155" s="30"/>
      <c r="P155" s="24" t="s">
        <v>224</v>
      </c>
      <c r="Q155" s="46"/>
      <c r="R155" s="46" t="s">
        <v>51</v>
      </c>
      <c r="S155" s="53" t="s">
        <v>563</v>
      </c>
      <c r="T155" s="53" t="s">
        <v>51</v>
      </c>
      <c r="U155" s="46" t="s">
        <v>225</v>
      </c>
      <c r="V155" s="46" t="s">
        <v>226</v>
      </c>
      <c r="W155" s="30" t="s">
        <v>248</v>
      </c>
      <c r="X155" s="26" t="s">
        <v>306</v>
      </c>
      <c r="Y155" s="53" t="s">
        <v>250</v>
      </c>
      <c r="Z155" s="53" t="s">
        <v>229</v>
      </c>
      <c r="AA155" s="102">
        <v>0.0224</v>
      </c>
      <c r="AB155" s="22"/>
      <c r="AC155" s="22"/>
      <c r="AD155" s="22"/>
      <c r="AE155" s="372"/>
      <c r="AF155" s="22"/>
      <c r="AG155" s="180"/>
      <c r="AH155" s="180"/>
      <c r="AI155" s="133"/>
      <c r="AJ155" s="275">
        <v>1</v>
      </c>
      <c r="AK155" s="159">
        <v>1</v>
      </c>
      <c r="AL155" s="158"/>
      <c r="AM155" s="326">
        <v>1</v>
      </c>
      <c r="AN155" s="22">
        <v>1</v>
      </c>
      <c r="AO155" s="292">
        <v>1</v>
      </c>
    </row>
    <row r="156" s="5" customFormat="1" ht="39.95" customHeight="1" spans="1:41">
      <c r="A156" s="21">
        <v>148</v>
      </c>
      <c r="B156" s="24"/>
      <c r="C156" s="26"/>
      <c r="D156" s="26">
        <v>2</v>
      </c>
      <c r="E156" s="30"/>
      <c r="F156" s="30"/>
      <c r="G156" s="26"/>
      <c r="H156" s="26"/>
      <c r="I156" s="26"/>
      <c r="J156" s="22"/>
      <c r="K156" s="47"/>
      <c r="L156" s="53" t="s">
        <v>311</v>
      </c>
      <c r="M156" s="35" t="s">
        <v>312</v>
      </c>
      <c r="N156" s="236" t="s">
        <v>313</v>
      </c>
      <c r="O156" s="233"/>
      <c r="P156" s="24" t="s">
        <v>224</v>
      </c>
      <c r="Q156" s="26" t="s">
        <v>229</v>
      </c>
      <c r="R156" s="46" t="s">
        <v>51</v>
      </c>
      <c r="S156" s="53" t="s">
        <v>234</v>
      </c>
      <c r="T156" s="53" t="s">
        <v>229</v>
      </c>
      <c r="U156" s="46" t="s">
        <v>225</v>
      </c>
      <c r="V156" s="46" t="s">
        <v>226</v>
      </c>
      <c r="W156" s="26" t="s">
        <v>229</v>
      </c>
      <c r="X156" s="26" t="s">
        <v>229</v>
      </c>
      <c r="Y156" s="26" t="s">
        <v>229</v>
      </c>
      <c r="Z156" s="26"/>
      <c r="AA156" s="102">
        <v>0.001</v>
      </c>
      <c r="AB156" s="22" t="s">
        <v>229</v>
      </c>
      <c r="AC156" s="76"/>
      <c r="AD156" s="76"/>
      <c r="AE156" s="76"/>
      <c r="AF156" s="76"/>
      <c r="AG156" s="180"/>
      <c r="AH156" s="180"/>
      <c r="AI156" s="133"/>
      <c r="AJ156" s="128">
        <v>20</v>
      </c>
      <c r="AK156" s="159">
        <v>20</v>
      </c>
      <c r="AL156" s="158"/>
      <c r="AM156" s="326">
        <v>20</v>
      </c>
      <c r="AN156" s="22">
        <v>20</v>
      </c>
      <c r="AO156" s="292">
        <v>20</v>
      </c>
    </row>
    <row r="157" s="5" customFormat="1" ht="53.1" customHeight="1" spans="1:41">
      <c r="A157" s="21">
        <v>149</v>
      </c>
      <c r="B157" s="24"/>
      <c r="C157" s="26">
        <v>1</v>
      </c>
      <c r="D157" s="26"/>
      <c r="E157" s="30"/>
      <c r="F157" s="30"/>
      <c r="G157" s="26"/>
      <c r="H157" s="26"/>
      <c r="I157" s="26"/>
      <c r="J157" s="22"/>
      <c r="K157" s="47"/>
      <c r="L157" s="53" t="s">
        <v>565</v>
      </c>
      <c r="M157" s="35" t="s">
        <v>566</v>
      </c>
      <c r="N157" s="236" t="s">
        <v>313</v>
      </c>
      <c r="O157" s="233"/>
      <c r="P157" s="24" t="s">
        <v>224</v>
      </c>
      <c r="Q157" s="26"/>
      <c r="R157" s="46" t="s">
        <v>51</v>
      </c>
      <c r="S157" s="53" t="s">
        <v>234</v>
      </c>
      <c r="T157" s="53" t="s">
        <v>229</v>
      </c>
      <c r="U157" s="46" t="s">
        <v>225</v>
      </c>
      <c r="V157" s="46" t="s">
        <v>226</v>
      </c>
      <c r="W157" s="26" t="s">
        <v>229</v>
      </c>
      <c r="X157" s="26" t="s">
        <v>567</v>
      </c>
      <c r="Y157" s="26" t="s">
        <v>229</v>
      </c>
      <c r="Z157" s="26"/>
      <c r="AA157" s="102">
        <v>0.01</v>
      </c>
      <c r="AB157" s="22" t="s">
        <v>229</v>
      </c>
      <c r="AC157" s="76"/>
      <c r="AD157" s="76"/>
      <c r="AE157" s="76"/>
      <c r="AF157" s="76"/>
      <c r="AG157" s="180"/>
      <c r="AH157" s="180"/>
      <c r="AI157" s="133"/>
      <c r="AJ157" s="128">
        <v>4</v>
      </c>
      <c r="AK157" s="159">
        <v>4</v>
      </c>
      <c r="AL157" s="158"/>
      <c r="AM157" s="326">
        <v>4</v>
      </c>
      <c r="AN157" s="22">
        <v>4</v>
      </c>
      <c r="AO157" s="292">
        <v>4</v>
      </c>
    </row>
    <row r="158" s="5" customFormat="1" ht="53.1" customHeight="1" spans="1:41">
      <c r="A158" s="21">
        <v>150</v>
      </c>
      <c r="B158" s="24"/>
      <c r="C158" s="26">
        <v>1</v>
      </c>
      <c r="D158" s="26"/>
      <c r="E158" s="30"/>
      <c r="F158" s="30"/>
      <c r="G158" s="26"/>
      <c r="H158" s="26"/>
      <c r="I158" s="26"/>
      <c r="J158" s="22"/>
      <c r="K158" s="47"/>
      <c r="L158" s="53" t="s">
        <v>568</v>
      </c>
      <c r="M158" s="35" t="s">
        <v>153</v>
      </c>
      <c r="N158" s="236" t="s">
        <v>335</v>
      </c>
      <c r="O158" s="233"/>
      <c r="P158" s="24" t="s">
        <v>224</v>
      </c>
      <c r="Q158" s="26"/>
      <c r="R158" s="46" t="s">
        <v>51</v>
      </c>
      <c r="S158" s="53" t="s">
        <v>569</v>
      </c>
      <c r="T158" s="53"/>
      <c r="U158" s="46" t="s">
        <v>225</v>
      </c>
      <c r="V158" s="46" t="s">
        <v>226</v>
      </c>
      <c r="W158" s="30" t="s">
        <v>467</v>
      </c>
      <c r="X158" s="26" t="s">
        <v>570</v>
      </c>
      <c r="Y158" s="26"/>
      <c r="Z158" s="26"/>
      <c r="AA158" s="102">
        <v>0.213</v>
      </c>
      <c r="AB158" s="22"/>
      <c r="AC158" s="76"/>
      <c r="AD158" s="76"/>
      <c r="AE158" s="76"/>
      <c r="AF158" s="76"/>
      <c r="AG158" s="180"/>
      <c r="AH158" s="180"/>
      <c r="AI158" s="133"/>
      <c r="AJ158" s="128">
        <v>0</v>
      </c>
      <c r="AK158" s="159">
        <v>0</v>
      </c>
      <c r="AL158" s="158"/>
      <c r="AM158" s="326">
        <v>1</v>
      </c>
      <c r="AN158" s="22">
        <v>1</v>
      </c>
      <c r="AO158" s="292">
        <v>0</v>
      </c>
    </row>
    <row r="159" s="5" customFormat="1" ht="63" customHeight="1" spans="1:41">
      <c r="A159" s="21">
        <v>151</v>
      </c>
      <c r="B159" s="24"/>
      <c r="C159" s="26">
        <v>1</v>
      </c>
      <c r="D159" s="26"/>
      <c r="E159" s="30"/>
      <c r="F159" s="30"/>
      <c r="G159" s="26"/>
      <c r="H159" s="26"/>
      <c r="I159" s="26"/>
      <c r="J159" s="22"/>
      <c r="K159" s="47"/>
      <c r="L159" s="53" t="s">
        <v>99</v>
      </c>
      <c r="M159" s="35" t="s">
        <v>100</v>
      </c>
      <c r="N159" s="54" t="s">
        <v>335</v>
      </c>
      <c r="O159" s="233"/>
      <c r="P159" s="24" t="s">
        <v>224</v>
      </c>
      <c r="Q159" s="46"/>
      <c r="R159" s="46" t="s">
        <v>51</v>
      </c>
      <c r="S159" s="53" t="s">
        <v>569</v>
      </c>
      <c r="T159" s="46" t="s">
        <v>229</v>
      </c>
      <c r="U159" s="46" t="s">
        <v>225</v>
      </c>
      <c r="V159" s="46" t="s">
        <v>226</v>
      </c>
      <c r="W159" s="30" t="s">
        <v>467</v>
      </c>
      <c r="X159" s="26" t="s">
        <v>570</v>
      </c>
      <c r="Y159" s="53" t="s">
        <v>229</v>
      </c>
      <c r="Z159" s="53"/>
      <c r="AA159" s="102">
        <v>0.213</v>
      </c>
      <c r="AB159" s="22" t="s">
        <v>229</v>
      </c>
      <c r="AC159" s="76"/>
      <c r="AD159" s="76"/>
      <c r="AE159" s="76"/>
      <c r="AF159" s="76"/>
      <c r="AG159" s="180"/>
      <c r="AH159" s="180"/>
      <c r="AI159" s="133"/>
      <c r="AJ159" s="128">
        <v>1</v>
      </c>
      <c r="AK159" s="158">
        <v>0</v>
      </c>
      <c r="AL159" s="158"/>
      <c r="AM159" s="308">
        <v>0</v>
      </c>
      <c r="AN159" s="22">
        <v>0</v>
      </c>
      <c r="AO159" s="292">
        <v>0</v>
      </c>
    </row>
    <row r="160" s="5" customFormat="1" ht="90.95" customHeight="1" spans="1:41">
      <c r="A160" s="21">
        <v>152</v>
      </c>
      <c r="B160" s="24"/>
      <c r="C160" s="26">
        <v>1</v>
      </c>
      <c r="D160" s="26"/>
      <c r="E160" s="30"/>
      <c r="F160" s="30"/>
      <c r="G160" s="26"/>
      <c r="H160" s="26"/>
      <c r="I160" s="26"/>
      <c r="J160" s="22"/>
      <c r="K160" s="47"/>
      <c r="L160" s="53" t="s">
        <v>109</v>
      </c>
      <c r="M160" s="35" t="s">
        <v>110</v>
      </c>
      <c r="N160" s="54" t="s">
        <v>335</v>
      </c>
      <c r="O160" s="233"/>
      <c r="P160" s="24" t="s">
        <v>224</v>
      </c>
      <c r="Q160" s="46"/>
      <c r="R160" s="46" t="s">
        <v>51</v>
      </c>
      <c r="S160" s="53" t="s">
        <v>569</v>
      </c>
      <c r="T160" s="46" t="s">
        <v>229</v>
      </c>
      <c r="U160" s="46" t="s">
        <v>225</v>
      </c>
      <c r="V160" s="46" t="s">
        <v>226</v>
      </c>
      <c r="W160" s="30" t="s">
        <v>467</v>
      </c>
      <c r="X160" s="26" t="s">
        <v>570</v>
      </c>
      <c r="Y160" s="53" t="s">
        <v>229</v>
      </c>
      <c r="Z160" s="53"/>
      <c r="AA160" s="102">
        <v>0.213</v>
      </c>
      <c r="AB160" s="22" t="s">
        <v>229</v>
      </c>
      <c r="AC160" s="76"/>
      <c r="AD160" s="76"/>
      <c r="AE160" s="76"/>
      <c r="AF160" s="76"/>
      <c r="AG160" s="180"/>
      <c r="AH160" s="180"/>
      <c r="AI160" s="133"/>
      <c r="AJ160" s="128">
        <v>0</v>
      </c>
      <c r="AK160" s="158">
        <v>1</v>
      </c>
      <c r="AL160" s="158"/>
      <c r="AM160" s="308">
        <v>0</v>
      </c>
      <c r="AN160" s="22">
        <v>0</v>
      </c>
      <c r="AO160" s="292">
        <v>1</v>
      </c>
    </row>
    <row r="161" ht="39.95" customHeight="1" spans="1:41">
      <c r="A161" s="21">
        <v>153</v>
      </c>
      <c r="B161" s="24"/>
      <c r="C161" s="26">
        <v>1</v>
      </c>
      <c r="D161" s="26"/>
      <c r="E161" s="26"/>
      <c r="F161" s="26"/>
      <c r="G161" s="26"/>
      <c r="H161" s="26"/>
      <c r="I161" s="26"/>
      <c r="J161" s="22"/>
      <c r="K161" s="22"/>
      <c r="L161" s="53" t="s">
        <v>571</v>
      </c>
      <c r="M161" s="35" t="s">
        <v>572</v>
      </c>
      <c r="N161" s="54" t="s">
        <v>272</v>
      </c>
      <c r="O161" s="30"/>
      <c r="P161" s="24" t="s">
        <v>224</v>
      </c>
      <c r="Q161" s="46"/>
      <c r="R161" s="46" t="s">
        <v>51</v>
      </c>
      <c r="S161" s="53" t="s">
        <v>571</v>
      </c>
      <c r="T161" s="46" t="s">
        <v>229</v>
      </c>
      <c r="U161" s="46" t="s">
        <v>225</v>
      </c>
      <c r="V161" s="46" t="s">
        <v>226</v>
      </c>
      <c r="W161" s="30" t="s">
        <v>467</v>
      </c>
      <c r="X161" s="26" t="s">
        <v>573</v>
      </c>
      <c r="Y161" s="109" t="s">
        <v>229</v>
      </c>
      <c r="Z161" s="109" t="s">
        <v>229</v>
      </c>
      <c r="AA161" s="110">
        <v>0.075</v>
      </c>
      <c r="AB161" s="46" t="s">
        <v>229</v>
      </c>
      <c r="AC161" s="76"/>
      <c r="AD161" s="76"/>
      <c r="AE161" s="76"/>
      <c r="AF161" s="76"/>
      <c r="AG161" s="180"/>
      <c r="AH161" s="180"/>
      <c r="AI161" s="133"/>
      <c r="AJ161" s="128">
        <v>1</v>
      </c>
      <c r="AK161" s="158">
        <v>1</v>
      </c>
      <c r="AL161" s="158"/>
      <c r="AM161" s="308">
        <v>1</v>
      </c>
      <c r="AN161" s="22">
        <v>1</v>
      </c>
      <c r="AO161" s="292">
        <v>1</v>
      </c>
    </row>
    <row r="162" s="5" customFormat="1" ht="39.95" customHeight="1" spans="1:41">
      <c r="A162" s="21">
        <v>154</v>
      </c>
      <c r="B162" s="24"/>
      <c r="C162" s="26">
        <v>1</v>
      </c>
      <c r="D162" s="26"/>
      <c r="E162" s="30"/>
      <c r="F162" s="30"/>
      <c r="G162" s="26"/>
      <c r="H162" s="26"/>
      <c r="I162" s="26"/>
      <c r="J162" s="22"/>
      <c r="K162" s="47"/>
      <c r="L162" s="53" t="s">
        <v>574</v>
      </c>
      <c r="M162" s="35" t="s">
        <v>575</v>
      </c>
      <c r="N162" s="54" t="s">
        <v>335</v>
      </c>
      <c r="O162" s="233"/>
      <c r="P162" s="24" t="s">
        <v>224</v>
      </c>
      <c r="Q162" s="46"/>
      <c r="R162" s="46" t="s">
        <v>51</v>
      </c>
      <c r="S162" s="53" t="s">
        <v>234</v>
      </c>
      <c r="T162" s="53" t="s">
        <v>229</v>
      </c>
      <c r="U162" s="46" t="s">
        <v>225</v>
      </c>
      <c r="V162" s="46" t="s">
        <v>226</v>
      </c>
      <c r="W162" s="30" t="s">
        <v>313</v>
      </c>
      <c r="X162" s="26" t="s">
        <v>576</v>
      </c>
      <c r="Y162" s="26" t="s">
        <v>229</v>
      </c>
      <c r="Z162" s="53"/>
      <c r="AA162" s="102">
        <v>0.0023</v>
      </c>
      <c r="AB162" s="22" t="s">
        <v>229</v>
      </c>
      <c r="AC162" s="76"/>
      <c r="AD162" s="76"/>
      <c r="AE162" s="76"/>
      <c r="AF162" s="76"/>
      <c r="AG162" s="180"/>
      <c r="AH162" s="180"/>
      <c r="AI162" s="133"/>
      <c r="AJ162" s="128">
        <v>3</v>
      </c>
      <c r="AK162" s="159">
        <v>3</v>
      </c>
      <c r="AL162" s="158"/>
      <c r="AM162" s="326">
        <v>3</v>
      </c>
      <c r="AN162" s="22">
        <v>3</v>
      </c>
      <c r="AO162" s="292">
        <v>3</v>
      </c>
    </row>
    <row r="163" s="5" customFormat="1" ht="39.95" customHeight="1" spans="1:41">
      <c r="A163" s="21">
        <v>155</v>
      </c>
      <c r="B163" s="24"/>
      <c r="C163" s="26">
        <v>1</v>
      </c>
      <c r="D163" s="26"/>
      <c r="E163" s="30"/>
      <c r="F163" s="30"/>
      <c r="G163" s="26"/>
      <c r="H163" s="26"/>
      <c r="I163" s="26"/>
      <c r="J163" s="22"/>
      <c r="K163" s="47"/>
      <c r="L163" s="53" t="s">
        <v>577</v>
      </c>
      <c r="M163" s="35" t="s">
        <v>578</v>
      </c>
      <c r="N163" s="56" t="s">
        <v>348</v>
      </c>
      <c r="O163" s="233"/>
      <c r="P163" s="24" t="s">
        <v>224</v>
      </c>
      <c r="Q163" s="46"/>
      <c r="R163" s="46" t="s">
        <v>51</v>
      </c>
      <c r="S163" s="53" t="s">
        <v>234</v>
      </c>
      <c r="T163" s="53" t="s">
        <v>229</v>
      </c>
      <c r="U163" s="46" t="s">
        <v>225</v>
      </c>
      <c r="V163" s="46" t="s">
        <v>226</v>
      </c>
      <c r="W163" s="30" t="s">
        <v>579</v>
      </c>
      <c r="X163" s="26" t="s">
        <v>441</v>
      </c>
      <c r="Y163" s="21" t="s">
        <v>245</v>
      </c>
      <c r="Z163" s="53"/>
      <c r="AA163" s="102">
        <v>0.0003</v>
      </c>
      <c r="AB163" s="22" t="s">
        <v>229</v>
      </c>
      <c r="AC163" s="76"/>
      <c r="AD163" s="76"/>
      <c r="AE163" s="76"/>
      <c r="AF163" s="76"/>
      <c r="AG163" s="180"/>
      <c r="AH163" s="180"/>
      <c r="AI163" s="133"/>
      <c r="AJ163" s="128">
        <v>1</v>
      </c>
      <c r="AK163" s="159">
        <v>1</v>
      </c>
      <c r="AL163" s="158"/>
      <c r="AM163" s="326">
        <v>1</v>
      </c>
      <c r="AN163" s="22">
        <v>1</v>
      </c>
      <c r="AO163" s="292">
        <v>1</v>
      </c>
    </row>
    <row r="164" s="5" customFormat="1" ht="39.95" customHeight="1" spans="1:41">
      <c r="A164" s="21">
        <v>156</v>
      </c>
      <c r="B164" s="24"/>
      <c r="C164" s="26">
        <v>1</v>
      </c>
      <c r="D164" s="26"/>
      <c r="E164" s="30"/>
      <c r="F164" s="30"/>
      <c r="G164" s="26"/>
      <c r="H164" s="26"/>
      <c r="I164" s="26"/>
      <c r="J164" s="22"/>
      <c r="K164" s="47"/>
      <c r="L164" s="53" t="s">
        <v>580</v>
      </c>
      <c r="M164" s="35" t="s">
        <v>581</v>
      </c>
      <c r="N164" s="54" t="s">
        <v>335</v>
      </c>
      <c r="O164" s="233"/>
      <c r="P164" s="24" t="s">
        <v>224</v>
      </c>
      <c r="Q164" s="46"/>
      <c r="R164" s="46" t="s">
        <v>51</v>
      </c>
      <c r="S164" s="53" t="s">
        <v>234</v>
      </c>
      <c r="T164" s="53" t="s">
        <v>229</v>
      </c>
      <c r="U164" s="46" t="s">
        <v>225</v>
      </c>
      <c r="V164" s="46" t="s">
        <v>226</v>
      </c>
      <c r="W164" s="30" t="s">
        <v>467</v>
      </c>
      <c r="X164" s="26" t="s">
        <v>582</v>
      </c>
      <c r="Y164" s="53" t="s">
        <v>229</v>
      </c>
      <c r="Z164" s="53"/>
      <c r="AA164" s="110">
        <v>0.033</v>
      </c>
      <c r="AB164" s="22" t="s">
        <v>229</v>
      </c>
      <c r="AC164" s="53" t="s">
        <v>229</v>
      </c>
      <c r="AD164" s="53" t="s">
        <v>229</v>
      </c>
      <c r="AE164" s="53" t="s">
        <v>229</v>
      </c>
      <c r="AF164" s="53" t="s">
        <v>229</v>
      </c>
      <c r="AG164" s="53" t="s">
        <v>229</v>
      </c>
      <c r="AH164" s="53" t="s">
        <v>229</v>
      </c>
      <c r="AI164" s="133"/>
      <c r="AJ164" s="128">
        <v>1</v>
      </c>
      <c r="AK164" s="159">
        <v>1</v>
      </c>
      <c r="AL164" s="158"/>
      <c r="AM164" s="326">
        <v>1</v>
      </c>
      <c r="AN164" s="22">
        <v>1</v>
      </c>
      <c r="AO164" s="292">
        <v>1</v>
      </c>
    </row>
    <row r="165" s="5" customFormat="1" ht="39.95" customHeight="1" spans="1:41">
      <c r="A165" s="21">
        <v>157</v>
      </c>
      <c r="B165" s="24"/>
      <c r="C165" s="26">
        <v>1</v>
      </c>
      <c r="D165" s="26"/>
      <c r="E165" s="30"/>
      <c r="F165" s="30"/>
      <c r="G165" s="26"/>
      <c r="H165" s="26"/>
      <c r="I165" s="26"/>
      <c r="J165" s="22"/>
      <c r="K165" s="47"/>
      <c r="L165" s="30" t="s">
        <v>583</v>
      </c>
      <c r="M165" s="35" t="s">
        <v>584</v>
      </c>
      <c r="N165" s="109" t="s">
        <v>229</v>
      </c>
      <c r="O165" s="233"/>
      <c r="P165" s="24" t="s">
        <v>224</v>
      </c>
      <c r="Q165" s="53"/>
      <c r="R165" s="46" t="s">
        <v>359</v>
      </c>
      <c r="S165" s="53" t="s">
        <v>234</v>
      </c>
      <c r="T165" s="53" t="s">
        <v>229</v>
      </c>
      <c r="U165" s="46" t="s">
        <v>225</v>
      </c>
      <c r="V165" s="46" t="s">
        <v>226</v>
      </c>
      <c r="W165" s="30" t="s">
        <v>303</v>
      </c>
      <c r="X165" s="53" t="s">
        <v>229</v>
      </c>
      <c r="Y165" s="53" t="s">
        <v>229</v>
      </c>
      <c r="Z165" s="53" t="s">
        <v>229</v>
      </c>
      <c r="AA165" s="102">
        <v>0.06</v>
      </c>
      <c r="AB165" s="22" t="s">
        <v>229</v>
      </c>
      <c r="AC165" s="53" t="s">
        <v>229</v>
      </c>
      <c r="AD165" s="53" t="s">
        <v>229</v>
      </c>
      <c r="AE165" s="53" t="s">
        <v>229</v>
      </c>
      <c r="AF165" s="53" t="s">
        <v>229</v>
      </c>
      <c r="AG165" s="53" t="s">
        <v>229</v>
      </c>
      <c r="AH165" s="53" t="s">
        <v>229</v>
      </c>
      <c r="AI165" s="133"/>
      <c r="AJ165" s="275">
        <v>1</v>
      </c>
      <c r="AK165" s="159">
        <v>0</v>
      </c>
      <c r="AL165" s="158"/>
      <c r="AM165" s="326">
        <v>0</v>
      </c>
      <c r="AN165" s="22">
        <v>0</v>
      </c>
      <c r="AO165" s="292">
        <v>0</v>
      </c>
    </row>
    <row r="166" s="5" customFormat="1" ht="39.95" customHeight="1" spans="1:41">
      <c r="A166" s="21">
        <v>158</v>
      </c>
      <c r="B166" s="24"/>
      <c r="C166" s="26">
        <v>1</v>
      </c>
      <c r="D166" s="26"/>
      <c r="E166" s="30"/>
      <c r="F166" s="30"/>
      <c r="G166" s="26"/>
      <c r="H166" s="26"/>
      <c r="I166" s="26"/>
      <c r="J166" s="22"/>
      <c r="K166" s="47"/>
      <c r="L166" s="30" t="s">
        <v>585</v>
      </c>
      <c r="M166" s="35" t="s">
        <v>586</v>
      </c>
      <c r="N166" s="109" t="s">
        <v>229</v>
      </c>
      <c r="O166" s="233"/>
      <c r="P166" s="24" t="s">
        <v>224</v>
      </c>
      <c r="Q166" s="53"/>
      <c r="R166" s="46" t="s">
        <v>359</v>
      </c>
      <c r="S166" s="53" t="s">
        <v>234</v>
      </c>
      <c r="T166" s="53" t="s">
        <v>229</v>
      </c>
      <c r="U166" s="46" t="s">
        <v>225</v>
      </c>
      <c r="V166" s="46" t="s">
        <v>226</v>
      </c>
      <c r="W166" s="30" t="s">
        <v>303</v>
      </c>
      <c r="X166" s="53" t="s">
        <v>229</v>
      </c>
      <c r="Y166" s="53" t="s">
        <v>229</v>
      </c>
      <c r="Z166" s="53" t="s">
        <v>229</v>
      </c>
      <c r="AA166" s="102">
        <v>0.06</v>
      </c>
      <c r="AB166" s="22" t="s">
        <v>229</v>
      </c>
      <c r="AC166" s="53" t="s">
        <v>229</v>
      </c>
      <c r="AD166" s="53" t="s">
        <v>229</v>
      </c>
      <c r="AE166" s="53" t="s">
        <v>229</v>
      </c>
      <c r="AF166" s="53" t="s">
        <v>229</v>
      </c>
      <c r="AG166" s="53" t="s">
        <v>229</v>
      </c>
      <c r="AH166" s="53" t="s">
        <v>229</v>
      </c>
      <c r="AI166" s="133"/>
      <c r="AJ166" s="275">
        <v>0</v>
      </c>
      <c r="AK166" s="159">
        <v>1</v>
      </c>
      <c r="AL166" s="158"/>
      <c r="AM166" s="326">
        <v>0</v>
      </c>
      <c r="AN166" s="22">
        <v>0</v>
      </c>
      <c r="AO166" s="292">
        <v>1</v>
      </c>
    </row>
    <row r="167" s="5" customFormat="1" ht="39.95" customHeight="1" spans="1:41">
      <c r="A167" s="21">
        <v>159</v>
      </c>
      <c r="B167" s="24"/>
      <c r="C167" s="26">
        <v>1</v>
      </c>
      <c r="D167" s="26"/>
      <c r="E167" s="30"/>
      <c r="F167" s="30"/>
      <c r="G167" s="26"/>
      <c r="H167" s="26"/>
      <c r="I167" s="26"/>
      <c r="J167" s="22"/>
      <c r="K167" s="47"/>
      <c r="L167" s="30" t="s">
        <v>587</v>
      </c>
      <c r="M167" s="178" t="s">
        <v>588</v>
      </c>
      <c r="N167" s="109" t="s">
        <v>295</v>
      </c>
      <c r="O167" s="233"/>
      <c r="P167" s="24" t="s">
        <v>224</v>
      </c>
      <c r="Q167" s="46"/>
      <c r="R167" s="46" t="s">
        <v>51</v>
      </c>
      <c r="S167" s="53" t="s">
        <v>234</v>
      </c>
      <c r="T167" s="53" t="s">
        <v>229</v>
      </c>
      <c r="U167" s="46" t="s">
        <v>225</v>
      </c>
      <c r="V167" s="76" t="s">
        <v>226</v>
      </c>
      <c r="W167" s="30" t="s">
        <v>303</v>
      </c>
      <c r="X167" s="26" t="s">
        <v>228</v>
      </c>
      <c r="Y167" s="53" t="s">
        <v>229</v>
      </c>
      <c r="Z167" s="53" t="s">
        <v>229</v>
      </c>
      <c r="AA167" s="102">
        <v>0.023</v>
      </c>
      <c r="AB167" s="22" t="s">
        <v>229</v>
      </c>
      <c r="AC167" s="76"/>
      <c r="AD167" s="76"/>
      <c r="AE167" s="76"/>
      <c r="AF167" s="76"/>
      <c r="AG167" s="180"/>
      <c r="AH167" s="180"/>
      <c r="AI167" s="133"/>
      <c r="AJ167" s="275">
        <v>1</v>
      </c>
      <c r="AK167" s="159">
        <v>1</v>
      </c>
      <c r="AL167" s="158"/>
      <c r="AM167" s="326">
        <v>0</v>
      </c>
      <c r="AN167" s="22">
        <v>0</v>
      </c>
      <c r="AO167" s="292">
        <v>1</v>
      </c>
    </row>
    <row r="168" s="5" customFormat="1" ht="39.95" customHeight="1" spans="1:41">
      <c r="A168" s="21">
        <v>160</v>
      </c>
      <c r="B168" s="24"/>
      <c r="C168" s="26">
        <v>1</v>
      </c>
      <c r="D168" s="26"/>
      <c r="E168" s="30"/>
      <c r="F168" s="30"/>
      <c r="G168" s="26"/>
      <c r="H168" s="26"/>
      <c r="I168" s="26"/>
      <c r="J168" s="22"/>
      <c r="K168" s="47"/>
      <c r="L168" s="30" t="s">
        <v>589</v>
      </c>
      <c r="M168" s="178" t="s">
        <v>590</v>
      </c>
      <c r="N168" s="270" t="s">
        <v>295</v>
      </c>
      <c r="O168" s="233"/>
      <c r="P168" s="24" t="s">
        <v>224</v>
      </c>
      <c r="Q168" s="46"/>
      <c r="R168" s="46" t="s">
        <v>51</v>
      </c>
      <c r="S168" s="53" t="s">
        <v>234</v>
      </c>
      <c r="T168" s="53" t="s">
        <v>229</v>
      </c>
      <c r="U168" s="46" t="s">
        <v>225</v>
      </c>
      <c r="V168" s="76" t="s">
        <v>226</v>
      </c>
      <c r="W168" s="30" t="s">
        <v>303</v>
      </c>
      <c r="X168" s="26" t="s">
        <v>228</v>
      </c>
      <c r="Y168" s="53" t="s">
        <v>229</v>
      </c>
      <c r="Z168" s="53" t="s">
        <v>229</v>
      </c>
      <c r="AA168" s="260">
        <v>0.005</v>
      </c>
      <c r="AB168" s="22" t="s">
        <v>229</v>
      </c>
      <c r="AC168" s="76"/>
      <c r="AD168" s="76"/>
      <c r="AE168" s="76"/>
      <c r="AF168" s="76"/>
      <c r="AG168" s="180"/>
      <c r="AH168" s="180"/>
      <c r="AI168" s="133"/>
      <c r="AJ168" s="275">
        <v>0</v>
      </c>
      <c r="AK168" s="159">
        <v>1</v>
      </c>
      <c r="AL168" s="158"/>
      <c r="AM168" s="326">
        <v>0</v>
      </c>
      <c r="AN168" s="22">
        <v>0</v>
      </c>
      <c r="AO168" s="292">
        <v>1</v>
      </c>
    </row>
    <row r="169" s="5" customFormat="1" ht="39.95" customHeight="1" spans="1:41">
      <c r="A169" s="21">
        <v>161</v>
      </c>
      <c r="B169" s="24"/>
      <c r="C169" s="26">
        <v>1</v>
      </c>
      <c r="D169" s="26"/>
      <c r="E169" s="30"/>
      <c r="F169" s="30"/>
      <c r="G169" s="26"/>
      <c r="H169" s="26"/>
      <c r="I169" s="26"/>
      <c r="J169" s="22"/>
      <c r="K169" s="47"/>
      <c r="L169" s="53" t="s">
        <v>591</v>
      </c>
      <c r="M169" s="35" t="s">
        <v>592</v>
      </c>
      <c r="N169" s="270" t="s">
        <v>593</v>
      </c>
      <c r="O169" s="233"/>
      <c r="P169" s="24" t="s">
        <v>224</v>
      </c>
      <c r="Q169" s="46"/>
      <c r="R169" s="46" t="s">
        <v>359</v>
      </c>
      <c r="S169" s="53" t="s">
        <v>234</v>
      </c>
      <c r="T169" s="53" t="s">
        <v>229</v>
      </c>
      <c r="U169" s="46" t="s">
        <v>225</v>
      </c>
      <c r="V169" s="76" t="s">
        <v>226</v>
      </c>
      <c r="W169" s="30" t="s">
        <v>227</v>
      </c>
      <c r="X169" s="26" t="s">
        <v>228</v>
      </c>
      <c r="Y169" s="53" t="s">
        <v>229</v>
      </c>
      <c r="Z169" s="53" t="s">
        <v>229</v>
      </c>
      <c r="AA169" s="102">
        <v>0.05</v>
      </c>
      <c r="AB169" s="22" t="s">
        <v>229</v>
      </c>
      <c r="AC169" s="76"/>
      <c r="AD169" s="76"/>
      <c r="AE169" s="76"/>
      <c r="AF169" s="76"/>
      <c r="AG169" s="180"/>
      <c r="AH169" s="180"/>
      <c r="AI169" s="133"/>
      <c r="AJ169" s="275">
        <v>1</v>
      </c>
      <c r="AK169" s="159">
        <v>1</v>
      </c>
      <c r="AL169" s="158"/>
      <c r="AM169" s="326">
        <v>0</v>
      </c>
      <c r="AN169" s="22">
        <v>0</v>
      </c>
      <c r="AO169" s="292">
        <v>1</v>
      </c>
    </row>
    <row r="170" s="5" customFormat="1" ht="39.95" customHeight="1" spans="1:41">
      <c r="A170" s="21">
        <v>162</v>
      </c>
      <c r="B170" s="24"/>
      <c r="C170" s="26">
        <v>1</v>
      </c>
      <c r="D170" s="26"/>
      <c r="E170" s="30"/>
      <c r="F170" s="30"/>
      <c r="G170" s="26"/>
      <c r="H170" s="26"/>
      <c r="I170" s="26"/>
      <c r="J170" s="22"/>
      <c r="K170" s="47"/>
      <c r="L170" s="53" t="s">
        <v>94</v>
      </c>
      <c r="M170" s="35" t="s">
        <v>95</v>
      </c>
      <c r="N170" s="112" t="s">
        <v>594</v>
      </c>
      <c r="O170" s="30"/>
      <c r="P170" s="24" t="s">
        <v>224</v>
      </c>
      <c r="Q170" s="53"/>
      <c r="R170" s="46" t="s">
        <v>51</v>
      </c>
      <c r="S170" s="53" t="s">
        <v>234</v>
      </c>
      <c r="T170" s="24" t="s">
        <v>51</v>
      </c>
      <c r="U170" s="46" t="s">
        <v>225</v>
      </c>
      <c r="V170" s="76" t="s">
        <v>226</v>
      </c>
      <c r="W170" s="30" t="s">
        <v>273</v>
      </c>
      <c r="X170" s="26" t="s">
        <v>595</v>
      </c>
      <c r="Y170" s="24" t="s">
        <v>229</v>
      </c>
      <c r="Z170" s="24"/>
      <c r="AA170" s="102">
        <v>0.0002</v>
      </c>
      <c r="AB170" s="22" t="s">
        <v>229</v>
      </c>
      <c r="AC170" s="22"/>
      <c r="AD170" s="22"/>
      <c r="AE170" s="22"/>
      <c r="AF170" s="22"/>
      <c r="AG170" s="180"/>
      <c r="AH170" s="180"/>
      <c r="AI170" s="147"/>
      <c r="AJ170" s="169">
        <v>2</v>
      </c>
      <c r="AK170" s="159">
        <v>2</v>
      </c>
      <c r="AL170" s="158"/>
      <c r="AM170" s="326">
        <v>0</v>
      </c>
      <c r="AN170" s="22">
        <v>0</v>
      </c>
      <c r="AO170" s="292">
        <v>2</v>
      </c>
    </row>
    <row r="171" s="281" customFormat="1" ht="39.95" customHeight="1" spans="1:41">
      <c r="A171" s="21">
        <v>163</v>
      </c>
      <c r="B171" s="24"/>
      <c r="C171" s="26">
        <v>1</v>
      </c>
      <c r="D171" s="26"/>
      <c r="E171" s="31"/>
      <c r="F171" s="30"/>
      <c r="G171" s="26"/>
      <c r="H171" s="26"/>
      <c r="I171" s="26"/>
      <c r="J171" s="22"/>
      <c r="K171" s="47"/>
      <c r="L171" s="53" t="s">
        <v>596</v>
      </c>
      <c r="M171" s="35" t="s">
        <v>597</v>
      </c>
      <c r="N171" s="62" t="s">
        <v>598</v>
      </c>
      <c r="O171" s="233"/>
      <c r="P171" s="24" t="s">
        <v>224</v>
      </c>
      <c r="Q171" s="81"/>
      <c r="R171" s="46" t="s">
        <v>51</v>
      </c>
      <c r="S171" s="53" t="s">
        <v>234</v>
      </c>
      <c r="T171" s="53" t="s">
        <v>229</v>
      </c>
      <c r="U171" s="46" t="s">
        <v>225</v>
      </c>
      <c r="V171" s="76" t="s">
        <v>226</v>
      </c>
      <c r="W171" s="30" t="s">
        <v>313</v>
      </c>
      <c r="X171" s="53" t="s">
        <v>599</v>
      </c>
      <c r="Y171" s="53" t="s">
        <v>229</v>
      </c>
      <c r="Z171" s="53" t="s">
        <v>229</v>
      </c>
      <c r="AA171" s="102">
        <v>0.001</v>
      </c>
      <c r="AB171" s="22" t="s">
        <v>229</v>
      </c>
      <c r="AC171" s="22"/>
      <c r="AD171" s="22"/>
      <c r="AE171" s="22"/>
      <c r="AF171" s="22"/>
      <c r="AG171" s="180"/>
      <c r="AH171" s="180"/>
      <c r="AI171" s="147"/>
      <c r="AJ171" s="164">
        <v>6</v>
      </c>
      <c r="AK171" s="158">
        <v>6</v>
      </c>
      <c r="AL171" s="328"/>
      <c r="AM171" s="308">
        <v>0</v>
      </c>
      <c r="AN171" s="330">
        <v>0</v>
      </c>
      <c r="AO171" s="335">
        <v>6</v>
      </c>
    </row>
    <row r="172" s="285" customFormat="1" ht="39.95" customHeight="1" spans="1:41">
      <c r="A172" s="21">
        <v>164</v>
      </c>
      <c r="B172" s="344"/>
      <c r="C172" s="345">
        <v>1</v>
      </c>
      <c r="D172" s="346"/>
      <c r="E172" s="346"/>
      <c r="F172" s="345"/>
      <c r="G172" s="346"/>
      <c r="H172" s="345"/>
      <c r="I172" s="345"/>
      <c r="J172" s="351"/>
      <c r="K172" s="351"/>
      <c r="L172" s="352" t="s">
        <v>137</v>
      </c>
      <c r="M172" s="353" t="s">
        <v>80</v>
      </c>
      <c r="N172" s="354" t="s">
        <v>600</v>
      </c>
      <c r="O172" s="355"/>
      <c r="P172" s="356" t="s">
        <v>224</v>
      </c>
      <c r="Q172" s="366"/>
      <c r="R172" s="366" t="s">
        <v>51</v>
      </c>
      <c r="S172" s="352" t="s">
        <v>234</v>
      </c>
      <c r="T172" s="366" t="s">
        <v>229</v>
      </c>
      <c r="U172" s="338" t="s">
        <v>225</v>
      </c>
      <c r="V172" s="367" t="s">
        <v>226</v>
      </c>
      <c r="W172" s="368" t="s">
        <v>273</v>
      </c>
      <c r="X172" s="353" t="s">
        <v>228</v>
      </c>
      <c r="Y172" s="352" t="s">
        <v>229</v>
      </c>
      <c r="Z172" s="356" t="s">
        <v>229</v>
      </c>
      <c r="AA172" s="373">
        <v>0.86</v>
      </c>
      <c r="AB172" s="366" t="s">
        <v>229</v>
      </c>
      <c r="AC172" s="352"/>
      <c r="AD172" s="352"/>
      <c r="AE172" s="352"/>
      <c r="AF172" s="352"/>
      <c r="AG172" s="352"/>
      <c r="AH172" s="352"/>
      <c r="AI172" s="354"/>
      <c r="AJ172" s="342">
        <v>0</v>
      </c>
      <c r="AK172" s="342">
        <v>1</v>
      </c>
      <c r="AL172" s="342">
        <v>1</v>
      </c>
      <c r="AM172" s="343">
        <v>1</v>
      </c>
      <c r="AN172" s="381">
        <v>0</v>
      </c>
      <c r="AO172" s="388">
        <v>1</v>
      </c>
    </row>
    <row r="173" s="285" customFormat="1" ht="39.95" customHeight="1" spans="1:41">
      <c r="A173" s="21">
        <v>165</v>
      </c>
      <c r="B173" s="344"/>
      <c r="C173" s="345">
        <v>1</v>
      </c>
      <c r="D173" s="346"/>
      <c r="E173" s="346"/>
      <c r="F173" s="345"/>
      <c r="G173" s="346"/>
      <c r="H173" s="345"/>
      <c r="I173" s="345"/>
      <c r="J173" s="351"/>
      <c r="K173" s="351"/>
      <c r="L173" s="352" t="s">
        <v>139</v>
      </c>
      <c r="M173" s="353" t="s">
        <v>86</v>
      </c>
      <c r="N173" s="354" t="s">
        <v>295</v>
      </c>
      <c r="O173" s="355"/>
      <c r="P173" s="356" t="s">
        <v>224</v>
      </c>
      <c r="Q173" s="366"/>
      <c r="R173" s="366" t="s">
        <v>51</v>
      </c>
      <c r="S173" s="352" t="s">
        <v>234</v>
      </c>
      <c r="T173" s="366" t="s">
        <v>229</v>
      </c>
      <c r="U173" s="338" t="s">
        <v>225</v>
      </c>
      <c r="V173" s="367" t="s">
        <v>226</v>
      </c>
      <c r="W173" s="368" t="s">
        <v>601</v>
      </c>
      <c r="X173" s="352" t="s">
        <v>602</v>
      </c>
      <c r="Y173" s="352" t="s">
        <v>229</v>
      </c>
      <c r="Z173" s="356" t="s">
        <v>229</v>
      </c>
      <c r="AA173" s="373">
        <v>0.026</v>
      </c>
      <c r="AB173" s="366" t="s">
        <v>229</v>
      </c>
      <c r="AC173" s="352"/>
      <c r="AD173" s="352"/>
      <c r="AE173" s="352"/>
      <c r="AF173" s="352"/>
      <c r="AG173" s="352"/>
      <c r="AH173" s="352"/>
      <c r="AI173" s="354"/>
      <c r="AJ173" s="342">
        <v>0</v>
      </c>
      <c r="AK173" s="342">
        <v>1</v>
      </c>
      <c r="AL173" s="342">
        <v>1</v>
      </c>
      <c r="AM173" s="343">
        <v>1</v>
      </c>
      <c r="AN173" s="381">
        <v>0</v>
      </c>
      <c r="AO173" s="388">
        <v>1</v>
      </c>
    </row>
    <row r="174" s="285" customFormat="1" ht="39.95" customHeight="1" spans="1:41">
      <c r="A174" s="21">
        <v>166</v>
      </c>
      <c r="B174" s="344"/>
      <c r="C174" s="345">
        <v>1</v>
      </c>
      <c r="D174" s="346"/>
      <c r="E174" s="346"/>
      <c r="F174" s="345"/>
      <c r="G174" s="346"/>
      <c r="H174" s="345"/>
      <c r="I174" s="345"/>
      <c r="J174" s="351"/>
      <c r="K174" s="351"/>
      <c r="L174" s="352" t="s">
        <v>142</v>
      </c>
      <c r="M174" s="353" t="s">
        <v>143</v>
      </c>
      <c r="N174" s="354" t="s">
        <v>295</v>
      </c>
      <c r="O174" s="355"/>
      <c r="P174" s="356" t="s">
        <v>224</v>
      </c>
      <c r="Q174" s="352"/>
      <c r="R174" s="366" t="s">
        <v>51</v>
      </c>
      <c r="S174" s="352" t="s">
        <v>234</v>
      </c>
      <c r="T174" s="366" t="s">
        <v>229</v>
      </c>
      <c r="U174" s="338" t="s">
        <v>225</v>
      </c>
      <c r="V174" s="367" t="s">
        <v>226</v>
      </c>
      <c r="W174" s="368" t="s">
        <v>467</v>
      </c>
      <c r="X174" s="352" t="s">
        <v>229</v>
      </c>
      <c r="Y174" s="352" t="s">
        <v>229</v>
      </c>
      <c r="Z174" s="356" t="s">
        <v>229</v>
      </c>
      <c r="AA174" s="373">
        <v>0.001</v>
      </c>
      <c r="AB174" s="366" t="s">
        <v>229</v>
      </c>
      <c r="AC174" s="352"/>
      <c r="AD174" s="352"/>
      <c r="AE174" s="352"/>
      <c r="AF174" s="352"/>
      <c r="AG174" s="352"/>
      <c r="AH174" s="352"/>
      <c r="AI174" s="354"/>
      <c r="AJ174" s="342">
        <v>0</v>
      </c>
      <c r="AK174" s="342">
        <v>1</v>
      </c>
      <c r="AL174" s="342">
        <v>1</v>
      </c>
      <c r="AM174" s="343">
        <v>1</v>
      </c>
      <c r="AN174" s="381">
        <v>0</v>
      </c>
      <c r="AO174" s="388">
        <v>1</v>
      </c>
    </row>
    <row r="175" s="3" customFormat="1" ht="39.95" customHeight="1" spans="1:41">
      <c r="A175" s="21">
        <v>167</v>
      </c>
      <c r="B175" s="24"/>
      <c r="C175" s="26">
        <v>1</v>
      </c>
      <c r="D175" s="26"/>
      <c r="E175" s="26"/>
      <c r="F175" s="26"/>
      <c r="G175" s="26"/>
      <c r="H175" s="26"/>
      <c r="I175" s="26"/>
      <c r="J175" s="22"/>
      <c r="K175" s="22"/>
      <c r="L175" s="357" t="s">
        <v>79</v>
      </c>
      <c r="M175" s="358" t="s">
        <v>80</v>
      </c>
      <c r="N175" s="56" t="s">
        <v>335</v>
      </c>
      <c r="O175" s="233"/>
      <c r="P175" s="24" t="s">
        <v>224</v>
      </c>
      <c r="Q175" s="46"/>
      <c r="R175" s="46" t="s">
        <v>51</v>
      </c>
      <c r="S175" s="53" t="s">
        <v>234</v>
      </c>
      <c r="T175" s="46" t="s">
        <v>229</v>
      </c>
      <c r="U175" s="46" t="s">
        <v>225</v>
      </c>
      <c r="V175" s="76" t="s">
        <v>226</v>
      </c>
      <c r="W175" s="30" t="s">
        <v>273</v>
      </c>
      <c r="X175" s="26" t="s">
        <v>228</v>
      </c>
      <c r="Y175" s="109" t="s">
        <v>229</v>
      </c>
      <c r="Z175" s="53" t="s">
        <v>229</v>
      </c>
      <c r="AA175" s="110">
        <v>0.71</v>
      </c>
      <c r="AB175" s="46" t="s">
        <v>229</v>
      </c>
      <c r="AC175" s="53"/>
      <c r="AD175" s="53"/>
      <c r="AE175" s="53"/>
      <c r="AF175" s="53"/>
      <c r="AG175" s="53"/>
      <c r="AH175" s="53"/>
      <c r="AI175" s="133"/>
      <c r="AJ175" s="128">
        <v>1</v>
      </c>
      <c r="AK175" s="159">
        <v>0</v>
      </c>
      <c r="AL175" s="158"/>
      <c r="AM175" s="326">
        <v>0</v>
      </c>
      <c r="AN175" s="22">
        <v>1</v>
      </c>
      <c r="AO175" s="292">
        <v>0</v>
      </c>
    </row>
    <row r="176" s="3" customFormat="1" ht="39.95" customHeight="1" spans="1:41">
      <c r="A176" s="21">
        <v>168</v>
      </c>
      <c r="B176" s="24"/>
      <c r="C176" s="26">
        <v>1</v>
      </c>
      <c r="D176" s="26"/>
      <c r="E176" s="26"/>
      <c r="F176" s="26"/>
      <c r="G176" s="26"/>
      <c r="H176" s="26"/>
      <c r="I176" s="26"/>
      <c r="J176" s="22"/>
      <c r="K176" s="22"/>
      <c r="L176" s="357" t="s">
        <v>85</v>
      </c>
      <c r="M176" s="358" t="s">
        <v>86</v>
      </c>
      <c r="N176" s="56" t="s">
        <v>335</v>
      </c>
      <c r="O176" s="233"/>
      <c r="P176" s="24" t="s">
        <v>224</v>
      </c>
      <c r="Q176" s="46"/>
      <c r="R176" s="46" t="s">
        <v>51</v>
      </c>
      <c r="S176" s="53" t="s">
        <v>234</v>
      </c>
      <c r="T176" s="46" t="s">
        <v>229</v>
      </c>
      <c r="U176" s="46" t="s">
        <v>225</v>
      </c>
      <c r="V176" s="76" t="s">
        <v>226</v>
      </c>
      <c r="W176" s="30" t="s">
        <v>601</v>
      </c>
      <c r="X176" s="53" t="s">
        <v>603</v>
      </c>
      <c r="Y176" s="109" t="s">
        <v>229</v>
      </c>
      <c r="Z176" s="53" t="s">
        <v>229</v>
      </c>
      <c r="AA176" s="110">
        <v>0.0226</v>
      </c>
      <c r="AB176" s="46" t="s">
        <v>229</v>
      </c>
      <c r="AC176" s="53"/>
      <c r="AD176" s="53"/>
      <c r="AE176" s="53"/>
      <c r="AF176" s="53"/>
      <c r="AG176" s="53"/>
      <c r="AH176" s="53"/>
      <c r="AI176" s="133"/>
      <c r="AJ176" s="128">
        <v>1</v>
      </c>
      <c r="AK176" s="159">
        <v>0</v>
      </c>
      <c r="AL176" s="158"/>
      <c r="AM176" s="326">
        <v>0</v>
      </c>
      <c r="AN176" s="22">
        <v>1</v>
      </c>
      <c r="AO176" s="292">
        <v>0</v>
      </c>
    </row>
    <row r="177" s="3" customFormat="1" ht="39.95" customHeight="1" spans="1:41">
      <c r="A177" s="21">
        <v>169</v>
      </c>
      <c r="B177" s="24"/>
      <c r="C177" s="26">
        <v>1</v>
      </c>
      <c r="D177" s="26"/>
      <c r="E177" s="26"/>
      <c r="F177" s="26"/>
      <c r="G177" s="26"/>
      <c r="H177" s="26"/>
      <c r="I177" s="26"/>
      <c r="J177" s="22"/>
      <c r="K177" s="22"/>
      <c r="L177" s="357" t="s">
        <v>92</v>
      </c>
      <c r="M177" s="358" t="s">
        <v>93</v>
      </c>
      <c r="N177" s="56" t="s">
        <v>335</v>
      </c>
      <c r="O177" s="233"/>
      <c r="P177" s="24" t="s">
        <v>224</v>
      </c>
      <c r="Q177" s="53"/>
      <c r="R177" s="46" t="s">
        <v>51</v>
      </c>
      <c r="S177" s="53" t="s">
        <v>234</v>
      </c>
      <c r="T177" s="46" t="s">
        <v>229</v>
      </c>
      <c r="U177" s="46" t="s">
        <v>225</v>
      </c>
      <c r="V177" s="76" t="s">
        <v>226</v>
      </c>
      <c r="W177" s="30" t="s">
        <v>467</v>
      </c>
      <c r="X177" s="53" t="s">
        <v>229</v>
      </c>
      <c r="Y177" s="109" t="s">
        <v>229</v>
      </c>
      <c r="Z177" s="53" t="s">
        <v>229</v>
      </c>
      <c r="AA177" s="110">
        <v>0.003</v>
      </c>
      <c r="AB177" s="46" t="s">
        <v>229</v>
      </c>
      <c r="AC177" s="53"/>
      <c r="AD177" s="53"/>
      <c r="AE177" s="53"/>
      <c r="AF177" s="53"/>
      <c r="AG177" s="53"/>
      <c r="AH177" s="53"/>
      <c r="AI177" s="133"/>
      <c r="AJ177" s="128">
        <v>1</v>
      </c>
      <c r="AK177" s="159">
        <v>0</v>
      </c>
      <c r="AL177" s="158"/>
      <c r="AM177" s="326">
        <v>0</v>
      </c>
      <c r="AN177" s="22">
        <v>1</v>
      </c>
      <c r="AO177" s="292">
        <v>0</v>
      </c>
    </row>
    <row r="178" s="8" customFormat="1" ht="39.95" customHeight="1" spans="1:41">
      <c r="A178" s="21">
        <v>170</v>
      </c>
      <c r="B178" s="347"/>
      <c r="C178" s="348">
        <v>1</v>
      </c>
      <c r="D178" s="348"/>
      <c r="E178" s="348"/>
      <c r="F178" s="348"/>
      <c r="G178" s="348"/>
      <c r="H178" s="348"/>
      <c r="I178" s="348"/>
      <c r="J178" s="359"/>
      <c r="K178" s="359"/>
      <c r="L178" s="357" t="s">
        <v>97</v>
      </c>
      <c r="M178" s="358" t="s">
        <v>98</v>
      </c>
      <c r="N178" s="56" t="s">
        <v>604</v>
      </c>
      <c r="O178" s="360"/>
      <c r="P178" s="347" t="s">
        <v>224</v>
      </c>
      <c r="Q178" s="369"/>
      <c r="R178" s="369" t="s">
        <v>51</v>
      </c>
      <c r="S178" s="357" t="s">
        <v>234</v>
      </c>
      <c r="T178" s="369" t="s">
        <v>229</v>
      </c>
      <c r="U178" s="369" t="s">
        <v>225</v>
      </c>
      <c r="V178" s="369" t="s">
        <v>226</v>
      </c>
      <c r="W178" s="370" t="s">
        <v>313</v>
      </c>
      <c r="X178" s="348" t="s">
        <v>605</v>
      </c>
      <c r="Y178" s="358" t="s">
        <v>229</v>
      </c>
      <c r="Z178" s="374" t="s">
        <v>229</v>
      </c>
      <c r="AA178" s="375">
        <v>0.0009</v>
      </c>
      <c r="AB178" s="359"/>
      <c r="AC178" s="376"/>
      <c r="AD178" s="376"/>
      <c r="AE178" s="376"/>
      <c r="AF178" s="376"/>
      <c r="AG178" s="382"/>
      <c r="AH178" s="382"/>
      <c r="AI178" s="383"/>
      <c r="AJ178" s="348">
        <v>2</v>
      </c>
      <c r="AK178" s="359">
        <v>0</v>
      </c>
      <c r="AL178" s="359">
        <v>2</v>
      </c>
      <c r="AM178" s="308">
        <v>0</v>
      </c>
      <c r="AN178" s="359">
        <v>1</v>
      </c>
      <c r="AO178" s="389">
        <v>0</v>
      </c>
    </row>
    <row r="179" ht="39.95" customHeight="1" spans="1:41">
      <c r="A179" s="21">
        <v>171</v>
      </c>
      <c r="B179" s="24"/>
      <c r="C179" s="26">
        <v>1</v>
      </c>
      <c r="D179" s="26"/>
      <c r="E179" s="30"/>
      <c r="F179" s="30"/>
      <c r="G179" s="26"/>
      <c r="H179" s="26"/>
      <c r="I179" s="26"/>
      <c r="J179" s="22"/>
      <c r="K179" s="47"/>
      <c r="L179" s="230" t="s">
        <v>606</v>
      </c>
      <c r="M179" s="35" t="s">
        <v>607</v>
      </c>
      <c r="N179" s="56" t="s">
        <v>272</v>
      </c>
      <c r="O179" s="30"/>
      <c r="P179" s="24" t="s">
        <v>224</v>
      </c>
      <c r="Q179" s="81"/>
      <c r="R179" s="46" t="s">
        <v>51</v>
      </c>
      <c r="S179" s="53" t="s">
        <v>234</v>
      </c>
      <c r="T179" s="53" t="s">
        <v>229</v>
      </c>
      <c r="U179" s="46" t="s">
        <v>225</v>
      </c>
      <c r="V179" s="46" t="s">
        <v>226</v>
      </c>
      <c r="W179" s="30" t="s">
        <v>273</v>
      </c>
      <c r="X179" s="26" t="s">
        <v>228</v>
      </c>
      <c r="Y179" s="53" t="s">
        <v>229</v>
      </c>
      <c r="Z179" s="53" t="s">
        <v>229</v>
      </c>
      <c r="AA179" s="102">
        <v>0.18</v>
      </c>
      <c r="AB179" s="22" t="s">
        <v>229</v>
      </c>
      <c r="AC179" s="22"/>
      <c r="AD179" s="22"/>
      <c r="AE179" s="22"/>
      <c r="AF179" s="22"/>
      <c r="AG179" s="180"/>
      <c r="AH179" s="180"/>
      <c r="AI179" s="147"/>
      <c r="AJ179" s="164">
        <v>1</v>
      </c>
      <c r="AK179" s="158">
        <v>1</v>
      </c>
      <c r="AL179" s="158"/>
      <c r="AM179" s="308">
        <v>1</v>
      </c>
      <c r="AN179" s="22">
        <v>1</v>
      </c>
      <c r="AO179" s="292">
        <v>1</v>
      </c>
    </row>
    <row r="180" ht="39.95" customHeight="1" spans="1:41">
      <c r="A180" s="21">
        <v>172</v>
      </c>
      <c r="B180" s="24"/>
      <c r="C180" s="26">
        <v>1</v>
      </c>
      <c r="D180" s="27"/>
      <c r="E180" s="27"/>
      <c r="F180" s="26"/>
      <c r="G180" s="27"/>
      <c r="H180" s="26"/>
      <c r="I180" s="26"/>
      <c r="J180" s="22"/>
      <c r="K180" s="22"/>
      <c r="L180" s="53" t="s">
        <v>608</v>
      </c>
      <c r="M180" s="35" t="s">
        <v>609</v>
      </c>
      <c r="N180" s="56" t="s">
        <v>233</v>
      </c>
      <c r="O180" s="233"/>
      <c r="P180" s="24" t="s">
        <v>224</v>
      </c>
      <c r="Q180" s="53" t="s">
        <v>229</v>
      </c>
      <c r="R180" s="53" t="s">
        <v>229</v>
      </c>
      <c r="S180" s="53" t="s">
        <v>234</v>
      </c>
      <c r="T180" s="53" t="s">
        <v>229</v>
      </c>
      <c r="U180" s="46" t="s">
        <v>225</v>
      </c>
      <c r="V180" s="76" t="s">
        <v>226</v>
      </c>
      <c r="W180" s="272" t="s">
        <v>610</v>
      </c>
      <c r="X180" s="273" t="s">
        <v>229</v>
      </c>
      <c r="Y180" s="53" t="s">
        <v>229</v>
      </c>
      <c r="Z180" s="53" t="s">
        <v>229</v>
      </c>
      <c r="AA180" s="102">
        <v>0.01</v>
      </c>
      <c r="AB180" s="22" t="s">
        <v>229</v>
      </c>
      <c r="AC180" s="76"/>
      <c r="AD180" s="76"/>
      <c r="AE180" s="76"/>
      <c r="AF180" s="76"/>
      <c r="AG180" s="180"/>
      <c r="AH180" s="180"/>
      <c r="AI180" s="133"/>
      <c r="AJ180" s="128">
        <v>1</v>
      </c>
      <c r="AK180" s="159">
        <v>1</v>
      </c>
      <c r="AL180" s="158"/>
      <c r="AM180" s="326">
        <v>1</v>
      </c>
      <c r="AN180" s="22">
        <v>1</v>
      </c>
      <c r="AO180" s="292">
        <v>1</v>
      </c>
    </row>
    <row r="181" ht="39.95" customHeight="1" spans="1:41">
      <c r="A181" s="21">
        <v>173</v>
      </c>
      <c r="B181" s="24"/>
      <c r="C181" s="26">
        <v>1</v>
      </c>
      <c r="D181" s="27"/>
      <c r="E181" s="27"/>
      <c r="F181" s="26"/>
      <c r="G181" s="27"/>
      <c r="H181" s="26"/>
      <c r="I181" s="26"/>
      <c r="J181" s="22"/>
      <c r="K181" s="22"/>
      <c r="L181" s="53" t="s">
        <v>611</v>
      </c>
      <c r="M181" s="35" t="s">
        <v>612</v>
      </c>
      <c r="N181" s="56" t="s">
        <v>613</v>
      </c>
      <c r="O181" s="233"/>
      <c r="P181" s="24" t="s">
        <v>224</v>
      </c>
      <c r="Q181" s="53" t="s">
        <v>229</v>
      </c>
      <c r="R181" s="53" t="s">
        <v>229</v>
      </c>
      <c r="S181" s="53" t="s">
        <v>234</v>
      </c>
      <c r="T181" s="53" t="s">
        <v>229</v>
      </c>
      <c r="U181" s="46" t="s">
        <v>225</v>
      </c>
      <c r="V181" s="76" t="s">
        <v>226</v>
      </c>
      <c r="W181" s="272" t="s">
        <v>610</v>
      </c>
      <c r="X181" s="273" t="s">
        <v>229</v>
      </c>
      <c r="Y181" s="53" t="s">
        <v>229</v>
      </c>
      <c r="Z181" s="53" t="s">
        <v>229</v>
      </c>
      <c r="AA181" s="102">
        <v>0.02</v>
      </c>
      <c r="AB181" s="22" t="s">
        <v>229</v>
      </c>
      <c r="AC181" s="76"/>
      <c r="AD181" s="76"/>
      <c r="AE181" s="76"/>
      <c r="AF181" s="76"/>
      <c r="AG181" s="180"/>
      <c r="AH181" s="180"/>
      <c r="AI181" s="133"/>
      <c r="AJ181" s="128">
        <v>1</v>
      </c>
      <c r="AK181" s="159">
        <v>1</v>
      </c>
      <c r="AL181" s="158"/>
      <c r="AM181" s="326">
        <v>1</v>
      </c>
      <c r="AN181" s="22">
        <v>1</v>
      </c>
      <c r="AO181" s="292">
        <v>1</v>
      </c>
    </row>
    <row r="182" ht="39.95" customHeight="1" spans="1:41">
      <c r="A182" s="21">
        <v>174</v>
      </c>
      <c r="B182" s="24"/>
      <c r="C182" s="26">
        <v>1</v>
      </c>
      <c r="D182" s="27"/>
      <c r="E182" s="27"/>
      <c r="F182" s="26"/>
      <c r="G182" s="27"/>
      <c r="H182" s="26"/>
      <c r="I182" s="26"/>
      <c r="J182" s="22"/>
      <c r="K182" s="22"/>
      <c r="L182" s="53" t="s">
        <v>614</v>
      </c>
      <c r="M182" s="35" t="s">
        <v>615</v>
      </c>
      <c r="N182" s="56" t="s">
        <v>335</v>
      </c>
      <c r="O182" s="233"/>
      <c r="P182" s="24" t="s">
        <v>224</v>
      </c>
      <c r="Q182" s="53" t="s">
        <v>229</v>
      </c>
      <c r="R182" s="53" t="s">
        <v>229</v>
      </c>
      <c r="S182" s="53" t="s">
        <v>234</v>
      </c>
      <c r="T182" s="53" t="s">
        <v>229</v>
      </c>
      <c r="U182" s="46" t="s">
        <v>225</v>
      </c>
      <c r="V182" s="76" t="s">
        <v>226</v>
      </c>
      <c r="W182" s="272" t="s">
        <v>610</v>
      </c>
      <c r="X182" s="273" t="s">
        <v>229</v>
      </c>
      <c r="Y182" s="53" t="s">
        <v>229</v>
      </c>
      <c r="Z182" s="53" t="s">
        <v>229</v>
      </c>
      <c r="AA182" s="102">
        <v>0.01</v>
      </c>
      <c r="AB182" s="22" t="s">
        <v>229</v>
      </c>
      <c r="AC182" s="76"/>
      <c r="AD182" s="76"/>
      <c r="AE182" s="76"/>
      <c r="AF182" s="76"/>
      <c r="AG182" s="180"/>
      <c r="AH182" s="180"/>
      <c r="AI182" s="133"/>
      <c r="AJ182" s="128">
        <v>1</v>
      </c>
      <c r="AK182" s="159">
        <v>1</v>
      </c>
      <c r="AL182" s="158"/>
      <c r="AM182" s="326">
        <v>1</v>
      </c>
      <c r="AN182" s="22">
        <v>1</v>
      </c>
      <c r="AO182" s="292">
        <v>1</v>
      </c>
    </row>
    <row r="183" ht="39.95" customHeight="1" spans="1:41">
      <c r="A183" s="21">
        <v>175</v>
      </c>
      <c r="B183" s="272"/>
      <c r="C183" s="273">
        <v>1</v>
      </c>
      <c r="D183" s="349"/>
      <c r="E183" s="349"/>
      <c r="F183" s="273"/>
      <c r="G183" s="349"/>
      <c r="H183" s="273"/>
      <c r="I183" s="273"/>
      <c r="J183" s="157"/>
      <c r="K183" s="157"/>
      <c r="L183" s="361" t="s">
        <v>616</v>
      </c>
      <c r="M183" s="362" t="s">
        <v>617</v>
      </c>
      <c r="N183" s="363" t="s">
        <v>618</v>
      </c>
      <c r="O183" s="364"/>
      <c r="P183" s="272" t="s">
        <v>224</v>
      </c>
      <c r="Q183" s="361" t="s">
        <v>229</v>
      </c>
      <c r="R183" s="361" t="s">
        <v>229</v>
      </c>
      <c r="S183" s="361" t="s">
        <v>234</v>
      </c>
      <c r="T183" s="361" t="s">
        <v>229</v>
      </c>
      <c r="U183" s="371" t="s">
        <v>225</v>
      </c>
      <c r="V183" s="371" t="s">
        <v>226</v>
      </c>
      <c r="W183" s="361" t="s">
        <v>229</v>
      </c>
      <c r="X183" s="361" t="s">
        <v>229</v>
      </c>
      <c r="Y183" s="361" t="s">
        <v>229</v>
      </c>
      <c r="Z183" s="361" t="s">
        <v>229</v>
      </c>
      <c r="AA183" s="377">
        <v>0.0002</v>
      </c>
      <c r="AB183" s="157" t="s">
        <v>229</v>
      </c>
      <c r="AC183" s="361" t="s">
        <v>229</v>
      </c>
      <c r="AD183" s="361" t="s">
        <v>229</v>
      </c>
      <c r="AE183" s="361" t="s">
        <v>229</v>
      </c>
      <c r="AF183" s="361" t="s">
        <v>229</v>
      </c>
      <c r="AG183" s="361" t="s">
        <v>229</v>
      </c>
      <c r="AH183" s="361" t="s">
        <v>229</v>
      </c>
      <c r="AI183" s="384"/>
      <c r="AJ183" s="361" t="s">
        <v>235</v>
      </c>
      <c r="AK183" s="385" t="s">
        <v>235</v>
      </c>
      <c r="AL183" s="311"/>
      <c r="AM183" s="386" t="s">
        <v>235</v>
      </c>
      <c r="AN183" s="22">
        <v>1</v>
      </c>
      <c r="AO183" s="292">
        <v>1</v>
      </c>
    </row>
    <row r="184" s="22" customFormat="1" ht="39.95" customHeight="1" spans="1:41">
      <c r="A184" s="21">
        <v>176</v>
      </c>
      <c r="B184" s="24"/>
      <c r="C184" s="26">
        <v>1</v>
      </c>
      <c r="D184" s="27"/>
      <c r="E184" s="27"/>
      <c r="F184" s="26"/>
      <c r="G184" s="27"/>
      <c r="H184" s="26"/>
      <c r="I184" s="26"/>
      <c r="L184" s="53" t="s">
        <v>159</v>
      </c>
      <c r="M184" s="35" t="s">
        <v>160</v>
      </c>
      <c r="N184" s="54" t="s">
        <v>117</v>
      </c>
      <c r="O184" s="233"/>
      <c r="P184" s="272" t="s">
        <v>224</v>
      </c>
      <c r="Q184" s="361" t="s">
        <v>229</v>
      </c>
      <c r="R184" s="361" t="s">
        <v>229</v>
      </c>
      <c r="S184" s="361" t="s">
        <v>234</v>
      </c>
      <c r="T184" s="361" t="s">
        <v>229</v>
      </c>
      <c r="U184" s="371" t="s">
        <v>225</v>
      </c>
      <c r="V184" s="371" t="s">
        <v>226</v>
      </c>
      <c r="W184" s="361" t="s">
        <v>229</v>
      </c>
      <c r="X184" s="361" t="s">
        <v>229</v>
      </c>
      <c r="Y184" s="361" t="s">
        <v>229</v>
      </c>
      <c r="Z184" s="361" t="s">
        <v>229</v>
      </c>
      <c r="AA184" s="377">
        <v>0.0002</v>
      </c>
      <c r="AB184" s="157" t="s">
        <v>229</v>
      </c>
      <c r="AC184" s="361" t="s">
        <v>229</v>
      </c>
      <c r="AD184" s="361" t="s">
        <v>229</v>
      </c>
      <c r="AE184" s="361" t="s">
        <v>229</v>
      </c>
      <c r="AF184" s="361" t="s">
        <v>229</v>
      </c>
      <c r="AG184" s="361" t="s">
        <v>229</v>
      </c>
      <c r="AH184" s="361" t="s">
        <v>229</v>
      </c>
      <c r="AI184" s="384"/>
      <c r="AJ184" s="361" t="s">
        <v>235</v>
      </c>
      <c r="AK184" s="385" t="s">
        <v>235</v>
      </c>
      <c r="AL184" s="311"/>
      <c r="AM184" s="386" t="s">
        <v>235</v>
      </c>
      <c r="AN184" s="22">
        <v>1</v>
      </c>
      <c r="AO184" s="292">
        <v>1</v>
      </c>
    </row>
    <row r="185" spans="18:39">
      <c r="R185" s="9"/>
      <c r="T185" s="9"/>
      <c r="U185" s="9"/>
      <c r="V185" s="9"/>
      <c r="W185" s="9"/>
      <c r="X185" s="9"/>
      <c r="Y185" s="274"/>
      <c r="AM185" s="387"/>
    </row>
    <row r="186" spans="18:25">
      <c r="R186" s="9"/>
      <c r="T186" s="9"/>
      <c r="U186" s="9"/>
      <c r="V186" s="9"/>
      <c r="W186" s="9"/>
      <c r="X186" s="9"/>
      <c r="Y186" s="274"/>
    </row>
    <row r="187" spans="18:25">
      <c r="R187" s="9"/>
      <c r="T187" s="9"/>
      <c r="U187" s="9"/>
      <c r="V187" s="9"/>
      <c r="W187" s="9"/>
      <c r="X187" s="9"/>
      <c r="Y187" s="274"/>
    </row>
    <row r="188" spans="18:25">
      <c r="R188" s="9"/>
      <c r="T188" s="9"/>
      <c r="U188" s="9"/>
      <c r="V188" s="9"/>
      <c r="W188" s="9"/>
      <c r="X188" s="9"/>
      <c r="Y188" s="274"/>
    </row>
    <row r="189" spans="18:25">
      <c r="R189" s="9"/>
      <c r="T189" s="9"/>
      <c r="U189" s="9"/>
      <c r="V189" s="9"/>
      <c r="W189" s="9"/>
      <c r="X189" s="9"/>
      <c r="Y189" s="274"/>
    </row>
    <row r="190" spans="18:25">
      <c r="R190" s="9"/>
      <c r="T190" s="9"/>
      <c r="U190" s="9"/>
      <c r="V190" s="9"/>
      <c r="W190" s="9"/>
      <c r="X190" s="9"/>
      <c r="Y190" s="274"/>
    </row>
    <row r="191" spans="18:25">
      <c r="R191" s="9"/>
      <c r="T191" s="9"/>
      <c r="U191" s="9"/>
      <c r="V191" s="9"/>
      <c r="W191" s="9"/>
      <c r="X191" s="9"/>
      <c r="Y191" s="274"/>
    </row>
    <row r="192" spans="18:25">
      <c r="R192" s="9"/>
      <c r="T192" s="9"/>
      <c r="U192" s="9"/>
      <c r="V192" s="9"/>
      <c r="W192" s="9"/>
      <c r="X192" s="9"/>
      <c r="Y192" s="274"/>
    </row>
    <row r="193" spans="18:25">
      <c r="R193" s="9"/>
      <c r="T193" s="9"/>
      <c r="U193" s="9"/>
      <c r="V193" s="9"/>
      <c r="W193" s="9"/>
      <c r="X193" s="9"/>
      <c r="Y193" s="274"/>
    </row>
    <row r="194" spans="18:25">
      <c r="R194" s="9"/>
      <c r="T194" s="9"/>
      <c r="U194" s="9"/>
      <c r="V194" s="9"/>
      <c r="W194" s="9"/>
      <c r="X194" s="9"/>
      <c r="Y194" s="274"/>
    </row>
    <row r="195" spans="18:25">
      <c r="R195" s="9"/>
      <c r="T195" s="9"/>
      <c r="U195" s="9"/>
      <c r="V195" s="9"/>
      <c r="W195" s="9"/>
      <c r="X195" s="9"/>
      <c r="Y195" s="274"/>
    </row>
    <row r="196" spans="18:25">
      <c r="R196" s="9"/>
      <c r="T196" s="9"/>
      <c r="U196" s="9"/>
      <c r="V196" s="9"/>
      <c r="W196" s="9"/>
      <c r="X196" s="9"/>
      <c r="Y196" s="274"/>
    </row>
    <row r="197" spans="18:25">
      <c r="R197" s="9"/>
      <c r="T197" s="9"/>
      <c r="U197" s="9"/>
      <c r="V197" s="9"/>
      <c r="W197" s="9"/>
      <c r="X197" s="9"/>
      <c r="Y197" s="274"/>
    </row>
    <row r="198" spans="18:25">
      <c r="R198" s="9"/>
      <c r="T198" s="9"/>
      <c r="U198" s="9"/>
      <c r="V198" s="9"/>
      <c r="W198" s="9"/>
      <c r="X198" s="9"/>
      <c r="Y198" s="274"/>
    </row>
    <row r="199" spans="18:25">
      <c r="R199" s="9"/>
      <c r="T199" s="9"/>
      <c r="U199" s="9"/>
      <c r="V199" s="9"/>
      <c r="W199" s="9"/>
      <c r="X199" s="9"/>
      <c r="Y199" s="274"/>
    </row>
    <row r="200" spans="18:25">
      <c r="R200" s="9"/>
      <c r="T200" s="9"/>
      <c r="U200" s="9"/>
      <c r="V200" s="9"/>
      <c r="W200" s="9"/>
      <c r="X200" s="9"/>
      <c r="Y200" s="274"/>
    </row>
    <row r="201" spans="18:25">
      <c r="R201" s="9"/>
      <c r="T201" s="9"/>
      <c r="U201" s="9"/>
      <c r="V201" s="9"/>
      <c r="W201" s="9"/>
      <c r="X201" s="9"/>
      <c r="Y201" s="274"/>
    </row>
    <row r="202" spans="18:25">
      <c r="R202" s="9"/>
      <c r="T202" s="9"/>
      <c r="U202" s="9"/>
      <c r="V202" s="9"/>
      <c r="W202" s="9"/>
      <c r="X202" s="9"/>
      <c r="Y202" s="274"/>
    </row>
    <row r="203" spans="18:25">
      <c r="R203" s="9"/>
      <c r="T203" s="9"/>
      <c r="U203" s="9"/>
      <c r="V203" s="9"/>
      <c r="W203" s="9"/>
      <c r="X203" s="9"/>
      <c r="Y203" s="274"/>
    </row>
    <row r="204" spans="18:25">
      <c r="R204" s="9"/>
      <c r="T204" s="9"/>
      <c r="U204" s="9"/>
      <c r="V204" s="9"/>
      <c r="W204" s="9"/>
      <c r="X204" s="9"/>
      <c r="Y204" s="274"/>
    </row>
    <row r="205" spans="18:25">
      <c r="R205" s="9"/>
      <c r="T205" s="9"/>
      <c r="U205" s="9"/>
      <c r="V205" s="9"/>
      <c r="W205" s="9"/>
      <c r="X205" s="9"/>
      <c r="Y205" s="274"/>
    </row>
    <row r="206" spans="18:25">
      <c r="R206" s="9"/>
      <c r="T206" s="9"/>
      <c r="U206" s="9"/>
      <c r="V206" s="9"/>
      <c r="W206" s="9"/>
      <c r="X206" s="9"/>
      <c r="Y206" s="274"/>
    </row>
    <row r="207" spans="18:25">
      <c r="R207" s="9"/>
      <c r="T207" s="9"/>
      <c r="U207" s="9"/>
      <c r="V207" s="9"/>
      <c r="W207" s="9"/>
      <c r="X207" s="9"/>
      <c r="Y207" s="274"/>
    </row>
    <row r="208" spans="18:25">
      <c r="R208" s="9"/>
      <c r="T208" s="9"/>
      <c r="U208" s="9"/>
      <c r="V208" s="9"/>
      <c r="W208" s="9"/>
      <c r="X208" s="9"/>
      <c r="Y208" s="274"/>
    </row>
    <row r="209" spans="18:25">
      <c r="R209" s="9"/>
      <c r="T209" s="9"/>
      <c r="U209" s="9"/>
      <c r="V209" s="9"/>
      <c r="W209" s="9"/>
      <c r="X209" s="9"/>
      <c r="Y209" s="274"/>
    </row>
    <row r="210" spans="18:25">
      <c r="R210" s="9"/>
      <c r="T210" s="9"/>
      <c r="U210" s="9"/>
      <c r="V210" s="9"/>
      <c r="W210" s="9"/>
      <c r="X210" s="9"/>
      <c r="Y210" s="274"/>
    </row>
    <row r="211" spans="18:25">
      <c r="R211" s="9"/>
      <c r="T211" s="9"/>
      <c r="U211" s="9"/>
      <c r="V211" s="9"/>
      <c r="W211" s="9"/>
      <c r="X211" s="9"/>
      <c r="Y211" s="274"/>
    </row>
    <row r="212" spans="18:25">
      <c r="R212" s="9"/>
      <c r="T212" s="9"/>
      <c r="U212" s="9"/>
      <c r="V212" s="9"/>
      <c r="W212" s="9"/>
      <c r="X212" s="9"/>
      <c r="Y212" s="274"/>
    </row>
    <row r="213" spans="18:25">
      <c r="R213" s="9"/>
      <c r="T213" s="9"/>
      <c r="U213" s="9"/>
      <c r="V213" s="9"/>
      <c r="W213" s="9"/>
      <c r="X213" s="9"/>
      <c r="Y213" s="274"/>
    </row>
    <row r="214" spans="18:25">
      <c r="R214" s="9"/>
      <c r="T214" s="9"/>
      <c r="U214" s="9"/>
      <c r="V214" s="9"/>
      <c r="W214" s="9"/>
      <c r="X214" s="9"/>
      <c r="Y214" s="274"/>
    </row>
    <row r="215" spans="18:25">
      <c r="R215" s="9"/>
      <c r="T215" s="9"/>
      <c r="U215" s="9"/>
      <c r="V215" s="9"/>
      <c r="W215" s="9"/>
      <c r="X215" s="9"/>
      <c r="Y215" s="274"/>
    </row>
    <row r="216" spans="18:25">
      <c r="R216" s="9"/>
      <c r="T216" s="9"/>
      <c r="U216" s="9"/>
      <c r="V216" s="9"/>
      <c r="W216" s="9"/>
      <c r="X216" s="9"/>
      <c r="Y216" s="274"/>
    </row>
    <row r="217" spans="18:25">
      <c r="R217" s="9"/>
      <c r="T217" s="9"/>
      <c r="U217" s="9"/>
      <c r="V217" s="9"/>
      <c r="W217" s="9"/>
      <c r="X217" s="9"/>
      <c r="Y217" s="274"/>
    </row>
    <row r="218" spans="18:25">
      <c r="R218" s="9"/>
      <c r="T218" s="9"/>
      <c r="U218" s="9"/>
      <c r="V218" s="9"/>
      <c r="W218" s="9"/>
      <c r="X218" s="9"/>
      <c r="Y218" s="274"/>
    </row>
    <row r="219" spans="18:25">
      <c r="R219" s="9"/>
      <c r="T219" s="9"/>
      <c r="U219" s="9"/>
      <c r="V219" s="9"/>
      <c r="W219" s="9"/>
      <c r="X219" s="9"/>
      <c r="Y219" s="274"/>
    </row>
    <row r="220" spans="18:25">
      <c r="R220" s="9"/>
      <c r="T220" s="9"/>
      <c r="U220" s="9"/>
      <c r="V220" s="9"/>
      <c r="W220" s="9"/>
      <c r="X220" s="9"/>
      <c r="Y220" s="274"/>
    </row>
    <row r="221" spans="18:25">
      <c r="R221" s="9"/>
      <c r="T221" s="9"/>
      <c r="U221" s="9"/>
      <c r="V221" s="9"/>
      <c r="W221" s="9"/>
      <c r="X221" s="9"/>
      <c r="Y221" s="274"/>
    </row>
    <row r="222" spans="18:25">
      <c r="R222" s="9"/>
      <c r="T222" s="9"/>
      <c r="U222" s="9"/>
      <c r="V222" s="9"/>
      <c r="W222" s="9"/>
      <c r="X222" s="9"/>
      <c r="Y222" s="274"/>
    </row>
    <row r="223" spans="18:25">
      <c r="R223" s="9"/>
      <c r="T223" s="9"/>
      <c r="U223" s="9"/>
      <c r="V223" s="9"/>
      <c r="W223" s="9"/>
      <c r="X223" s="9"/>
      <c r="Y223" s="274"/>
    </row>
    <row r="224" spans="18:25">
      <c r="R224" s="9"/>
      <c r="T224" s="9"/>
      <c r="U224" s="9"/>
      <c r="V224" s="9"/>
      <c r="W224" s="9"/>
      <c r="X224" s="9"/>
      <c r="Y224" s="274"/>
    </row>
    <row r="225" spans="18:25">
      <c r="R225" s="9"/>
      <c r="T225" s="9"/>
      <c r="U225" s="9"/>
      <c r="V225" s="9"/>
      <c r="W225" s="9"/>
      <c r="X225" s="9"/>
      <c r="Y225" s="274"/>
    </row>
    <row r="226" spans="18:25">
      <c r="R226" s="9"/>
      <c r="T226" s="9"/>
      <c r="U226" s="9"/>
      <c r="V226" s="9"/>
      <c r="W226" s="9"/>
      <c r="X226" s="9"/>
      <c r="Y226" s="274"/>
    </row>
    <row r="227" spans="18:25">
      <c r="R227" s="9"/>
      <c r="T227" s="9"/>
      <c r="U227" s="9"/>
      <c r="V227" s="9"/>
      <c r="W227" s="9"/>
      <c r="X227" s="9"/>
      <c r="Y227" s="274"/>
    </row>
    <row r="228" spans="18:25">
      <c r="R228" s="9"/>
      <c r="T228" s="9"/>
      <c r="U228" s="9"/>
      <c r="V228" s="9"/>
      <c r="W228" s="9"/>
      <c r="X228" s="9"/>
      <c r="Y228" s="274"/>
    </row>
    <row r="229" spans="18:25">
      <c r="R229" s="9"/>
      <c r="T229" s="9"/>
      <c r="U229" s="9"/>
      <c r="V229" s="9"/>
      <c r="W229" s="9"/>
      <c r="X229" s="9"/>
      <c r="Y229" s="274"/>
    </row>
    <row r="230" spans="18:25">
      <c r="R230" s="9"/>
      <c r="T230" s="9"/>
      <c r="U230" s="9"/>
      <c r="V230" s="9"/>
      <c r="W230" s="9"/>
      <c r="X230" s="9"/>
      <c r="Y230" s="274"/>
    </row>
    <row r="231" spans="18:25">
      <c r="R231" s="9"/>
      <c r="T231" s="9"/>
      <c r="U231" s="9"/>
      <c r="V231" s="9"/>
      <c r="W231" s="9"/>
      <c r="X231" s="9"/>
      <c r="Y231" s="274"/>
    </row>
    <row r="232" spans="18:25">
      <c r="R232" s="9"/>
      <c r="T232" s="9"/>
      <c r="U232" s="9"/>
      <c r="V232" s="9"/>
      <c r="W232" s="9"/>
      <c r="X232" s="9"/>
      <c r="Y232" s="274"/>
    </row>
    <row r="233" spans="18:25">
      <c r="R233" s="9"/>
      <c r="T233" s="9"/>
      <c r="U233" s="9"/>
      <c r="V233" s="9"/>
      <c r="W233" s="9"/>
      <c r="X233" s="9"/>
      <c r="Y233" s="274"/>
    </row>
    <row r="234" spans="18:25">
      <c r="R234" s="9"/>
      <c r="T234" s="9"/>
      <c r="U234" s="9"/>
      <c r="V234" s="9"/>
      <c r="W234" s="9"/>
      <c r="X234" s="9"/>
      <c r="Y234" s="274"/>
    </row>
    <row r="235" spans="18:25">
      <c r="R235" s="9"/>
      <c r="T235" s="9"/>
      <c r="U235" s="9"/>
      <c r="V235" s="9"/>
      <c r="W235" s="9"/>
      <c r="X235" s="9"/>
      <c r="Y235" s="274"/>
    </row>
    <row r="236" spans="18:25">
      <c r="R236" s="9"/>
      <c r="T236" s="9"/>
      <c r="U236" s="9"/>
      <c r="V236" s="9"/>
      <c r="W236" s="9"/>
      <c r="X236" s="9"/>
      <c r="Y236" s="274"/>
    </row>
    <row r="237" spans="18:25">
      <c r="R237" s="9"/>
      <c r="T237" s="9"/>
      <c r="U237" s="9"/>
      <c r="V237" s="9"/>
      <c r="W237" s="9"/>
      <c r="X237" s="9"/>
      <c r="Y237" s="274"/>
    </row>
    <row r="238" spans="18:25">
      <c r="R238" s="9"/>
      <c r="T238" s="9"/>
      <c r="U238" s="9"/>
      <c r="V238" s="9"/>
      <c r="W238" s="9"/>
      <c r="X238" s="9"/>
      <c r="Y238" s="274"/>
    </row>
    <row r="239" spans="18:25">
      <c r="R239" s="9"/>
      <c r="T239" s="9"/>
      <c r="U239" s="9"/>
      <c r="V239" s="9"/>
      <c r="W239" s="9"/>
      <c r="X239" s="9"/>
      <c r="Y239" s="274"/>
    </row>
    <row r="240" spans="18:25">
      <c r="R240" s="9"/>
      <c r="T240" s="9"/>
      <c r="U240" s="9"/>
      <c r="V240" s="9"/>
      <c r="W240" s="9"/>
      <c r="X240" s="9"/>
      <c r="Y240" s="274"/>
    </row>
    <row r="241" spans="18:25">
      <c r="R241" s="9"/>
      <c r="T241" s="9"/>
      <c r="U241" s="9"/>
      <c r="V241" s="9"/>
      <c r="W241" s="9"/>
      <c r="X241" s="9"/>
      <c r="Y241" s="274"/>
    </row>
    <row r="242" spans="18:25">
      <c r="R242" s="9"/>
      <c r="T242" s="9"/>
      <c r="U242" s="9"/>
      <c r="V242" s="9"/>
      <c r="W242" s="9"/>
      <c r="X242" s="9"/>
      <c r="Y242" s="274"/>
    </row>
    <row r="243" spans="18:25">
      <c r="R243" s="9"/>
      <c r="T243" s="9"/>
      <c r="U243" s="9"/>
      <c r="V243" s="9"/>
      <c r="W243" s="9"/>
      <c r="X243" s="9"/>
      <c r="Y243" s="274"/>
    </row>
    <row r="244" spans="18:25">
      <c r="R244" s="9"/>
      <c r="T244" s="9"/>
      <c r="U244" s="9"/>
      <c r="V244" s="9"/>
      <c r="W244" s="9"/>
      <c r="X244" s="9"/>
      <c r="Y244" s="274"/>
    </row>
    <row r="245" spans="18:25">
      <c r="R245" s="9"/>
      <c r="T245" s="9"/>
      <c r="U245" s="9"/>
      <c r="V245" s="9"/>
      <c r="W245" s="9"/>
      <c r="X245" s="9"/>
      <c r="Y245" s="274"/>
    </row>
    <row r="246" spans="18:25">
      <c r="R246" s="9"/>
      <c r="T246" s="9"/>
      <c r="U246" s="9"/>
      <c r="V246" s="9"/>
      <c r="W246" s="9"/>
      <c r="X246" s="9"/>
      <c r="Y246" s="274"/>
    </row>
    <row r="247" spans="18:25">
      <c r="R247" s="9"/>
      <c r="T247" s="9"/>
      <c r="U247" s="9"/>
      <c r="V247" s="9"/>
      <c r="W247" s="9"/>
      <c r="X247" s="9"/>
      <c r="Y247" s="274"/>
    </row>
    <row r="248" spans="18:25">
      <c r="R248" s="9"/>
      <c r="T248" s="9"/>
      <c r="U248" s="9"/>
      <c r="V248" s="9"/>
      <c r="W248" s="9"/>
      <c r="X248" s="9"/>
      <c r="Y248" s="274"/>
    </row>
    <row r="249" spans="18:25">
      <c r="R249" s="9"/>
      <c r="T249" s="9"/>
      <c r="U249" s="9"/>
      <c r="V249" s="9"/>
      <c r="W249" s="9"/>
      <c r="X249" s="9"/>
      <c r="Y249" s="274"/>
    </row>
    <row r="250" spans="18:25">
      <c r="R250" s="9"/>
      <c r="T250" s="9"/>
      <c r="U250" s="9"/>
      <c r="V250" s="9"/>
      <c r="W250" s="9"/>
      <c r="X250" s="9"/>
      <c r="Y250" s="274"/>
    </row>
  </sheetData>
  <autoFilter ref="A8:AK184">
    <extLst/>
  </autoFilter>
  <mergeCells count="41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1:AL8"/>
    <mergeCell ref="AM7:AM8"/>
    <mergeCell ref="AN7:AN8"/>
    <mergeCell ref="AO7:AO8"/>
    <mergeCell ref="A5:M6"/>
    <mergeCell ref="N1:AH6"/>
  </mergeCells>
  <conditionalFormatting sqref="U9:V9">
    <cfRule type="cellIs" dxfId="7" priority="302" operator="equal">
      <formula>"N"</formula>
    </cfRule>
    <cfRule type="cellIs" dxfId="8" priority="303" operator="equal">
      <formula>"Y"</formula>
    </cfRule>
  </conditionalFormatting>
  <conditionalFormatting sqref="U11:V11">
    <cfRule type="cellIs" dxfId="8" priority="4" operator="equal">
      <formula>"Y"</formula>
    </cfRule>
    <cfRule type="cellIs" dxfId="7" priority="3" operator="equal">
      <formula>"N"</formula>
    </cfRule>
  </conditionalFormatting>
  <conditionalFormatting sqref="U25:V25">
    <cfRule type="cellIs" dxfId="7" priority="185" operator="equal">
      <formula>"N"</formula>
    </cfRule>
    <cfRule type="cellIs" dxfId="8" priority="186" operator="equal">
      <formula>"Y"</formula>
    </cfRule>
  </conditionalFormatting>
  <conditionalFormatting sqref="U26:V26">
    <cfRule type="cellIs" dxfId="8" priority="2" operator="equal">
      <formula>"Y"</formula>
    </cfRule>
    <cfRule type="cellIs" dxfId="7" priority="1" operator="equal">
      <formula>"N"</formula>
    </cfRule>
  </conditionalFormatting>
  <conditionalFormatting sqref="U39:V39">
    <cfRule type="cellIs" dxfId="7" priority="733" operator="equal">
      <formula>"N"</formula>
    </cfRule>
    <cfRule type="cellIs" dxfId="8" priority="734" operator="equal">
      <formula>"Y"</formula>
    </cfRule>
  </conditionalFormatting>
  <conditionalFormatting sqref="U50:V50">
    <cfRule type="cellIs" dxfId="7" priority="183" operator="equal">
      <formula>"N"</formula>
    </cfRule>
    <cfRule type="cellIs" dxfId="8" priority="184" operator="equal">
      <formula>"Y"</formula>
    </cfRule>
  </conditionalFormatting>
  <conditionalFormatting sqref="U51:V51">
    <cfRule type="cellIs" dxfId="7" priority="167" operator="equal">
      <formula>"N"</formula>
    </cfRule>
    <cfRule type="cellIs" dxfId="8" priority="168" operator="equal">
      <formula>"Y"</formula>
    </cfRule>
  </conditionalFormatting>
  <conditionalFormatting sqref="U52:V52">
    <cfRule type="cellIs" dxfId="7" priority="181" operator="equal">
      <formula>"N"</formula>
    </cfRule>
    <cfRule type="cellIs" dxfId="8" priority="182" operator="equal">
      <formula>"Y"</formula>
    </cfRule>
  </conditionalFormatting>
  <conditionalFormatting sqref="U53:V53">
    <cfRule type="cellIs" dxfId="7" priority="382" operator="equal">
      <formula>"N"</formula>
    </cfRule>
    <cfRule type="cellIs" dxfId="8" priority="383" operator="equal">
      <formula>"Y"</formula>
    </cfRule>
  </conditionalFormatting>
  <conditionalFormatting sqref="K57">
    <cfRule type="duplicateValues" dxfId="9" priority="370"/>
    <cfRule type="duplicateValues" dxfId="9" priority="371"/>
  </conditionalFormatting>
  <conditionalFormatting sqref="U58:V58">
    <cfRule type="cellIs" dxfId="7" priority="372" operator="equal">
      <formula>"N"</formula>
    </cfRule>
    <cfRule type="cellIs" dxfId="8" priority="373" operator="equal">
      <formula>"Y"</formula>
    </cfRule>
  </conditionalFormatting>
  <conditionalFormatting sqref="U59:V59">
    <cfRule type="cellIs" dxfId="7" priority="722" operator="equal">
      <formula>"N"</formula>
    </cfRule>
    <cfRule type="cellIs" dxfId="8" priority="723" operator="equal">
      <formula>"Y"</formula>
    </cfRule>
  </conditionalFormatting>
  <conditionalFormatting sqref="U60:V60">
    <cfRule type="cellIs" dxfId="7" priority="724" operator="equal">
      <formula>"N"</formula>
    </cfRule>
    <cfRule type="cellIs" dxfId="8" priority="725" operator="equal">
      <formula>"Y"</formula>
    </cfRule>
  </conditionalFormatting>
  <conditionalFormatting sqref="K61">
    <cfRule type="duplicateValues" dxfId="9" priority="320"/>
    <cfRule type="duplicateValues" dxfId="9" priority="321"/>
  </conditionalFormatting>
  <conditionalFormatting sqref="U61:V61">
    <cfRule type="cellIs" dxfId="7" priority="318" operator="equal">
      <formula>"N"</formula>
    </cfRule>
    <cfRule type="cellIs" dxfId="8" priority="319" operator="equal">
      <formula>"Y"</formula>
    </cfRule>
  </conditionalFormatting>
  <conditionalFormatting sqref="U62:V62">
    <cfRule type="cellIs" dxfId="7" priority="165" operator="equal">
      <formula>"N"</formula>
    </cfRule>
    <cfRule type="cellIs" dxfId="8" priority="166" operator="equal">
      <formula>"Y"</formula>
    </cfRule>
  </conditionalFormatting>
  <conditionalFormatting sqref="K63">
    <cfRule type="duplicateValues" dxfId="9" priority="333"/>
  </conditionalFormatting>
  <conditionalFormatting sqref="U68:V68">
    <cfRule type="cellIs" dxfId="7" priority="304" operator="equal">
      <formula>"N"</formula>
    </cfRule>
    <cfRule type="cellIs" dxfId="8" priority="305" operator="equal">
      <formula>"Y"</formula>
    </cfRule>
  </conditionalFormatting>
  <conditionalFormatting sqref="U69:V69">
    <cfRule type="cellIs" dxfId="7" priority="326" operator="equal">
      <formula>"N"</formula>
    </cfRule>
    <cfRule type="cellIs" dxfId="8" priority="327" operator="equal">
      <formula>"Y"</formula>
    </cfRule>
  </conditionalFormatting>
  <conditionalFormatting sqref="U70:V70">
    <cfRule type="cellIs" dxfId="7" priority="720" operator="equal">
      <formula>"N"</formula>
    </cfRule>
    <cfRule type="cellIs" dxfId="8" priority="721" operator="equal">
      <formula>"Y"</formula>
    </cfRule>
  </conditionalFormatting>
  <conditionalFormatting sqref="U72:V72">
    <cfRule type="cellIs" dxfId="7" priority="163" operator="equal">
      <formula>"N"</formula>
    </cfRule>
    <cfRule type="cellIs" dxfId="8" priority="164" operator="equal">
      <formula>"Y"</formula>
    </cfRule>
  </conditionalFormatting>
  <conditionalFormatting sqref="U73:V73">
    <cfRule type="cellIs" dxfId="7" priority="298" operator="equal">
      <formula>"N"</formula>
    </cfRule>
    <cfRule type="cellIs" dxfId="8" priority="299" operator="equal">
      <formula>"Y"</formula>
    </cfRule>
  </conditionalFormatting>
  <conditionalFormatting sqref="U75:V75">
    <cfRule type="cellIs" dxfId="7" priority="324" operator="equal">
      <formula>"N"</formula>
    </cfRule>
    <cfRule type="cellIs" dxfId="8" priority="325" operator="equal">
      <formula>"Y"</formula>
    </cfRule>
  </conditionalFormatting>
  <conditionalFormatting sqref="U77:V77">
    <cfRule type="cellIs" dxfId="7" priority="312" operator="equal">
      <formula>"N"</formula>
    </cfRule>
    <cfRule type="cellIs" dxfId="8" priority="313" operator="equal">
      <formula>"Y"</formula>
    </cfRule>
  </conditionalFormatting>
  <conditionalFormatting sqref="U78:V78">
    <cfRule type="cellIs" dxfId="7" priority="161" operator="equal">
      <formula>"N"</formula>
    </cfRule>
    <cfRule type="cellIs" dxfId="8" priority="162" operator="equal">
      <formula>"Y"</formula>
    </cfRule>
  </conditionalFormatting>
  <conditionalFormatting sqref="U79:V79">
    <cfRule type="cellIs" dxfId="7" priority="159" operator="equal">
      <formula>"N"</formula>
    </cfRule>
    <cfRule type="cellIs" dxfId="8" priority="160" operator="equal">
      <formula>"Y"</formula>
    </cfRule>
  </conditionalFormatting>
  <conditionalFormatting sqref="U80:V80">
    <cfRule type="cellIs" dxfId="7" priority="292" operator="equal">
      <formula>"N"</formula>
    </cfRule>
    <cfRule type="cellIs" dxfId="8" priority="293" operator="equal">
      <formula>"Y"</formula>
    </cfRule>
  </conditionalFormatting>
  <conditionalFormatting sqref="U81:V81">
    <cfRule type="cellIs" dxfId="7" priority="290" operator="equal">
      <formula>"N"</formula>
    </cfRule>
    <cfRule type="cellIs" dxfId="8" priority="291" operator="equal">
      <formula>"Y"</formula>
    </cfRule>
  </conditionalFormatting>
  <conditionalFormatting sqref="K82">
    <cfRule type="duplicateValues" dxfId="9" priority="731"/>
    <cfRule type="duplicateValues" dxfId="9" priority="732"/>
  </conditionalFormatting>
  <conditionalFormatting sqref="U82:V82">
    <cfRule type="cellIs" dxfId="7" priority="157" operator="equal">
      <formula>"N"</formula>
    </cfRule>
    <cfRule type="cellIs" dxfId="8" priority="158" operator="equal">
      <formula>"Y"</formula>
    </cfRule>
  </conditionalFormatting>
  <conditionalFormatting sqref="U83:V83">
    <cfRule type="cellIs" dxfId="7" priority="155" operator="equal">
      <formula>"N"</formula>
    </cfRule>
    <cfRule type="cellIs" dxfId="8" priority="156" operator="equal">
      <formula>"Y"</formula>
    </cfRule>
  </conditionalFormatting>
  <conditionalFormatting sqref="U84:V84">
    <cfRule type="cellIs" dxfId="7" priority="294" operator="equal">
      <formula>"N"</formula>
    </cfRule>
    <cfRule type="cellIs" dxfId="8" priority="295" operator="equal">
      <formula>"Y"</formula>
    </cfRule>
  </conditionalFormatting>
  <conditionalFormatting sqref="U85:V85">
    <cfRule type="cellIs" dxfId="7" priority="726" operator="equal">
      <formula>"N"</formula>
    </cfRule>
    <cfRule type="cellIs" dxfId="8" priority="727" operator="equal">
      <formula>"Y"</formula>
    </cfRule>
  </conditionalFormatting>
  <conditionalFormatting sqref="U86:V86">
    <cfRule type="cellIs" dxfId="7" priority="376" operator="equal">
      <formula>"N"</formula>
    </cfRule>
    <cfRule type="cellIs" dxfId="8" priority="377" operator="equal">
      <formula>"Y"</formula>
    </cfRule>
  </conditionalFormatting>
  <conditionalFormatting sqref="K88">
    <cfRule type="duplicateValues" dxfId="9" priority="257"/>
    <cfRule type="duplicateValues" dxfId="9" priority="258"/>
    <cfRule type="duplicateValues" dxfId="9" priority="259"/>
  </conditionalFormatting>
  <conditionalFormatting sqref="U88:V88">
    <cfRule type="cellIs" dxfId="7" priority="255" operator="equal">
      <formula>"N"</formula>
    </cfRule>
    <cfRule type="cellIs" dxfId="8" priority="256" operator="equal">
      <formula>"Y"</formula>
    </cfRule>
  </conditionalFormatting>
  <conditionalFormatting sqref="U91:V91">
    <cfRule type="cellIs" dxfId="7" priority="716" operator="equal">
      <formula>"N"</formula>
    </cfRule>
    <cfRule type="cellIs" dxfId="8" priority="717" operator="equal">
      <formula>"Y"</formula>
    </cfRule>
  </conditionalFormatting>
  <conditionalFormatting sqref="U92:V92">
    <cfRule type="cellIs" dxfId="7" priority="153" operator="equal">
      <formula>"N"</formula>
    </cfRule>
    <cfRule type="cellIs" dxfId="8" priority="154" operator="equal">
      <formula>"Y"</formula>
    </cfRule>
  </conditionalFormatting>
  <conditionalFormatting sqref="K95">
    <cfRule type="duplicateValues" dxfId="9" priority="23"/>
    <cfRule type="duplicateValues" dxfId="9" priority="24"/>
  </conditionalFormatting>
  <conditionalFormatting sqref="U95:V95">
    <cfRule type="cellIs" dxfId="7" priority="17" operator="equal">
      <formula>"N"</formula>
    </cfRule>
    <cfRule type="cellIs" dxfId="8" priority="18" operator="equal">
      <formula>"Y"</formula>
    </cfRule>
  </conditionalFormatting>
  <conditionalFormatting sqref="K96">
    <cfRule type="duplicateValues" dxfId="9" priority="21"/>
    <cfRule type="duplicateValues" dxfId="9" priority="22"/>
  </conditionalFormatting>
  <conditionalFormatting sqref="U96:V96">
    <cfRule type="cellIs" dxfId="7" priority="19" operator="equal">
      <formula>"N"</formula>
    </cfRule>
    <cfRule type="cellIs" dxfId="8" priority="20" operator="equal">
      <formula>"Y"</formula>
    </cfRule>
  </conditionalFormatting>
  <conditionalFormatting sqref="K97">
    <cfRule type="duplicateValues" dxfId="9" priority="13"/>
    <cfRule type="duplicateValues" dxfId="9" priority="14"/>
  </conditionalFormatting>
  <conditionalFormatting sqref="U97:V97">
    <cfRule type="cellIs" dxfId="7" priority="11" operator="equal">
      <formula>"N"</formula>
    </cfRule>
    <cfRule type="cellIs" dxfId="8" priority="12" operator="equal">
      <formula>"Y"</formula>
    </cfRule>
  </conditionalFormatting>
  <conditionalFormatting sqref="U98:V98">
    <cfRule type="cellIs" dxfId="7" priority="151" operator="equal">
      <formula>"N"</formula>
    </cfRule>
    <cfRule type="cellIs" dxfId="8" priority="152" operator="equal">
      <formula>"Y"</formula>
    </cfRule>
  </conditionalFormatting>
  <conditionalFormatting sqref="U99:V99">
    <cfRule type="cellIs" dxfId="7" priority="149" operator="equal">
      <formula>"N"</formula>
    </cfRule>
    <cfRule type="cellIs" dxfId="8" priority="150" operator="equal">
      <formula>"Y"</formula>
    </cfRule>
  </conditionalFormatting>
  <conditionalFormatting sqref="K100">
    <cfRule type="duplicateValues" dxfId="9" priority="266"/>
    <cfRule type="duplicateValues" dxfId="9" priority="267"/>
  </conditionalFormatting>
  <conditionalFormatting sqref="U100:V100">
    <cfRule type="cellIs" dxfId="7" priority="147" operator="equal">
      <formula>"N"</formula>
    </cfRule>
    <cfRule type="cellIs" dxfId="8" priority="148" operator="equal">
      <formula>"Y"</formula>
    </cfRule>
  </conditionalFormatting>
  <conditionalFormatting sqref="K101">
    <cfRule type="duplicateValues" dxfId="9" priority="262"/>
    <cfRule type="duplicateValues" dxfId="9" priority="263"/>
  </conditionalFormatting>
  <conditionalFormatting sqref="U101:V101">
    <cfRule type="cellIs" dxfId="7" priority="260" operator="equal">
      <formula>"N"</formula>
    </cfRule>
    <cfRule type="cellIs" dxfId="8" priority="261" operator="equal">
      <formula>"Y"</formula>
    </cfRule>
  </conditionalFormatting>
  <conditionalFormatting sqref="K102">
    <cfRule type="duplicateValues" dxfId="9" priority="362"/>
    <cfRule type="duplicateValues" dxfId="9" priority="363"/>
  </conditionalFormatting>
  <conditionalFormatting sqref="U102:V102">
    <cfRule type="cellIs" dxfId="7" priority="358" operator="equal">
      <formula>"N"</formula>
    </cfRule>
    <cfRule type="cellIs" dxfId="8" priority="359" operator="equal">
      <formula>"Y"</formula>
    </cfRule>
  </conditionalFormatting>
  <conditionalFormatting sqref="U103:V103">
    <cfRule type="cellIs" dxfId="8" priority="670" operator="equal">
      <formula>"Y"</formula>
    </cfRule>
    <cfRule type="cellIs" dxfId="7" priority="671" operator="equal">
      <formula>"N"</formula>
    </cfRule>
  </conditionalFormatting>
  <conditionalFormatting sqref="U111:V111">
    <cfRule type="cellIs" dxfId="7" priority="143" operator="equal">
      <formula>"N"</formula>
    </cfRule>
    <cfRule type="cellIs" dxfId="8" priority="144" operator="equal">
      <formula>"Y"</formula>
    </cfRule>
  </conditionalFormatting>
  <conditionalFormatting sqref="U112:V112">
    <cfRule type="cellIs" dxfId="7" priority="51" operator="equal">
      <formula>"N"</formula>
    </cfRule>
    <cfRule type="cellIs" dxfId="8" priority="52" operator="equal">
      <formula>"Y"</formula>
    </cfRule>
  </conditionalFormatting>
  <conditionalFormatting sqref="U113:V113">
    <cfRule type="cellIs" dxfId="7" priority="141" operator="equal">
      <formula>"N"</formula>
    </cfRule>
    <cfRule type="cellIs" dxfId="8" priority="142" operator="equal">
      <formula>"Y"</formula>
    </cfRule>
  </conditionalFormatting>
  <conditionalFormatting sqref="U114:V114">
    <cfRule type="cellIs" dxfId="7" priority="139" operator="equal">
      <formula>"N"</formula>
    </cfRule>
    <cfRule type="cellIs" dxfId="8" priority="140" operator="equal">
      <formula>"Y"</formula>
    </cfRule>
  </conditionalFormatting>
  <conditionalFormatting sqref="U115:V115">
    <cfRule type="cellIs" dxfId="7" priority="137" operator="equal">
      <formula>"N"</formula>
    </cfRule>
    <cfRule type="cellIs" dxfId="8" priority="138" operator="equal">
      <formula>"Y"</formula>
    </cfRule>
  </conditionalFormatting>
  <conditionalFormatting sqref="U116:V116">
    <cfRule type="cellIs" dxfId="7" priority="135" operator="equal">
      <formula>"N"</formula>
    </cfRule>
    <cfRule type="cellIs" dxfId="8" priority="136" operator="equal">
      <formula>"Y"</formula>
    </cfRule>
  </conditionalFormatting>
  <conditionalFormatting sqref="U117:V117">
    <cfRule type="cellIs" dxfId="7" priority="133" operator="equal">
      <formula>"N"</formula>
    </cfRule>
    <cfRule type="cellIs" dxfId="8" priority="134" operator="equal">
      <formula>"Y"</formula>
    </cfRule>
  </conditionalFormatting>
  <conditionalFormatting sqref="U118:V118">
    <cfRule type="cellIs" dxfId="7" priority="131" operator="equal">
      <formula>"N"</formula>
    </cfRule>
    <cfRule type="cellIs" dxfId="8" priority="132" operator="equal">
      <formula>"Y"</formula>
    </cfRule>
  </conditionalFormatting>
  <conditionalFormatting sqref="U119:V119">
    <cfRule type="cellIs" dxfId="7" priority="129" operator="equal">
      <formula>"N"</formula>
    </cfRule>
    <cfRule type="cellIs" dxfId="8" priority="130" operator="equal">
      <formula>"Y"</formula>
    </cfRule>
  </conditionalFormatting>
  <conditionalFormatting sqref="U120:V120">
    <cfRule type="cellIs" dxfId="7" priority="127" operator="equal">
      <formula>"N"</formula>
    </cfRule>
    <cfRule type="cellIs" dxfId="8" priority="128" operator="equal">
      <formula>"Y"</formula>
    </cfRule>
  </conditionalFormatting>
  <conditionalFormatting sqref="U121:V121">
    <cfRule type="cellIs" dxfId="7" priority="682" operator="equal">
      <formula>"N"</formula>
    </cfRule>
    <cfRule type="cellIs" dxfId="8" priority="683" operator="equal">
      <formula>"Y"</formula>
    </cfRule>
  </conditionalFormatting>
  <conditionalFormatting sqref="U122:V122">
    <cfRule type="cellIs" dxfId="7" priority="208" operator="equal">
      <formula>"N"</formula>
    </cfRule>
    <cfRule type="cellIs" dxfId="8" priority="209" operator="equal">
      <formula>"Y"</formula>
    </cfRule>
  </conditionalFormatting>
  <conditionalFormatting sqref="U123:V123">
    <cfRule type="cellIs" dxfId="7" priority="125" operator="equal">
      <formula>"N"</formula>
    </cfRule>
    <cfRule type="cellIs" dxfId="8" priority="126" operator="equal">
      <formula>"Y"</formula>
    </cfRule>
  </conditionalFormatting>
  <conditionalFormatting sqref="U124:V124">
    <cfRule type="cellIs" dxfId="7" priority="123" operator="equal">
      <formula>"N"</formula>
    </cfRule>
    <cfRule type="cellIs" dxfId="8" priority="124" operator="equal">
      <formula>"Y"</formula>
    </cfRule>
  </conditionalFormatting>
  <conditionalFormatting sqref="U125:V125">
    <cfRule type="cellIs" dxfId="7" priority="121" operator="equal">
      <formula>"N"</formula>
    </cfRule>
    <cfRule type="cellIs" dxfId="8" priority="122" operator="equal">
      <formula>"Y"</formula>
    </cfRule>
  </conditionalFormatting>
  <conditionalFormatting sqref="U126:V126">
    <cfRule type="cellIs" dxfId="7" priority="119" operator="equal">
      <formula>"N"</formula>
    </cfRule>
    <cfRule type="cellIs" dxfId="8" priority="120" operator="equal">
      <formula>"Y"</formula>
    </cfRule>
  </conditionalFormatting>
  <conditionalFormatting sqref="U129:V129">
    <cfRule type="cellIs" dxfId="7" priority="117" operator="equal">
      <formula>"N"</formula>
    </cfRule>
    <cfRule type="cellIs" dxfId="8" priority="118" operator="equal">
      <formula>"Y"</formula>
    </cfRule>
  </conditionalFormatting>
  <conditionalFormatting sqref="U130:V130">
    <cfRule type="cellIs" dxfId="7" priority="115" operator="equal">
      <formula>"N"</formula>
    </cfRule>
    <cfRule type="cellIs" dxfId="8" priority="116" operator="equal">
      <formula>"Y"</formula>
    </cfRule>
  </conditionalFormatting>
  <conditionalFormatting sqref="U131:V131">
    <cfRule type="cellIs" dxfId="7" priority="113" operator="equal">
      <formula>"N"</formula>
    </cfRule>
    <cfRule type="cellIs" dxfId="8" priority="114" operator="equal">
      <formula>"Y"</formula>
    </cfRule>
  </conditionalFormatting>
  <conditionalFormatting sqref="U132:V132">
    <cfRule type="cellIs" dxfId="7" priority="111" operator="equal">
      <formula>"N"</formula>
    </cfRule>
    <cfRule type="cellIs" dxfId="8" priority="112" operator="equal">
      <formula>"Y"</formula>
    </cfRule>
  </conditionalFormatting>
  <conditionalFormatting sqref="U141:V141">
    <cfRule type="cellIs" dxfId="7" priority="93" operator="equal">
      <formula>"N"</formula>
    </cfRule>
    <cfRule type="cellIs" dxfId="8" priority="94" operator="equal">
      <formula>"Y"</formula>
    </cfRule>
  </conditionalFormatting>
  <conditionalFormatting sqref="U142:V142">
    <cfRule type="cellIs" dxfId="7" priority="91" operator="equal">
      <formula>"N"</formula>
    </cfRule>
    <cfRule type="cellIs" dxfId="8" priority="92" operator="equal">
      <formula>"Y"</formula>
    </cfRule>
  </conditionalFormatting>
  <conditionalFormatting sqref="U143:V143">
    <cfRule type="cellIs" dxfId="7" priority="89" operator="equal">
      <formula>"N"</formula>
    </cfRule>
    <cfRule type="cellIs" dxfId="8" priority="90" operator="equal">
      <formula>"Y"</formula>
    </cfRule>
  </conditionalFormatting>
  <conditionalFormatting sqref="U144:V144">
    <cfRule type="cellIs" dxfId="7" priority="87" operator="equal">
      <formula>"N"</formula>
    </cfRule>
    <cfRule type="cellIs" dxfId="8" priority="88" operator="equal">
      <formula>"Y"</formula>
    </cfRule>
  </conditionalFormatting>
  <conditionalFormatting sqref="U145:V145">
    <cfRule type="cellIs" dxfId="7" priority="85" operator="equal">
      <formula>"N"</formula>
    </cfRule>
    <cfRule type="cellIs" dxfId="8" priority="86" operator="equal">
      <formula>"Y"</formula>
    </cfRule>
  </conditionalFormatting>
  <conditionalFormatting sqref="U146:V146">
    <cfRule type="cellIs" dxfId="7" priority="83" operator="equal">
      <formula>"N"</formula>
    </cfRule>
    <cfRule type="cellIs" dxfId="8" priority="84" operator="equal">
      <formula>"Y"</formula>
    </cfRule>
  </conditionalFormatting>
  <conditionalFormatting sqref="U147:V147">
    <cfRule type="cellIs" dxfId="7" priority="81" operator="equal">
      <formula>"N"</formula>
    </cfRule>
    <cfRule type="cellIs" dxfId="8" priority="82" operator="equal">
      <formula>"Y"</formula>
    </cfRule>
  </conditionalFormatting>
  <conditionalFormatting sqref="U148:V148">
    <cfRule type="cellIs" dxfId="7" priority="79" operator="equal">
      <formula>"N"</formula>
    </cfRule>
    <cfRule type="cellIs" dxfId="8" priority="80" operator="equal">
      <formula>"Y"</formula>
    </cfRule>
  </conditionalFormatting>
  <conditionalFormatting sqref="U149:V149">
    <cfRule type="cellIs" dxfId="7" priority="77" operator="equal">
      <formula>"N"</formula>
    </cfRule>
    <cfRule type="cellIs" dxfId="8" priority="78" operator="equal">
      <formula>"Y"</formula>
    </cfRule>
  </conditionalFormatting>
  <conditionalFormatting sqref="U150:V150">
    <cfRule type="cellIs" dxfId="7" priority="75" operator="equal">
      <formula>"N"</formula>
    </cfRule>
    <cfRule type="cellIs" dxfId="8" priority="76" operator="equal">
      <formula>"Y"</formula>
    </cfRule>
  </conditionalFormatting>
  <conditionalFormatting sqref="U151:V151">
    <cfRule type="cellIs" dxfId="7" priority="73" operator="equal">
      <formula>"N"</formula>
    </cfRule>
    <cfRule type="cellIs" dxfId="8" priority="74" operator="equal">
      <formula>"Y"</formula>
    </cfRule>
  </conditionalFormatting>
  <conditionalFormatting sqref="U154:V154">
    <cfRule type="cellIs" dxfId="7" priority="71" operator="equal">
      <formula>"N"</formula>
    </cfRule>
    <cfRule type="cellIs" dxfId="8" priority="72" operator="equal">
      <formula>"Y"</formula>
    </cfRule>
  </conditionalFormatting>
  <conditionalFormatting sqref="U155:V155">
    <cfRule type="cellIs" dxfId="7" priority="69" operator="equal">
      <formula>"N"</formula>
    </cfRule>
    <cfRule type="cellIs" dxfId="8" priority="70" operator="equal">
      <formula>"Y"</formula>
    </cfRule>
  </conditionalFormatting>
  <conditionalFormatting sqref="U156:V156">
    <cfRule type="cellIs" dxfId="7" priority="432" operator="equal">
      <formula>"N"</formula>
    </cfRule>
    <cfRule type="cellIs" dxfId="8" priority="433" operator="equal">
      <formula>"Y"</formula>
    </cfRule>
  </conditionalFormatting>
  <conditionalFormatting sqref="U157:V157">
    <cfRule type="cellIs" dxfId="7" priority="272" operator="equal">
      <formula>"N"</formula>
    </cfRule>
    <cfRule type="cellIs" dxfId="8" priority="273" operator="equal">
      <formula>"Y"</formula>
    </cfRule>
  </conditionalFormatting>
  <conditionalFormatting sqref="U158:V158">
    <cfRule type="cellIs" dxfId="7" priority="187" operator="equal">
      <formula>"N"</formula>
    </cfRule>
    <cfRule type="cellIs" dxfId="8" priority="188" operator="equal">
      <formula>"Y"</formula>
    </cfRule>
  </conditionalFormatting>
  <conditionalFormatting sqref="U159:V159">
    <cfRule type="cellIs" dxfId="7" priority="67" operator="equal">
      <formula>"N"</formula>
    </cfRule>
    <cfRule type="cellIs" dxfId="8" priority="68" operator="equal">
      <formula>"Y"</formula>
    </cfRule>
  </conditionalFormatting>
  <conditionalFormatting sqref="K160">
    <cfRule type="duplicateValues" dxfId="9" priority="248"/>
    <cfRule type="duplicateValues" dxfId="9" priority="249"/>
    <cfRule type="duplicateValues" dxfId="9" priority="250"/>
  </conditionalFormatting>
  <conditionalFormatting sqref="U160:V160">
    <cfRule type="cellIs" dxfId="7" priority="65" operator="equal">
      <formula>"N"</formula>
    </cfRule>
    <cfRule type="cellIs" dxfId="8" priority="66" operator="equal">
      <formula>"Y"</formula>
    </cfRule>
  </conditionalFormatting>
  <conditionalFormatting sqref="K161">
    <cfRule type="duplicateValues" dxfId="9" priority="338"/>
    <cfRule type="duplicateValues" dxfId="9" priority="339"/>
  </conditionalFormatting>
  <conditionalFormatting sqref="U161:V161">
    <cfRule type="cellIs" dxfId="7" priority="63" operator="equal">
      <formula>"N"</formula>
    </cfRule>
    <cfRule type="cellIs" dxfId="8" priority="64" operator="equal">
      <formula>"Y"</formula>
    </cfRule>
  </conditionalFormatting>
  <conditionalFormatting sqref="U164:V164">
    <cfRule type="cellIs" dxfId="7" priority="232" operator="equal">
      <formula>"N"</formula>
    </cfRule>
    <cfRule type="cellIs" dxfId="8" priority="233" operator="equal">
      <formula>"Y"</formula>
    </cfRule>
  </conditionalFormatting>
  <conditionalFormatting sqref="K165">
    <cfRule type="duplicateValues" dxfId="9" priority="203"/>
    <cfRule type="duplicateValues" dxfId="9" priority="204"/>
    <cfRule type="duplicateValues" dxfId="9" priority="205"/>
  </conditionalFormatting>
  <conditionalFormatting sqref="U165:V165">
    <cfRule type="cellIs" dxfId="7" priority="61" operator="equal">
      <formula>"N"</formula>
    </cfRule>
    <cfRule type="cellIs" dxfId="8" priority="62" operator="equal">
      <formula>"Y"</formula>
    </cfRule>
  </conditionalFormatting>
  <conditionalFormatting sqref="U166:V166">
    <cfRule type="cellIs" dxfId="7" priority="59" operator="equal">
      <formula>"N"</formula>
    </cfRule>
    <cfRule type="cellIs" dxfId="8" priority="60" operator="equal">
      <formula>"Y"</formula>
    </cfRule>
  </conditionalFormatting>
  <conditionalFormatting sqref="U170:V170">
    <cfRule type="cellIs" dxfId="7" priority="664" operator="equal">
      <formula>"N"</formula>
    </cfRule>
    <cfRule type="cellIs" dxfId="8" priority="665" operator="equal">
      <formula>"Y"</formula>
    </cfRule>
  </conditionalFormatting>
  <conditionalFormatting sqref="K171">
    <cfRule type="duplicateValues" dxfId="9" priority="756"/>
    <cfRule type="duplicateValues" dxfId="9" priority="757"/>
  </conditionalFormatting>
  <conditionalFormatting sqref="U171:V171">
    <cfRule type="cellIs" dxfId="7" priority="662" operator="equal">
      <formula>"N"</formula>
    </cfRule>
    <cfRule type="cellIs" dxfId="8" priority="663" operator="equal">
      <formula>"Y"</formula>
    </cfRule>
  </conditionalFormatting>
  <conditionalFormatting sqref="K174">
    <cfRule type="duplicateValues" dxfId="9" priority="9"/>
    <cfRule type="duplicateValues" dxfId="9" priority="10"/>
  </conditionalFormatting>
  <conditionalFormatting sqref="U175:V175">
    <cfRule type="cellIs" dxfId="7" priority="240" operator="equal">
      <formula>"N"</formula>
    </cfRule>
    <cfRule type="cellIs" dxfId="8" priority="241" operator="equal">
      <formula>"Y"</formula>
    </cfRule>
  </conditionalFormatting>
  <conditionalFormatting sqref="U176:V176">
    <cfRule type="cellIs" dxfId="7" priority="238" operator="equal">
      <formula>"N"</formula>
    </cfRule>
    <cfRule type="cellIs" dxfId="8" priority="239" operator="equal">
      <formula>"Y"</formula>
    </cfRule>
  </conditionalFormatting>
  <conditionalFormatting sqref="U177:V177">
    <cfRule type="cellIs" dxfId="7" priority="236" operator="equal">
      <formula>"N"</formula>
    </cfRule>
    <cfRule type="cellIs" dxfId="8" priority="237" operator="equal">
      <formula>"Y"</formula>
    </cfRule>
  </conditionalFormatting>
  <conditionalFormatting sqref="K178">
    <cfRule type="duplicateValues" dxfId="9" priority="49"/>
    <cfRule type="duplicateValues" dxfId="9" priority="50"/>
  </conditionalFormatting>
  <conditionalFormatting sqref="U178:V178">
    <cfRule type="cellIs" dxfId="7" priority="47" operator="equal">
      <formula>"N"</formula>
    </cfRule>
    <cfRule type="cellIs" dxfId="8" priority="48" operator="equal">
      <formula>"Y"</formula>
    </cfRule>
  </conditionalFormatting>
  <conditionalFormatting sqref="K179">
    <cfRule type="duplicateValues" dxfId="9" priority="754"/>
    <cfRule type="duplicateValues" dxfId="9" priority="755"/>
  </conditionalFormatting>
  <conditionalFormatting sqref="U179:V179">
    <cfRule type="cellIs" dxfId="7" priority="57" operator="equal">
      <formula>"N"</formula>
    </cfRule>
    <cfRule type="cellIs" dxfId="8" priority="58" operator="equal">
      <formula>"Y"</formula>
    </cfRule>
  </conditionalFormatting>
  <conditionalFormatting sqref="K180">
    <cfRule type="duplicateValues" dxfId="9" priority="1176"/>
  </conditionalFormatting>
  <conditionalFormatting sqref="U180:V180">
    <cfRule type="cellIs" dxfId="7" priority="660" operator="equal">
      <formula>"N"</formula>
    </cfRule>
    <cfRule type="cellIs" dxfId="8" priority="661" operator="equal">
      <formula>"Y"</formula>
    </cfRule>
  </conditionalFormatting>
  <conditionalFormatting sqref="U181:V181">
    <cfRule type="cellIs" dxfId="7" priority="224" operator="equal">
      <formula>"N"</formula>
    </cfRule>
    <cfRule type="cellIs" dxfId="8" priority="225" operator="equal">
      <formula>"Y"</formula>
    </cfRule>
  </conditionalFormatting>
  <conditionalFormatting sqref="U182:V182">
    <cfRule type="cellIs" dxfId="7" priority="228" operator="equal">
      <formula>"N"</formula>
    </cfRule>
    <cfRule type="cellIs" dxfId="8" priority="229" operator="equal">
      <formula>"Y"</formula>
    </cfRule>
  </conditionalFormatting>
  <conditionalFormatting sqref="U183:V183">
    <cfRule type="cellIs" dxfId="7" priority="55" operator="equal">
      <formula>"N"</formula>
    </cfRule>
    <cfRule type="cellIs" dxfId="8" priority="56" operator="equal">
      <formula>"Y"</formula>
    </cfRule>
  </conditionalFormatting>
  <conditionalFormatting sqref="U184:V184">
    <cfRule type="cellIs" dxfId="7" priority="53" operator="equal">
      <formula>"N"</formula>
    </cfRule>
    <cfRule type="cellIs" dxfId="8" priority="54" operator="equal">
      <formula>"Y"</formula>
    </cfRule>
  </conditionalFormatting>
  <conditionalFormatting sqref="K34:K36">
    <cfRule type="duplicateValues" dxfId="9" priority="1046"/>
  </conditionalFormatting>
  <conditionalFormatting sqref="K43:K44">
    <cfRule type="duplicateValues" dxfId="9" priority="222"/>
    <cfRule type="duplicateValues" dxfId="9" priority="223"/>
  </conditionalFormatting>
  <conditionalFormatting sqref="K45:K47">
    <cfRule type="duplicateValues" dxfId="9" priority="766"/>
    <cfRule type="duplicateValues" dxfId="9" priority="767"/>
  </conditionalFormatting>
  <conditionalFormatting sqref="K53:K55">
    <cfRule type="duplicateValues" dxfId="9" priority="386"/>
    <cfRule type="duplicateValues" dxfId="9" priority="387"/>
  </conditionalFormatting>
  <conditionalFormatting sqref="K79:K81">
    <cfRule type="duplicateValues" dxfId="9" priority="789"/>
  </conditionalFormatting>
  <conditionalFormatting sqref="K83:K84">
    <cfRule type="duplicateValues" dxfId="9" priority="730"/>
  </conditionalFormatting>
  <conditionalFormatting sqref="K85:K86">
    <cfRule type="duplicateValues" dxfId="9" priority="851"/>
    <cfRule type="duplicateValues" dxfId="9" priority="853"/>
  </conditionalFormatting>
  <conditionalFormatting sqref="K93:K94">
    <cfRule type="duplicateValues" dxfId="9" priority="25"/>
    <cfRule type="duplicateValues" dxfId="9" priority="26"/>
  </conditionalFormatting>
  <conditionalFormatting sqref="K98:K99">
    <cfRule type="duplicateValues" dxfId="9" priority="270"/>
    <cfRule type="duplicateValues" dxfId="9" priority="271"/>
  </conditionalFormatting>
  <conditionalFormatting sqref="K154:K155">
    <cfRule type="duplicateValues" dxfId="9" priority="216"/>
    <cfRule type="duplicateValues" dxfId="9" priority="217"/>
  </conditionalFormatting>
  <conditionalFormatting sqref="K172:K173">
    <cfRule type="duplicateValues" dxfId="9" priority="7"/>
    <cfRule type="duplicateValues" dxfId="9" priority="8"/>
  </conditionalFormatting>
  <conditionalFormatting sqref="K175:K177">
    <cfRule type="duplicateValues" dxfId="9" priority="350"/>
    <cfRule type="duplicateValues" dxfId="9" priority="351"/>
  </conditionalFormatting>
  <conditionalFormatting sqref="U10:V10 U14:V14 U17:V20 U27:V30 U74:V74 U76:V76 U33:V36">
    <cfRule type="cellIs" dxfId="7" priority="748" operator="equal">
      <formula>"N"</formula>
    </cfRule>
    <cfRule type="cellIs" dxfId="8" priority="749" operator="equal">
      <formula>"Y"</formula>
    </cfRule>
  </conditionalFormatting>
  <conditionalFormatting sqref="U12:V13">
    <cfRule type="cellIs" dxfId="7" priority="197" operator="equal">
      <formula>"N"</formula>
    </cfRule>
    <cfRule type="cellIs" dxfId="8" priority="198" operator="equal">
      <formula>"Y"</formula>
    </cfRule>
  </conditionalFormatting>
  <conditionalFormatting sqref="U15:V16">
    <cfRule type="cellIs" dxfId="7" priority="199" operator="equal">
      <formula>"N"</formula>
    </cfRule>
    <cfRule type="cellIs" dxfId="8" priority="200" operator="equal">
      <formula>"Y"</formula>
    </cfRule>
  </conditionalFormatting>
  <conditionalFormatting sqref="U21:V22">
    <cfRule type="cellIs" dxfId="7" priority="195" operator="equal">
      <formula>"N"</formula>
    </cfRule>
    <cfRule type="cellIs" dxfId="8" priority="196" operator="equal">
      <formula>"Y"</formula>
    </cfRule>
  </conditionalFormatting>
  <conditionalFormatting sqref="U23:V24">
    <cfRule type="cellIs" dxfId="7" priority="177" operator="equal">
      <formula>"N"</formula>
    </cfRule>
    <cfRule type="cellIs" dxfId="8" priority="178" operator="equal">
      <formula>"Y"</formula>
    </cfRule>
  </conditionalFormatting>
  <conditionalFormatting sqref="U31:V32">
    <cfRule type="cellIs" dxfId="7" priority="193" operator="equal">
      <formula>"N"</formula>
    </cfRule>
    <cfRule type="cellIs" dxfId="8" priority="194" operator="equal">
      <formula>"Y"</formula>
    </cfRule>
  </conditionalFormatting>
  <conditionalFormatting sqref="K34:K42 K162:K164 K156:K159 K166:K170 K180:K184 K123 K120:K121 K72:K78 K85:K86 K48:K52 K126:K153">
    <cfRule type="duplicateValues" dxfId="9" priority="1355"/>
  </conditionalFormatting>
  <conditionalFormatting sqref="K37:K42 K162:K164 K156:K159 K166:K170 K180:K184 K123 K120:K121 K72:K78 K85:K86 K48:K52 K126:K153">
    <cfRule type="duplicateValues" dxfId="9" priority="1351"/>
  </conditionalFormatting>
  <conditionalFormatting sqref="U37:V38">
    <cfRule type="cellIs" dxfId="7" priority="175" operator="equal">
      <formula>"N"</formula>
    </cfRule>
    <cfRule type="cellIs" dxfId="8" priority="176" operator="equal">
      <formula>"Y"</formula>
    </cfRule>
  </conditionalFormatting>
  <conditionalFormatting sqref="U40:V41">
    <cfRule type="cellIs" dxfId="8" priority="735" operator="equal">
      <formula>"Y"</formula>
    </cfRule>
    <cfRule type="cellIs" dxfId="7" priority="736" operator="equal">
      <formula>"N"</formula>
    </cfRule>
  </conditionalFormatting>
  <conditionalFormatting sqref="U42:V43">
    <cfRule type="cellIs" dxfId="7" priority="173" operator="equal">
      <formula>"N"</formula>
    </cfRule>
    <cfRule type="cellIs" dxfId="8" priority="174" operator="equal">
      <formula>"Y"</formula>
    </cfRule>
  </conditionalFormatting>
  <conditionalFormatting sqref="U44:V45">
    <cfRule type="cellIs" dxfId="7" priority="171" operator="equal">
      <formula>"N"</formula>
    </cfRule>
    <cfRule type="cellIs" dxfId="8" priority="172" operator="equal">
      <formula>"Y"</formula>
    </cfRule>
  </conditionalFormatting>
  <conditionalFormatting sqref="U46:V47">
    <cfRule type="cellIs" dxfId="7" priority="179" operator="equal">
      <formula>"N"</formula>
    </cfRule>
    <cfRule type="cellIs" dxfId="8" priority="180" operator="equal">
      <formula>"Y"</formula>
    </cfRule>
  </conditionalFormatting>
  <conditionalFormatting sqref="U48:V49">
    <cfRule type="cellIs" dxfId="7" priority="169" operator="equal">
      <formula>"N"</formula>
    </cfRule>
    <cfRule type="cellIs" dxfId="8" priority="170" operator="equal">
      <formula>"Y"</formula>
    </cfRule>
  </conditionalFormatting>
  <conditionalFormatting sqref="U54:V55">
    <cfRule type="cellIs" dxfId="7" priority="384" operator="equal">
      <formula>"N"</formula>
    </cfRule>
    <cfRule type="cellIs" dxfId="8" priority="385" operator="equal">
      <formula>"Y"</formula>
    </cfRule>
  </conditionalFormatting>
  <conditionalFormatting sqref="K56 K58">
    <cfRule type="duplicateValues" dxfId="9" priority="374"/>
    <cfRule type="duplicateValues" dxfId="9" priority="375"/>
  </conditionalFormatting>
  <conditionalFormatting sqref="U56:V57">
    <cfRule type="cellIs" dxfId="7" priority="322" operator="equal">
      <formula>"N"</formula>
    </cfRule>
    <cfRule type="cellIs" dxfId="8" priority="323" operator="equal">
      <formula>"Y"</formula>
    </cfRule>
  </conditionalFormatting>
  <conditionalFormatting sqref="K62:K68 K71">
    <cfRule type="duplicateValues" dxfId="9" priority="334"/>
    <cfRule type="duplicateValues" dxfId="9" priority="335"/>
  </conditionalFormatting>
  <conditionalFormatting sqref="U63:V67 U71:V71">
    <cfRule type="cellIs" dxfId="7" priority="330" operator="equal">
      <formula>"N"</formula>
    </cfRule>
    <cfRule type="cellIs" dxfId="8" priority="331" operator="equal">
      <formula>"Y"</formula>
    </cfRule>
  </conditionalFormatting>
  <conditionalFormatting sqref="K87 K89">
    <cfRule type="duplicateValues" dxfId="9" priority="354"/>
    <cfRule type="duplicateValues" dxfId="9" priority="355"/>
    <cfRule type="duplicateValues" dxfId="9" priority="356"/>
    <cfRule type="duplicateValues" dxfId="9" priority="357"/>
  </conditionalFormatting>
  <conditionalFormatting sqref="U87:V87 U89:V90">
    <cfRule type="cellIs" dxfId="7" priority="352" operator="equal">
      <formula>"N"</formula>
    </cfRule>
    <cfRule type="cellIs" dxfId="8" priority="353" operator="equal">
      <formula>"Y"</formula>
    </cfRule>
  </conditionalFormatting>
  <conditionalFormatting sqref="U93:V94">
    <cfRule type="cellIs" dxfId="7" priority="15" operator="equal">
      <formula>"N"</formula>
    </cfRule>
    <cfRule type="cellIs" dxfId="8" priority="16" operator="equal">
      <formula>"Y"</formula>
    </cfRule>
  </conditionalFormatting>
  <conditionalFormatting sqref="U104:V108">
    <cfRule type="cellIs" dxfId="7" priority="668" operator="equal">
      <formula>"N"</formula>
    </cfRule>
    <cfRule type="cellIs" dxfId="8" priority="669" operator="equal">
      <formula>"Y"</formula>
    </cfRule>
  </conditionalFormatting>
  <conditionalFormatting sqref="U109:V110">
    <cfRule type="cellIs" dxfId="7" priority="145" operator="equal">
      <formula>"N"</formula>
    </cfRule>
    <cfRule type="cellIs" dxfId="8" priority="146" operator="equal">
      <formula>"Y"</formula>
    </cfRule>
  </conditionalFormatting>
  <conditionalFormatting sqref="K120:K121 K156:K159 K166:K170 K162:K164 K123 K126:K153">
    <cfRule type="duplicateValues" dxfId="9" priority="1134"/>
  </conditionalFormatting>
  <conditionalFormatting sqref="U127:V128">
    <cfRule type="cellIs" dxfId="7" priority="191" operator="equal">
      <formula>"N"</formula>
    </cfRule>
    <cfRule type="cellIs" dxfId="8" priority="192" operator="equal">
      <formula>"Y"</formula>
    </cfRule>
  </conditionalFormatting>
  <conditionalFormatting sqref="U135:V135 U133:V133">
    <cfRule type="cellIs" dxfId="7" priority="105" operator="equal">
      <formula>"N"</formula>
    </cfRule>
    <cfRule type="cellIs" dxfId="8" priority="106" operator="equal">
      <formula>"Y"</formula>
    </cfRule>
  </conditionalFormatting>
  <conditionalFormatting sqref="U136:V136 U134:V134">
    <cfRule type="cellIs" dxfId="7" priority="103" operator="equal">
      <formula>"N"</formula>
    </cfRule>
    <cfRule type="cellIs" dxfId="8" priority="104" operator="equal">
      <formula>"Y"</formula>
    </cfRule>
  </conditionalFormatting>
  <conditionalFormatting sqref="U139:V139 U137:V137">
    <cfRule type="cellIs" dxfId="7" priority="97" operator="equal">
      <formula>"N"</formula>
    </cfRule>
    <cfRule type="cellIs" dxfId="8" priority="98" operator="equal">
      <formula>"Y"</formula>
    </cfRule>
  </conditionalFormatting>
  <conditionalFormatting sqref="U140:V140 U138:V138">
    <cfRule type="cellIs" dxfId="7" priority="95" operator="equal">
      <formula>"N"</formula>
    </cfRule>
    <cfRule type="cellIs" dxfId="8" priority="96" operator="equal">
      <formula>"Y"</formula>
    </cfRule>
  </conditionalFormatting>
  <conditionalFormatting sqref="U152:V153">
    <cfRule type="cellIs" dxfId="7" priority="189" operator="equal">
      <formula>"N"</formula>
    </cfRule>
    <cfRule type="cellIs" dxfId="8" priority="190" operator="equal">
      <formula>"Y"</formula>
    </cfRule>
  </conditionalFormatting>
  <conditionalFormatting sqref="U162:V163">
    <cfRule type="cellIs" dxfId="7" priority="688" operator="equal">
      <formula>"N"</formula>
    </cfRule>
    <cfRule type="cellIs" dxfId="8" priority="689" operator="equal">
      <formula>"Y"</formula>
    </cfRule>
  </conditionalFormatting>
  <conditionalFormatting sqref="U167:V169">
    <cfRule type="cellIs" dxfId="8" priority="666" operator="equal">
      <formula>"Y"</formula>
    </cfRule>
    <cfRule type="cellIs" dxfId="7" priority="667" operator="equal">
      <formula>"N"</formula>
    </cfRule>
  </conditionalFormatting>
  <conditionalFormatting sqref="U172:V174">
    <cfRule type="cellIs" dxfId="7" priority="5" operator="equal">
      <formula>"N"</formula>
    </cfRule>
    <cfRule type="cellIs" dxfId="8" priority="6" operator="equal">
      <formula>"Y"</formula>
    </cfRule>
  </conditionalFormatting>
  <dataValidations count="2">
    <dataValidation type="list" allowBlank="1" showInputMessage="1" showErrorMessage="1" sqref="U11:V11 U16:V16 U22:V22 U26:V26 U32:V32 U47:V47 U128:V128 U153:V153 U12:V13 U14:V15 U9:V10 U17:V21 U27:V31 U23:V25 U129:V152 U33:V46 U48:V127 U154:V184">
      <formula1>"Y,N"</formula1>
    </dataValidation>
    <dataValidation type="list" allowBlank="1" showInputMessage="1" showErrorMessage="1" sqref="O150">
      <formula1>"A,B,C,"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4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71"/>
  <sheetViews>
    <sheetView topLeftCell="A40" workbookViewId="0">
      <selection activeCell="N58" sqref="N58"/>
    </sheetView>
  </sheetViews>
  <sheetFormatPr defaultColWidth="9" defaultRowHeight="16.5"/>
  <cols>
    <col min="1" max="1" width="4.5" style="9" customWidth="1"/>
    <col min="2" max="11" width="2.625" style="9" customWidth="1"/>
    <col min="12" max="12" width="13.75" style="10" customWidth="1"/>
    <col min="13" max="13" width="13.25" style="11" customWidth="1"/>
    <col min="14" max="14" width="17.375" style="12" customWidth="1"/>
    <col min="15" max="15" width="10.75" style="12" customWidth="1"/>
    <col min="16" max="16" width="4.875" style="9" customWidth="1" outlineLevel="1"/>
    <col min="17" max="17" width="5.25" style="9" customWidth="1" outlineLevel="1"/>
    <col min="18" max="18" width="7.375" style="13" customWidth="1"/>
    <col min="19" max="19" width="6.125" style="14" customWidth="1" outlineLevel="1"/>
    <col min="20" max="20" width="18" style="11" customWidth="1" outlineLevel="1"/>
    <col min="21" max="21" width="5.75" style="11" customWidth="1" outlineLevel="1"/>
    <col min="22" max="22" width="8.375" style="14" customWidth="1" outlineLevel="1"/>
    <col min="23" max="23" width="7.625" style="14" customWidth="1"/>
    <col min="24" max="24" width="10.25" style="14" customWidth="1" outlineLevel="2"/>
    <col min="25" max="25" width="16.25" style="14" customWidth="1" outlineLevel="2"/>
    <col min="26" max="26" width="11.625" style="15" customWidth="1" outlineLevel="2"/>
    <col min="27" max="27" width="10.25" style="9" customWidth="1" outlineLevel="2"/>
    <col min="28" max="28" width="9.75" style="16" customWidth="1" outlineLevel="2"/>
    <col min="29" max="29" width="5.875" style="9" customWidth="1" outlineLevel="2"/>
    <col min="30" max="30" width="8.625" style="9" customWidth="1" outlineLevel="1"/>
    <col min="31" max="37" width="8.625" style="9" hidden="1" customWidth="1" outlineLevel="1"/>
    <col min="38" max="38" width="8.625" style="9" customWidth="1" collapsed="1"/>
    <col min="39" max="39" width="13" style="9" customWidth="1"/>
    <col min="40" max="40" width="8.625" style="17" customWidth="1" outlineLevel="1"/>
    <col min="41" max="42" width="10.625" style="9" customWidth="1"/>
    <col min="43" max="43" width="10" style="9" customWidth="1"/>
    <col min="44" max="16384" width="9" style="9"/>
  </cols>
  <sheetData>
    <row r="1" ht="29.25" hidden="1" outlineLevel="1" spans="1:43">
      <c r="A1" s="18" t="s">
        <v>619</v>
      </c>
      <c r="B1" s="18"/>
      <c r="C1" s="18"/>
      <c r="D1" s="18"/>
      <c r="E1" s="18"/>
      <c r="F1" s="18" t="s">
        <v>184</v>
      </c>
      <c r="G1" s="18"/>
      <c r="H1" s="18"/>
      <c r="I1" s="18"/>
      <c r="J1" s="18"/>
      <c r="K1" s="18"/>
      <c r="L1" s="36"/>
      <c r="M1" s="37" t="s">
        <v>185</v>
      </c>
      <c r="N1" s="37"/>
      <c r="O1" s="38" t="s">
        <v>186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85"/>
      <c r="AA1" s="38"/>
      <c r="AB1" s="86"/>
      <c r="AC1" s="87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122" t="s">
        <v>2</v>
      </c>
      <c r="AO1" s="151" t="str">
        <f>M9</f>
        <v>6800010HH26-C00</v>
      </c>
      <c r="AP1" s="152" t="str">
        <f>M10</f>
        <v>6800010BH26-C00</v>
      </c>
      <c r="AQ1" s="153" t="s">
        <v>187</v>
      </c>
    </row>
    <row r="2" ht="33.75" hidden="1" customHeight="1" outlineLevel="1" spans="1:43">
      <c r="A2" s="18" t="s">
        <v>189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39"/>
      <c r="M2" s="40"/>
      <c r="N2" s="40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85"/>
      <c r="AA2" s="38"/>
      <c r="AB2" s="86"/>
      <c r="AC2" s="38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22" t="s">
        <v>190</v>
      </c>
      <c r="AO2" s="154" t="s">
        <v>6</v>
      </c>
      <c r="AP2" s="154" t="s">
        <v>6</v>
      </c>
      <c r="AQ2" s="153"/>
    </row>
    <row r="3" ht="49.5" hidden="1" outlineLevel="1" spans="1:43">
      <c r="A3" s="19" t="s">
        <v>191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1"/>
      <c r="M3" s="37" t="s">
        <v>620</v>
      </c>
      <c r="N3" s="37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85"/>
      <c r="AA3" s="38"/>
      <c r="AB3" s="86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22" t="s">
        <v>193</v>
      </c>
      <c r="AO3" s="154" t="s">
        <v>194</v>
      </c>
      <c r="AP3" s="154" t="s">
        <v>195</v>
      </c>
      <c r="AQ3" s="153"/>
    </row>
    <row r="4" ht="33.75" hidden="1" customHeight="1" outlineLevel="1" spans="1:43">
      <c r="A4" s="19" t="s">
        <v>621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42"/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85"/>
      <c r="AA4" s="38"/>
      <c r="AB4" s="86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22" t="s">
        <v>31</v>
      </c>
      <c r="AO4" s="155"/>
      <c r="AP4" s="155"/>
      <c r="AQ4" s="153"/>
    </row>
    <row r="5" ht="33.75" hidden="1" customHeight="1" outlineLevel="1" spans="1:43">
      <c r="A5" s="20" t="s">
        <v>622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3"/>
      <c r="M5" s="44"/>
      <c r="N5" s="44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85"/>
      <c r="AA5" s="38"/>
      <c r="AB5" s="86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24" t="s">
        <v>200</v>
      </c>
      <c r="AO5" s="24">
        <f>AB9</f>
        <v>30.5</v>
      </c>
      <c r="AP5" s="156">
        <f>AB10</f>
        <v>30.7</v>
      </c>
      <c r="AQ5" s="153"/>
    </row>
    <row r="6" ht="33.75" hidden="1" customHeight="1" outlineLevel="1" spans="1:4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3"/>
      <c r="M6" s="44"/>
      <c r="N6" s="44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85"/>
      <c r="AA6" s="38"/>
      <c r="AB6" s="86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24" t="s">
        <v>201</v>
      </c>
      <c r="AO6" s="24"/>
      <c r="AP6" s="156"/>
      <c r="AQ6" s="153"/>
    </row>
    <row r="7" ht="24.95" customHeight="1" collapsed="1" spans="1:43">
      <c r="A7" s="21" t="s">
        <v>1</v>
      </c>
      <c r="B7" s="22" t="s">
        <v>202</v>
      </c>
      <c r="C7" s="22"/>
      <c r="D7" s="22"/>
      <c r="E7" s="22"/>
      <c r="F7" s="22"/>
      <c r="G7" s="22"/>
      <c r="H7" s="22"/>
      <c r="I7" s="22"/>
      <c r="J7" s="22"/>
      <c r="K7" s="22"/>
      <c r="L7" s="45" t="s">
        <v>623</v>
      </c>
      <c r="M7" s="46" t="s">
        <v>2</v>
      </c>
      <c r="N7" s="47" t="s">
        <v>190</v>
      </c>
      <c r="O7" s="47" t="s">
        <v>203</v>
      </c>
      <c r="P7" s="22" t="s">
        <v>204</v>
      </c>
      <c r="Q7" s="22" t="s">
        <v>205</v>
      </c>
      <c r="R7" s="22" t="s">
        <v>25</v>
      </c>
      <c r="S7" s="46" t="s">
        <v>206</v>
      </c>
      <c r="T7" s="46" t="s">
        <v>207</v>
      </c>
      <c r="U7" s="46" t="s">
        <v>208</v>
      </c>
      <c r="V7" s="46" t="s">
        <v>209</v>
      </c>
      <c r="W7" s="76" t="s">
        <v>210</v>
      </c>
      <c r="X7" s="76" t="s">
        <v>211</v>
      </c>
      <c r="Y7" s="76" t="s">
        <v>212</v>
      </c>
      <c r="Z7" s="90" t="s">
        <v>213</v>
      </c>
      <c r="AA7" s="22" t="s">
        <v>214</v>
      </c>
      <c r="AB7" s="91" t="s">
        <v>215</v>
      </c>
      <c r="AC7" s="22" t="s">
        <v>216</v>
      </c>
      <c r="AD7" s="92" t="s">
        <v>624</v>
      </c>
      <c r="AE7" s="93" t="s">
        <v>217</v>
      </c>
      <c r="AF7" s="94"/>
      <c r="AG7" s="123"/>
      <c r="AH7" s="124" t="s">
        <v>625</v>
      </c>
      <c r="AI7" s="125" t="s">
        <v>626</v>
      </c>
      <c r="AJ7" s="126" t="s">
        <v>627</v>
      </c>
      <c r="AK7" s="124" t="s">
        <v>628</v>
      </c>
      <c r="AL7" s="127" t="s">
        <v>629</v>
      </c>
      <c r="AM7" s="127" t="s">
        <v>630</v>
      </c>
      <c r="AN7" s="128" t="s">
        <v>4</v>
      </c>
      <c r="AO7" s="157" t="s">
        <v>222</v>
      </c>
      <c r="AP7" s="157" t="s">
        <v>222</v>
      </c>
      <c r="AQ7" s="153"/>
    </row>
    <row r="8" s="1" customFormat="1" ht="24.95" customHeight="1" spans="1:43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9"/>
      <c r="M8" s="46"/>
      <c r="N8" s="47"/>
      <c r="O8" s="47"/>
      <c r="P8" s="22"/>
      <c r="Q8" s="22"/>
      <c r="R8" s="22"/>
      <c r="S8" s="46"/>
      <c r="T8" s="46"/>
      <c r="U8" s="46"/>
      <c r="V8" s="46"/>
      <c r="W8" s="76"/>
      <c r="X8" s="76"/>
      <c r="Y8" s="76"/>
      <c r="Z8" s="90"/>
      <c r="AA8" s="22"/>
      <c r="AB8" s="91"/>
      <c r="AC8" s="22"/>
      <c r="AD8" s="95"/>
      <c r="AE8" s="96" t="s">
        <v>631</v>
      </c>
      <c r="AF8" s="96" t="s">
        <v>632</v>
      </c>
      <c r="AG8" s="96" t="s">
        <v>633</v>
      </c>
      <c r="AH8" s="129"/>
      <c r="AI8" s="130"/>
      <c r="AJ8" s="131"/>
      <c r="AK8" s="129"/>
      <c r="AL8" s="127"/>
      <c r="AM8" s="127"/>
      <c r="AN8" s="128"/>
      <c r="AO8" s="67"/>
      <c r="AP8" s="67"/>
      <c r="AQ8" s="153"/>
    </row>
    <row r="9" s="1" customFormat="1" ht="50.1" customHeight="1" spans="1:43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50" t="s">
        <v>634</v>
      </c>
      <c r="M9" s="46" t="s">
        <v>635</v>
      </c>
      <c r="N9" s="47" t="s">
        <v>6</v>
      </c>
      <c r="O9" s="51" t="s">
        <v>223</v>
      </c>
      <c r="P9" s="22"/>
      <c r="Q9" s="24" t="s">
        <v>224</v>
      </c>
      <c r="R9" s="22"/>
      <c r="S9" s="46"/>
      <c r="T9" s="26" t="s">
        <v>636</v>
      </c>
      <c r="U9" s="46" t="s">
        <v>51</v>
      </c>
      <c r="V9" s="46" t="s">
        <v>226</v>
      </c>
      <c r="W9" s="46" t="s">
        <v>225</v>
      </c>
      <c r="X9" s="76" t="s">
        <v>227</v>
      </c>
      <c r="Y9" s="76" t="s">
        <v>228</v>
      </c>
      <c r="Z9" s="76" t="s">
        <v>229</v>
      </c>
      <c r="AA9" s="22"/>
      <c r="AB9" s="97">
        <v>30.5</v>
      </c>
      <c r="AC9" s="22" t="s">
        <v>229</v>
      </c>
      <c r="AD9" s="98" t="s">
        <v>637</v>
      </c>
      <c r="AE9" s="98"/>
      <c r="AF9" s="98"/>
      <c r="AG9" s="98"/>
      <c r="AH9" s="98"/>
      <c r="AI9" s="98"/>
      <c r="AJ9" s="98"/>
      <c r="AK9" s="98"/>
      <c r="AL9" s="132" t="s">
        <v>638</v>
      </c>
      <c r="AM9" s="132" t="s">
        <v>639</v>
      </c>
      <c r="AN9" s="133"/>
      <c r="AO9" s="128">
        <v>1</v>
      </c>
      <c r="AP9" s="158">
        <v>0</v>
      </c>
      <c r="AQ9" s="84"/>
    </row>
    <row r="10" s="2" customFormat="1" ht="50.1" customHeight="1" spans="1:43">
      <c r="A10" s="21">
        <v>2</v>
      </c>
      <c r="B10" s="25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50" t="s">
        <v>640</v>
      </c>
      <c r="M10" s="26" t="s">
        <v>641</v>
      </c>
      <c r="N10" s="47" t="s">
        <v>6</v>
      </c>
      <c r="O10" s="51" t="s">
        <v>642</v>
      </c>
      <c r="P10" s="21"/>
      <c r="Q10" s="24" t="s">
        <v>224</v>
      </c>
      <c r="R10" s="22"/>
      <c r="S10" s="46" t="s">
        <v>51</v>
      </c>
      <c r="T10" s="26" t="s">
        <v>8</v>
      </c>
      <c r="U10" s="46" t="s">
        <v>51</v>
      </c>
      <c r="V10" s="46" t="s">
        <v>226</v>
      </c>
      <c r="W10" s="46" t="s">
        <v>225</v>
      </c>
      <c r="X10" s="76" t="s">
        <v>227</v>
      </c>
      <c r="Y10" s="76" t="s">
        <v>228</v>
      </c>
      <c r="Z10" s="76" t="s">
        <v>229</v>
      </c>
      <c r="AA10" s="22"/>
      <c r="AB10" s="97">
        <v>30.7</v>
      </c>
      <c r="AC10" s="22" t="s">
        <v>229</v>
      </c>
      <c r="AD10" s="98" t="s">
        <v>637</v>
      </c>
      <c r="AE10" s="98"/>
      <c r="AF10" s="98"/>
      <c r="AG10" s="98"/>
      <c r="AH10" s="98"/>
      <c r="AI10" s="98"/>
      <c r="AJ10" s="98"/>
      <c r="AK10" s="98"/>
      <c r="AL10" s="132" t="s">
        <v>638</v>
      </c>
      <c r="AM10" s="132" t="s">
        <v>639</v>
      </c>
      <c r="AN10" s="133"/>
      <c r="AO10" s="128">
        <v>0</v>
      </c>
      <c r="AP10" s="158">
        <v>1</v>
      </c>
      <c r="AQ10" s="84"/>
    </row>
    <row r="11" ht="39.95" customHeight="1" spans="1:43">
      <c r="A11" s="21">
        <v>3</v>
      </c>
      <c r="B11" s="24"/>
      <c r="C11" s="26">
        <v>1</v>
      </c>
      <c r="D11" s="26"/>
      <c r="E11" s="26"/>
      <c r="F11" s="26"/>
      <c r="G11" s="27"/>
      <c r="H11" s="26"/>
      <c r="I11" s="26"/>
      <c r="J11" s="22"/>
      <c r="K11" s="22"/>
      <c r="L11" s="52" t="s">
        <v>643</v>
      </c>
      <c r="M11" s="53" t="s">
        <v>239</v>
      </c>
      <c r="N11" s="35" t="s">
        <v>240</v>
      </c>
      <c r="O11" s="54" t="s">
        <v>233</v>
      </c>
      <c r="P11" s="53"/>
      <c r="Q11" s="24" t="s">
        <v>224</v>
      </c>
      <c r="R11" s="53"/>
      <c r="S11" s="46" t="s">
        <v>51</v>
      </c>
      <c r="T11" s="53" t="s">
        <v>234</v>
      </c>
      <c r="U11" s="46" t="s">
        <v>229</v>
      </c>
      <c r="V11" s="46" t="s">
        <v>225</v>
      </c>
      <c r="W11" s="46" t="s">
        <v>226</v>
      </c>
      <c r="X11" s="76" t="s">
        <v>227</v>
      </c>
      <c r="Y11" s="76" t="s">
        <v>228</v>
      </c>
      <c r="Z11" s="76" t="s">
        <v>229</v>
      </c>
      <c r="AA11" s="22"/>
      <c r="AB11" s="99">
        <f>AB12+AB13</f>
        <v>0.6025</v>
      </c>
      <c r="AC11" s="22" t="s">
        <v>229</v>
      </c>
      <c r="AD11" s="100" t="s">
        <v>644</v>
      </c>
      <c r="AE11" s="101"/>
      <c r="AF11" s="101"/>
      <c r="AG11" s="101"/>
      <c r="AH11" s="134"/>
      <c r="AI11" s="135"/>
      <c r="AJ11" s="101"/>
      <c r="AK11" s="134"/>
      <c r="AL11" s="136" t="s">
        <v>645</v>
      </c>
      <c r="AM11" s="136" t="s">
        <v>646</v>
      </c>
      <c r="AN11" s="63"/>
      <c r="AO11" s="53" t="s">
        <v>235</v>
      </c>
      <c r="AP11" s="158">
        <v>1</v>
      </c>
      <c r="AQ11" s="22"/>
    </row>
    <row r="12" ht="39.95" customHeight="1" spans="1:43">
      <c r="A12" s="21">
        <v>4</v>
      </c>
      <c r="B12" s="24"/>
      <c r="C12" s="26"/>
      <c r="D12" s="26">
        <v>2</v>
      </c>
      <c r="E12" s="26"/>
      <c r="F12" s="26"/>
      <c r="G12" s="27"/>
      <c r="H12" s="26"/>
      <c r="I12" s="26"/>
      <c r="J12" s="22"/>
      <c r="K12" s="22"/>
      <c r="L12" s="52"/>
      <c r="M12" s="53" t="s">
        <v>241</v>
      </c>
      <c r="N12" s="35" t="s">
        <v>242</v>
      </c>
      <c r="O12" s="54" t="s">
        <v>233</v>
      </c>
      <c r="P12" s="53"/>
      <c r="Q12" s="24" t="s">
        <v>224</v>
      </c>
      <c r="R12" s="53"/>
      <c r="S12" s="46" t="s">
        <v>51</v>
      </c>
      <c r="T12" s="53" t="s">
        <v>234</v>
      </c>
      <c r="U12" s="53" t="s">
        <v>229</v>
      </c>
      <c r="V12" s="46" t="s">
        <v>225</v>
      </c>
      <c r="W12" s="46" t="s">
        <v>226</v>
      </c>
      <c r="X12" s="53" t="s">
        <v>243</v>
      </c>
      <c r="Y12" s="53" t="s">
        <v>244</v>
      </c>
      <c r="Z12" s="53" t="s">
        <v>245</v>
      </c>
      <c r="AA12" s="22"/>
      <c r="AB12" s="99">
        <v>0.4566</v>
      </c>
      <c r="AC12" s="22" t="s">
        <v>229</v>
      </c>
      <c r="AD12" s="100" t="s">
        <v>647</v>
      </c>
      <c r="AE12" s="101">
        <f>AB12/0.617*1000+10</f>
        <v>750.032414910859</v>
      </c>
      <c r="AF12" s="101">
        <v>10</v>
      </c>
      <c r="AG12" s="101"/>
      <c r="AH12" s="134">
        <f>AE12*0.617/1000</f>
        <v>0.46277</v>
      </c>
      <c r="AI12" s="135">
        <f t="shared" ref="AI12:AI16" si="0">AB12/AH12</f>
        <v>0.986667242906844</v>
      </c>
      <c r="AJ12" s="101"/>
      <c r="AK12" s="134">
        <f>3.14*AF12*AE12/1000000</f>
        <v>0.023551017828201</v>
      </c>
      <c r="AL12" s="137"/>
      <c r="AM12" s="137"/>
      <c r="AN12" s="63"/>
      <c r="AO12" s="53" t="s">
        <v>235</v>
      </c>
      <c r="AP12" s="158">
        <v>1</v>
      </c>
      <c r="AQ12" s="22"/>
    </row>
    <row r="13" ht="39.95" customHeight="1" spans="1:43">
      <c r="A13" s="21">
        <v>5</v>
      </c>
      <c r="B13" s="24"/>
      <c r="C13" s="26"/>
      <c r="D13" s="26">
        <v>2</v>
      </c>
      <c r="E13" s="26"/>
      <c r="F13" s="26"/>
      <c r="G13" s="27"/>
      <c r="H13" s="26"/>
      <c r="I13" s="26"/>
      <c r="J13" s="22"/>
      <c r="K13" s="22"/>
      <c r="L13" s="52"/>
      <c r="M13" s="53" t="s">
        <v>246</v>
      </c>
      <c r="N13" s="35" t="s">
        <v>247</v>
      </c>
      <c r="O13" s="54" t="s">
        <v>233</v>
      </c>
      <c r="P13" s="53"/>
      <c r="Q13" s="24" t="s">
        <v>224</v>
      </c>
      <c r="R13" s="53"/>
      <c r="S13" s="46" t="s">
        <v>51</v>
      </c>
      <c r="T13" s="53" t="s">
        <v>234</v>
      </c>
      <c r="U13" s="53" t="s">
        <v>229</v>
      </c>
      <c r="V13" s="46" t="s">
        <v>225</v>
      </c>
      <c r="W13" s="46" t="s">
        <v>226</v>
      </c>
      <c r="X13" s="53" t="s">
        <v>248</v>
      </c>
      <c r="Y13" s="53" t="s">
        <v>249</v>
      </c>
      <c r="Z13" s="53" t="s">
        <v>250</v>
      </c>
      <c r="AA13" s="22"/>
      <c r="AB13" s="99">
        <v>0.1459</v>
      </c>
      <c r="AC13" s="22" t="s">
        <v>229</v>
      </c>
      <c r="AD13" s="100"/>
      <c r="AE13" s="101" t="s">
        <v>648</v>
      </c>
      <c r="AF13" s="101"/>
      <c r="AG13" s="101"/>
      <c r="AH13" s="134">
        <f>AB13*1.08</f>
        <v>0.157572</v>
      </c>
      <c r="AI13" s="135">
        <f t="shared" si="0"/>
        <v>0.925925925925926</v>
      </c>
      <c r="AJ13" s="101"/>
      <c r="AK13" s="134"/>
      <c r="AL13" s="137"/>
      <c r="AM13" s="137"/>
      <c r="AN13" s="63"/>
      <c r="AO13" s="53" t="s">
        <v>235</v>
      </c>
      <c r="AP13" s="158">
        <v>1</v>
      </c>
      <c r="AQ13" s="22"/>
    </row>
    <row r="14" ht="39.95" customHeight="1" spans="1:43">
      <c r="A14" s="21">
        <v>6</v>
      </c>
      <c r="B14" s="24"/>
      <c r="C14" s="26">
        <v>1</v>
      </c>
      <c r="D14" s="26"/>
      <c r="E14" s="26"/>
      <c r="F14" s="26"/>
      <c r="G14" s="27"/>
      <c r="H14" s="26"/>
      <c r="I14" s="26"/>
      <c r="J14" s="22"/>
      <c r="K14" s="22"/>
      <c r="L14" s="52" t="s">
        <v>649</v>
      </c>
      <c r="M14" s="26" t="s">
        <v>251</v>
      </c>
      <c r="N14" s="35" t="s">
        <v>132</v>
      </c>
      <c r="O14" s="54" t="s">
        <v>233</v>
      </c>
      <c r="P14" s="53"/>
      <c r="Q14" s="24" t="s">
        <v>224</v>
      </c>
      <c r="R14" s="53"/>
      <c r="S14" s="46" t="s">
        <v>51</v>
      </c>
      <c r="T14" s="53" t="s">
        <v>234</v>
      </c>
      <c r="U14" s="53" t="s">
        <v>229</v>
      </c>
      <c r="V14" s="46" t="s">
        <v>225</v>
      </c>
      <c r="W14" s="46" t="s">
        <v>226</v>
      </c>
      <c r="X14" s="30" t="s">
        <v>227</v>
      </c>
      <c r="Y14" s="26" t="s">
        <v>228</v>
      </c>
      <c r="Z14" s="53" t="s">
        <v>229</v>
      </c>
      <c r="AA14" s="21"/>
      <c r="AB14" s="99">
        <v>0.05</v>
      </c>
      <c r="AC14" s="22" t="s">
        <v>229</v>
      </c>
      <c r="AD14" s="100"/>
      <c r="AE14" s="101"/>
      <c r="AF14" s="101"/>
      <c r="AG14" s="101"/>
      <c r="AH14" s="134"/>
      <c r="AI14" s="135"/>
      <c r="AJ14" s="101"/>
      <c r="AK14" s="134"/>
      <c r="AL14" s="136" t="s">
        <v>638</v>
      </c>
      <c r="AM14" s="136" t="s">
        <v>650</v>
      </c>
      <c r="AN14" s="63"/>
      <c r="AO14" s="53" t="s">
        <v>235</v>
      </c>
      <c r="AP14" s="158">
        <v>1</v>
      </c>
      <c r="AQ14" s="22"/>
    </row>
    <row r="15" s="1" customFormat="1" ht="39.95" customHeight="1" spans="1:43">
      <c r="A15" s="21">
        <v>7</v>
      </c>
      <c r="B15" s="28"/>
      <c r="C15" s="26">
        <v>1</v>
      </c>
      <c r="D15" s="26"/>
      <c r="E15" s="26"/>
      <c r="F15" s="26"/>
      <c r="G15" s="26"/>
      <c r="H15" s="26"/>
      <c r="I15" s="26"/>
      <c r="J15" s="28"/>
      <c r="K15" s="28"/>
      <c r="L15" s="55" t="s">
        <v>261</v>
      </c>
      <c r="M15" s="53" t="s">
        <v>261</v>
      </c>
      <c r="N15" s="35" t="s">
        <v>262</v>
      </c>
      <c r="O15" s="56" t="s">
        <v>263</v>
      </c>
      <c r="P15" s="21"/>
      <c r="Q15" s="24" t="s">
        <v>224</v>
      </c>
      <c r="R15" s="21"/>
      <c r="S15" s="46" t="s">
        <v>51</v>
      </c>
      <c r="T15" s="53" t="s">
        <v>234</v>
      </c>
      <c r="U15" s="53" t="s">
        <v>229</v>
      </c>
      <c r="V15" s="46" t="s">
        <v>225</v>
      </c>
      <c r="W15" s="46" t="s">
        <v>226</v>
      </c>
      <c r="X15" s="30" t="s">
        <v>264</v>
      </c>
      <c r="Y15" s="53" t="s">
        <v>229</v>
      </c>
      <c r="Z15" s="21" t="s">
        <v>229</v>
      </c>
      <c r="AA15" s="21"/>
      <c r="AB15" s="102">
        <v>0.0145</v>
      </c>
      <c r="AC15" s="22" t="s">
        <v>229</v>
      </c>
      <c r="AD15" s="103"/>
      <c r="AE15" s="101" t="s">
        <v>651</v>
      </c>
      <c r="AF15" s="104"/>
      <c r="AG15" s="104"/>
      <c r="AH15" s="134">
        <f>AB15*1.04</f>
        <v>0.01508</v>
      </c>
      <c r="AI15" s="135">
        <f t="shared" si="0"/>
        <v>0.961538461538461</v>
      </c>
      <c r="AJ15" s="104"/>
      <c r="AK15" s="138"/>
      <c r="AL15" s="136" t="s">
        <v>645</v>
      </c>
      <c r="AM15" s="139" t="s">
        <v>652</v>
      </c>
      <c r="AN15" s="133"/>
      <c r="AO15" s="128">
        <v>1</v>
      </c>
      <c r="AP15" s="158">
        <v>1</v>
      </c>
      <c r="AQ15" s="84"/>
    </row>
    <row r="16" s="1" customFormat="1" ht="39.95" customHeight="1" spans="1:43">
      <c r="A16" s="21">
        <v>8</v>
      </c>
      <c r="B16" s="28"/>
      <c r="C16" s="26">
        <v>1</v>
      </c>
      <c r="D16" s="26"/>
      <c r="E16" s="26"/>
      <c r="F16" s="26"/>
      <c r="G16" s="26"/>
      <c r="H16" s="26"/>
      <c r="I16" s="26"/>
      <c r="J16" s="28"/>
      <c r="K16" s="28"/>
      <c r="L16" s="55" t="s">
        <v>265</v>
      </c>
      <c r="M16" s="53" t="s">
        <v>265</v>
      </c>
      <c r="N16" s="35" t="s">
        <v>266</v>
      </c>
      <c r="O16" s="56" t="s">
        <v>263</v>
      </c>
      <c r="P16" s="21"/>
      <c r="Q16" s="24" t="s">
        <v>224</v>
      </c>
      <c r="R16" s="21"/>
      <c r="S16" s="46" t="s">
        <v>51</v>
      </c>
      <c r="T16" s="53" t="s">
        <v>234</v>
      </c>
      <c r="U16" s="53" t="s">
        <v>229</v>
      </c>
      <c r="V16" s="46" t="s">
        <v>225</v>
      </c>
      <c r="W16" s="46" t="s">
        <v>226</v>
      </c>
      <c r="X16" s="30" t="s">
        <v>264</v>
      </c>
      <c r="Y16" s="53" t="s">
        <v>229</v>
      </c>
      <c r="Z16" s="21" t="s">
        <v>229</v>
      </c>
      <c r="AA16" s="21"/>
      <c r="AB16" s="102">
        <v>0.0123</v>
      </c>
      <c r="AC16" s="22" t="s">
        <v>229</v>
      </c>
      <c r="AD16" s="103"/>
      <c r="AE16" s="101" t="s">
        <v>651</v>
      </c>
      <c r="AF16" s="104"/>
      <c r="AG16" s="104"/>
      <c r="AH16" s="134">
        <f>AB16*1.04</f>
        <v>0.012792</v>
      </c>
      <c r="AI16" s="135">
        <f t="shared" si="0"/>
        <v>0.961538461538461</v>
      </c>
      <c r="AJ16" s="104"/>
      <c r="AK16" s="138"/>
      <c r="AL16" s="136" t="s">
        <v>645</v>
      </c>
      <c r="AM16" s="139" t="s">
        <v>652</v>
      </c>
      <c r="AN16" s="133"/>
      <c r="AO16" s="128">
        <v>1</v>
      </c>
      <c r="AP16" s="158">
        <v>1</v>
      </c>
      <c r="AQ16" s="84"/>
    </row>
    <row r="17" s="3" customFormat="1" ht="39.95" customHeight="1" spans="1:43">
      <c r="A17" s="21">
        <v>9</v>
      </c>
      <c r="B17" s="28"/>
      <c r="C17" s="26">
        <v>1</v>
      </c>
      <c r="D17" s="26"/>
      <c r="E17" s="26"/>
      <c r="F17" s="26"/>
      <c r="G17" s="26"/>
      <c r="H17" s="26"/>
      <c r="I17" s="26"/>
      <c r="J17" s="21"/>
      <c r="K17" s="21"/>
      <c r="L17" s="50" t="s">
        <v>66</v>
      </c>
      <c r="M17" s="53" t="s">
        <v>66</v>
      </c>
      <c r="N17" s="35" t="s">
        <v>271</v>
      </c>
      <c r="O17" s="54" t="s">
        <v>272</v>
      </c>
      <c r="P17" s="21"/>
      <c r="Q17" s="24" t="s">
        <v>224</v>
      </c>
      <c r="R17" s="28"/>
      <c r="S17" s="46" t="s">
        <v>51</v>
      </c>
      <c r="T17" s="53" t="s">
        <v>234</v>
      </c>
      <c r="U17" s="53" t="s">
        <v>229</v>
      </c>
      <c r="V17" s="46" t="s">
        <v>226</v>
      </c>
      <c r="W17" s="46" t="s">
        <v>225</v>
      </c>
      <c r="X17" s="77" t="s">
        <v>273</v>
      </c>
      <c r="Y17" s="26" t="s">
        <v>228</v>
      </c>
      <c r="Z17" s="53" t="s">
        <v>229</v>
      </c>
      <c r="AA17" s="21"/>
      <c r="AB17" s="102" t="e">
        <f>AB18+AB19+AB20+#REF!+#REF!</f>
        <v>#REF!</v>
      </c>
      <c r="AC17" s="22" t="s">
        <v>229</v>
      </c>
      <c r="AD17" s="100" t="s">
        <v>644</v>
      </c>
      <c r="AE17" s="104"/>
      <c r="AF17" s="104"/>
      <c r="AG17" s="104"/>
      <c r="AH17" s="138"/>
      <c r="AI17" s="140"/>
      <c r="AJ17" s="104"/>
      <c r="AK17" s="138"/>
      <c r="AL17" s="139" t="s">
        <v>638</v>
      </c>
      <c r="AM17" s="139" t="s">
        <v>653</v>
      </c>
      <c r="AN17" s="133"/>
      <c r="AO17" s="128">
        <v>1</v>
      </c>
      <c r="AP17" s="158">
        <v>1</v>
      </c>
      <c r="AQ17" s="22"/>
    </row>
    <row r="18" s="3" customFormat="1" ht="48.95" customHeight="1" spans="1:43">
      <c r="A18" s="21">
        <v>10</v>
      </c>
      <c r="B18" s="24"/>
      <c r="C18" s="26"/>
      <c r="D18" s="26">
        <v>2</v>
      </c>
      <c r="E18" s="26"/>
      <c r="F18" s="26"/>
      <c r="G18" s="26"/>
      <c r="H18" s="26"/>
      <c r="I18" s="26"/>
      <c r="J18" s="22"/>
      <c r="K18" s="57"/>
      <c r="L18" s="50"/>
      <c r="M18" s="53" t="s">
        <v>60</v>
      </c>
      <c r="N18" s="35" t="s">
        <v>274</v>
      </c>
      <c r="O18" s="54" t="s">
        <v>272</v>
      </c>
      <c r="P18" s="21"/>
      <c r="Q18" s="24" t="s">
        <v>224</v>
      </c>
      <c r="R18" s="46"/>
      <c r="S18" s="46" t="s">
        <v>51</v>
      </c>
      <c r="T18" s="53" t="s">
        <v>234</v>
      </c>
      <c r="U18" s="53" t="s">
        <v>229</v>
      </c>
      <c r="V18" s="46" t="s">
        <v>226</v>
      </c>
      <c r="W18" s="46" t="s">
        <v>225</v>
      </c>
      <c r="X18" s="77" t="s">
        <v>248</v>
      </c>
      <c r="Y18" s="26" t="s">
        <v>275</v>
      </c>
      <c r="Z18" s="26" t="s">
        <v>276</v>
      </c>
      <c r="AA18" s="24"/>
      <c r="AB18" s="102">
        <v>0.904</v>
      </c>
      <c r="AC18" s="22" t="s">
        <v>229</v>
      </c>
      <c r="AD18" s="100"/>
      <c r="AE18" s="101" t="s">
        <v>648</v>
      </c>
      <c r="AF18" s="101"/>
      <c r="AG18" s="101"/>
      <c r="AH18" s="134">
        <f>AB18*1.08</f>
        <v>0.97632</v>
      </c>
      <c r="AI18" s="135">
        <f>AB18/AH18</f>
        <v>0.925925925925926</v>
      </c>
      <c r="AJ18" s="101"/>
      <c r="AK18" s="141"/>
      <c r="AL18" s="139" t="s">
        <v>654</v>
      </c>
      <c r="AM18" s="139"/>
      <c r="AN18" s="133"/>
      <c r="AO18" s="128">
        <v>1</v>
      </c>
      <c r="AP18" s="158">
        <v>1</v>
      </c>
      <c r="AQ18" s="22"/>
    </row>
    <row r="19" ht="39.95" customHeight="1" spans="1:43">
      <c r="A19" s="21">
        <v>11</v>
      </c>
      <c r="B19" s="24"/>
      <c r="C19" s="26"/>
      <c r="D19" s="26">
        <v>2</v>
      </c>
      <c r="E19" s="26"/>
      <c r="F19" s="26"/>
      <c r="G19" s="26"/>
      <c r="H19" s="26"/>
      <c r="I19" s="26"/>
      <c r="J19" s="22"/>
      <c r="K19" s="57"/>
      <c r="L19" s="58" t="s">
        <v>277</v>
      </c>
      <c r="M19" s="59" t="s">
        <v>277</v>
      </c>
      <c r="N19" s="60" t="s">
        <v>278</v>
      </c>
      <c r="O19" s="61" t="s">
        <v>500</v>
      </c>
      <c r="P19" s="21"/>
      <c r="Q19" s="24" t="s">
        <v>224</v>
      </c>
      <c r="R19" s="46"/>
      <c r="S19" s="46" t="s">
        <v>51</v>
      </c>
      <c r="T19" s="53" t="s">
        <v>234</v>
      </c>
      <c r="U19" s="53" t="s">
        <v>229</v>
      </c>
      <c r="V19" s="46" t="s">
        <v>225</v>
      </c>
      <c r="W19" s="46" t="s">
        <v>226</v>
      </c>
      <c r="X19" s="30" t="s">
        <v>243</v>
      </c>
      <c r="Y19" s="26" t="s">
        <v>280</v>
      </c>
      <c r="Z19" s="24" t="s">
        <v>281</v>
      </c>
      <c r="AA19" s="24" t="s">
        <v>655</v>
      </c>
      <c r="AB19" s="102">
        <v>0.0061</v>
      </c>
      <c r="AC19" s="22" t="s">
        <v>229</v>
      </c>
      <c r="AD19" s="100" t="s">
        <v>647</v>
      </c>
      <c r="AE19" s="105"/>
      <c r="AF19" s="105"/>
      <c r="AG19" s="105"/>
      <c r="AH19" s="141"/>
      <c r="AI19" s="135"/>
      <c r="AJ19" s="105"/>
      <c r="AK19" s="141"/>
      <c r="AL19" s="139" t="s">
        <v>645</v>
      </c>
      <c r="AM19" s="139" t="s">
        <v>656</v>
      </c>
      <c r="AN19" s="133"/>
      <c r="AO19" s="128">
        <v>8</v>
      </c>
      <c r="AP19" s="159">
        <v>8</v>
      </c>
      <c r="AQ19" s="22"/>
    </row>
    <row r="20" ht="39.95" customHeight="1" spans="1:43">
      <c r="A20" s="21">
        <v>12</v>
      </c>
      <c r="B20" s="24"/>
      <c r="C20" s="26"/>
      <c r="D20" s="26">
        <v>2</v>
      </c>
      <c r="E20" s="26"/>
      <c r="F20" s="26"/>
      <c r="G20" s="26"/>
      <c r="H20" s="26"/>
      <c r="I20" s="26"/>
      <c r="J20" s="22"/>
      <c r="K20" s="57"/>
      <c r="L20" s="58" t="s">
        <v>657</v>
      </c>
      <c r="M20" s="59" t="s">
        <v>657</v>
      </c>
      <c r="N20" s="60" t="s">
        <v>283</v>
      </c>
      <c r="O20" s="61" t="s">
        <v>500</v>
      </c>
      <c r="P20" s="21"/>
      <c r="Q20" s="24" t="s">
        <v>224</v>
      </c>
      <c r="R20" s="46"/>
      <c r="S20" s="46" t="s">
        <v>51</v>
      </c>
      <c r="T20" s="53" t="s">
        <v>234</v>
      </c>
      <c r="U20" s="53" t="s">
        <v>229</v>
      </c>
      <c r="V20" s="46" t="s">
        <v>225</v>
      </c>
      <c r="W20" s="46" t="s">
        <v>226</v>
      </c>
      <c r="X20" s="30" t="s">
        <v>243</v>
      </c>
      <c r="Y20" s="26" t="s">
        <v>280</v>
      </c>
      <c r="Z20" s="24" t="s">
        <v>281</v>
      </c>
      <c r="AA20" s="24" t="s">
        <v>658</v>
      </c>
      <c r="AB20" s="102">
        <v>0.0105</v>
      </c>
      <c r="AC20" s="22" t="s">
        <v>229</v>
      </c>
      <c r="AD20" s="100" t="s">
        <v>647</v>
      </c>
      <c r="AE20" s="105"/>
      <c r="AF20" s="105"/>
      <c r="AG20" s="105"/>
      <c r="AH20" s="141"/>
      <c r="AI20" s="135"/>
      <c r="AJ20" s="105"/>
      <c r="AK20" s="141"/>
      <c r="AL20" s="139" t="s">
        <v>645</v>
      </c>
      <c r="AM20" s="139" t="s">
        <v>656</v>
      </c>
      <c r="AN20" s="133"/>
      <c r="AO20" s="128">
        <v>1</v>
      </c>
      <c r="AP20" s="159">
        <v>1</v>
      </c>
      <c r="AQ20" s="22"/>
    </row>
    <row r="21" s="3" customFormat="1" ht="39.95" customHeight="1" spans="1:43">
      <c r="A21" s="21">
        <v>16</v>
      </c>
      <c r="B21" s="24"/>
      <c r="C21" s="26">
        <v>1</v>
      </c>
      <c r="D21" s="26"/>
      <c r="E21" s="26"/>
      <c r="F21" s="26"/>
      <c r="G21" s="26"/>
      <c r="H21" s="26"/>
      <c r="I21" s="26"/>
      <c r="J21" s="22"/>
      <c r="K21" s="47"/>
      <c r="L21" s="55" t="s">
        <v>293</v>
      </c>
      <c r="M21" s="53" t="s">
        <v>293</v>
      </c>
      <c r="N21" s="35" t="s">
        <v>294</v>
      </c>
      <c r="O21" s="62" t="s">
        <v>295</v>
      </c>
      <c r="P21" s="30"/>
      <c r="Q21" s="24" t="s">
        <v>224</v>
      </c>
      <c r="R21" s="46"/>
      <c r="S21" s="46" t="s">
        <v>51</v>
      </c>
      <c r="T21" s="53" t="s">
        <v>234</v>
      </c>
      <c r="U21" s="53" t="s">
        <v>229</v>
      </c>
      <c r="V21" s="46" t="s">
        <v>225</v>
      </c>
      <c r="W21" s="76" t="s">
        <v>226</v>
      </c>
      <c r="X21" s="24" t="s">
        <v>229</v>
      </c>
      <c r="Y21" s="26" t="s">
        <v>228</v>
      </c>
      <c r="Z21" s="53" t="s">
        <v>229</v>
      </c>
      <c r="AA21" s="24"/>
      <c r="AB21" s="102">
        <v>0.111</v>
      </c>
      <c r="AC21" s="22" t="s">
        <v>229</v>
      </c>
      <c r="AD21" s="106"/>
      <c r="AE21" s="105"/>
      <c r="AF21" s="105"/>
      <c r="AG21" s="105"/>
      <c r="AH21" s="141"/>
      <c r="AI21" s="142"/>
      <c r="AJ21" s="105"/>
      <c r="AK21" s="141"/>
      <c r="AL21" s="139" t="s">
        <v>645</v>
      </c>
      <c r="AM21" s="139" t="s">
        <v>659</v>
      </c>
      <c r="AN21" s="143"/>
      <c r="AO21" s="160">
        <v>1</v>
      </c>
      <c r="AP21" s="161">
        <v>1</v>
      </c>
      <c r="AQ21" s="22"/>
    </row>
    <row r="22" s="3" customFormat="1" ht="39.95" customHeight="1" spans="1:43">
      <c r="A22" s="21">
        <v>17</v>
      </c>
      <c r="B22" s="24"/>
      <c r="C22" s="26">
        <v>1</v>
      </c>
      <c r="D22" s="26"/>
      <c r="E22" s="26"/>
      <c r="F22" s="26"/>
      <c r="G22" s="26"/>
      <c r="H22" s="26"/>
      <c r="I22" s="26"/>
      <c r="J22" s="22"/>
      <c r="K22" s="47"/>
      <c r="L22" s="59" t="s">
        <v>298</v>
      </c>
      <c r="M22" s="63" t="s">
        <v>298</v>
      </c>
      <c r="N22" s="64" t="s">
        <v>299</v>
      </c>
      <c r="O22" s="62"/>
      <c r="P22" s="65"/>
      <c r="Q22" s="78" t="s">
        <v>224</v>
      </c>
      <c r="R22" s="46"/>
      <c r="S22" s="46" t="s">
        <v>51</v>
      </c>
      <c r="T22" s="53" t="s">
        <v>234</v>
      </c>
      <c r="U22" s="53"/>
      <c r="V22" s="79" t="s">
        <v>225</v>
      </c>
      <c r="W22" s="80" t="s">
        <v>226</v>
      </c>
      <c r="X22" s="65" t="s">
        <v>300</v>
      </c>
      <c r="Y22" s="107"/>
      <c r="Z22" s="108"/>
      <c r="AA22" s="78"/>
      <c r="AB22" s="102">
        <v>0.001</v>
      </c>
      <c r="AC22" s="22"/>
      <c r="AD22" s="106"/>
      <c r="AE22" s="105"/>
      <c r="AF22" s="105"/>
      <c r="AG22" s="105"/>
      <c r="AH22" s="141"/>
      <c r="AI22" s="142"/>
      <c r="AJ22" s="105"/>
      <c r="AK22" s="141"/>
      <c r="AL22" s="139" t="s">
        <v>645</v>
      </c>
      <c r="AM22" s="139" t="s">
        <v>659</v>
      </c>
      <c r="AN22" s="143"/>
      <c r="AO22" s="160">
        <v>3</v>
      </c>
      <c r="AP22" s="161">
        <v>3</v>
      </c>
      <c r="AQ22" s="22"/>
    </row>
    <row r="23" s="3" customFormat="1" ht="39.95" customHeight="1" spans="1:43">
      <c r="A23" s="21">
        <v>18</v>
      </c>
      <c r="B23" s="24"/>
      <c r="C23" s="26">
        <v>1</v>
      </c>
      <c r="D23" s="26"/>
      <c r="E23" s="26"/>
      <c r="F23" s="26"/>
      <c r="G23" s="26"/>
      <c r="H23" s="26"/>
      <c r="I23" s="26"/>
      <c r="J23" s="22"/>
      <c r="K23" s="47"/>
      <c r="L23" s="52" t="s">
        <v>660</v>
      </c>
      <c r="M23" s="53" t="s">
        <v>296</v>
      </c>
      <c r="N23" s="35" t="s">
        <v>297</v>
      </c>
      <c r="O23" s="62" t="s">
        <v>233</v>
      </c>
      <c r="P23" s="65"/>
      <c r="Q23" s="78" t="s">
        <v>224</v>
      </c>
      <c r="R23" s="46"/>
      <c r="S23" s="46" t="s">
        <v>51</v>
      </c>
      <c r="T23" s="53" t="s">
        <v>234</v>
      </c>
      <c r="U23" s="53" t="s">
        <v>229</v>
      </c>
      <c r="V23" s="79" t="s">
        <v>225</v>
      </c>
      <c r="W23" s="80" t="s">
        <v>226</v>
      </c>
      <c r="X23" s="65" t="s">
        <v>273</v>
      </c>
      <c r="Y23" s="107" t="s">
        <v>228</v>
      </c>
      <c r="Z23" s="108" t="s">
        <v>229</v>
      </c>
      <c r="AA23" s="78" t="s">
        <v>229</v>
      </c>
      <c r="AB23" s="102">
        <v>0.08</v>
      </c>
      <c r="AC23" s="22" t="s">
        <v>229</v>
      </c>
      <c r="AD23" s="106"/>
      <c r="AE23" s="105"/>
      <c r="AF23" s="105"/>
      <c r="AG23" s="105"/>
      <c r="AH23" s="141"/>
      <c r="AI23" s="142"/>
      <c r="AJ23" s="105"/>
      <c r="AK23" s="141"/>
      <c r="AL23" s="139" t="s">
        <v>645</v>
      </c>
      <c r="AM23" s="139" t="s">
        <v>659</v>
      </c>
      <c r="AN23" s="143"/>
      <c r="AO23" s="160">
        <v>1</v>
      </c>
      <c r="AP23" s="161">
        <v>1</v>
      </c>
      <c r="AQ23" s="22"/>
    </row>
    <row r="24" s="3" customFormat="1" ht="39.95" customHeight="1" spans="1:43">
      <c r="A24" s="21">
        <v>19</v>
      </c>
      <c r="B24" s="24"/>
      <c r="C24" s="29">
        <v>1</v>
      </c>
      <c r="D24" s="26"/>
      <c r="E24" s="29"/>
      <c r="F24" s="26"/>
      <c r="G24" s="26"/>
      <c r="H24" s="26"/>
      <c r="I24" s="26"/>
      <c r="J24" s="22"/>
      <c r="K24" s="47"/>
      <c r="L24" s="52" t="s">
        <v>301</v>
      </c>
      <c r="M24" s="53" t="s">
        <v>301</v>
      </c>
      <c r="N24" s="35" t="s">
        <v>302</v>
      </c>
      <c r="O24" s="62" t="s">
        <v>272</v>
      </c>
      <c r="P24" s="65"/>
      <c r="Q24" s="78" t="s">
        <v>224</v>
      </c>
      <c r="R24" s="46"/>
      <c r="S24" s="46" t="s">
        <v>51</v>
      </c>
      <c r="T24" s="53" t="s">
        <v>301</v>
      </c>
      <c r="U24" s="53" t="s">
        <v>51</v>
      </c>
      <c r="V24" s="46" t="s">
        <v>226</v>
      </c>
      <c r="W24" s="46" t="s">
        <v>225</v>
      </c>
      <c r="X24" s="65" t="s">
        <v>303</v>
      </c>
      <c r="Y24" s="107" t="s">
        <v>228</v>
      </c>
      <c r="Z24" s="108" t="s">
        <v>229</v>
      </c>
      <c r="AA24" s="78" t="s">
        <v>229</v>
      </c>
      <c r="AB24" s="102">
        <v>0.15</v>
      </c>
      <c r="AC24" s="22" t="s">
        <v>229</v>
      </c>
      <c r="AD24" s="106"/>
      <c r="AE24" s="105"/>
      <c r="AF24" s="105"/>
      <c r="AG24" s="105"/>
      <c r="AH24" s="141"/>
      <c r="AI24" s="142"/>
      <c r="AJ24" s="105"/>
      <c r="AK24" s="141"/>
      <c r="AL24" s="139" t="s">
        <v>645</v>
      </c>
      <c r="AM24" s="139" t="s">
        <v>659</v>
      </c>
      <c r="AN24" s="143"/>
      <c r="AO24" s="160">
        <v>0</v>
      </c>
      <c r="AP24" s="161">
        <v>1</v>
      </c>
      <c r="AQ24" s="22"/>
    </row>
    <row r="25" ht="51" customHeight="1" spans="1:43">
      <c r="A25" s="21">
        <v>20</v>
      </c>
      <c r="B25" s="24"/>
      <c r="C25" s="30">
        <v>1</v>
      </c>
      <c r="D25" s="26"/>
      <c r="E25" s="30"/>
      <c r="F25" s="30"/>
      <c r="G25" s="26"/>
      <c r="H25" s="26"/>
      <c r="I25" s="26"/>
      <c r="J25" s="22"/>
      <c r="K25" s="47"/>
      <c r="L25" s="52" t="s">
        <v>71</v>
      </c>
      <c r="M25" s="26" t="s">
        <v>71</v>
      </c>
      <c r="N25" s="35" t="s">
        <v>309</v>
      </c>
      <c r="O25" s="54" t="s">
        <v>272</v>
      </c>
      <c r="P25" s="30"/>
      <c r="Q25" s="24" t="s">
        <v>224</v>
      </c>
      <c r="R25" s="46"/>
      <c r="S25" s="46" t="s">
        <v>51</v>
      </c>
      <c r="T25" s="53" t="s">
        <v>234</v>
      </c>
      <c r="U25" s="24" t="s">
        <v>229</v>
      </c>
      <c r="V25" s="46" t="s">
        <v>226</v>
      </c>
      <c r="W25" s="46" t="s">
        <v>225</v>
      </c>
      <c r="X25" s="30" t="s">
        <v>273</v>
      </c>
      <c r="Y25" s="26" t="s">
        <v>228</v>
      </c>
      <c r="Z25" s="24" t="s">
        <v>229</v>
      </c>
      <c r="AA25" s="24"/>
      <c r="AB25" s="102">
        <v>0.3</v>
      </c>
      <c r="AC25" s="22" t="s">
        <v>229</v>
      </c>
      <c r="AD25" s="106" t="s">
        <v>661</v>
      </c>
      <c r="AE25" s="105"/>
      <c r="AF25" s="105"/>
      <c r="AG25" s="105"/>
      <c r="AH25" s="141"/>
      <c r="AI25" s="142"/>
      <c r="AJ25" s="105"/>
      <c r="AK25" s="141"/>
      <c r="AL25" s="139" t="s">
        <v>638</v>
      </c>
      <c r="AM25" s="139" t="s">
        <v>650</v>
      </c>
      <c r="AN25" s="133"/>
      <c r="AO25" s="128">
        <v>1</v>
      </c>
      <c r="AP25" s="158">
        <v>1</v>
      </c>
      <c r="AQ25" s="22"/>
    </row>
    <row r="26" ht="39.95" customHeight="1" spans="1:43">
      <c r="A26" s="21">
        <v>21</v>
      </c>
      <c r="B26" s="24"/>
      <c r="C26" s="30">
        <v>1</v>
      </c>
      <c r="D26" s="26"/>
      <c r="E26" s="30"/>
      <c r="F26" s="30"/>
      <c r="G26" s="26"/>
      <c r="H26" s="26"/>
      <c r="I26" s="26"/>
      <c r="J26" s="22"/>
      <c r="K26" s="47"/>
      <c r="L26" s="52" t="s">
        <v>662</v>
      </c>
      <c r="M26" s="53" t="s">
        <v>311</v>
      </c>
      <c r="N26" s="35" t="s">
        <v>312</v>
      </c>
      <c r="O26" s="66" t="s">
        <v>313</v>
      </c>
      <c r="P26" s="30"/>
      <c r="Q26" s="24" t="s">
        <v>224</v>
      </c>
      <c r="R26" s="53" t="s">
        <v>229</v>
      </c>
      <c r="S26" s="46" t="s">
        <v>51</v>
      </c>
      <c r="T26" s="53" t="s">
        <v>234</v>
      </c>
      <c r="U26" s="53" t="s">
        <v>229</v>
      </c>
      <c r="V26" s="46" t="s">
        <v>225</v>
      </c>
      <c r="W26" s="46" t="s">
        <v>226</v>
      </c>
      <c r="X26" s="24" t="s">
        <v>229</v>
      </c>
      <c r="Y26" s="24" t="s">
        <v>229</v>
      </c>
      <c r="Z26" s="24" t="s">
        <v>229</v>
      </c>
      <c r="AA26" s="24"/>
      <c r="AB26" s="102">
        <v>0.001</v>
      </c>
      <c r="AC26" s="22" t="s">
        <v>229</v>
      </c>
      <c r="AD26" s="98"/>
      <c r="AE26" s="98"/>
      <c r="AF26" s="98"/>
      <c r="AG26" s="98"/>
      <c r="AH26" s="98"/>
      <c r="AI26" s="98"/>
      <c r="AJ26" s="98"/>
      <c r="AK26" s="98"/>
      <c r="AL26" s="139" t="s">
        <v>645</v>
      </c>
      <c r="AM26" s="132" t="s">
        <v>663</v>
      </c>
      <c r="AN26" s="133"/>
      <c r="AO26" s="162">
        <v>25</v>
      </c>
      <c r="AP26" s="163">
        <v>25</v>
      </c>
      <c r="AQ26" s="22"/>
    </row>
    <row r="27" ht="39.95" customHeight="1" spans="1:43">
      <c r="A27" s="21">
        <v>22</v>
      </c>
      <c r="B27" s="24"/>
      <c r="C27" s="26">
        <v>1</v>
      </c>
      <c r="D27" s="26"/>
      <c r="E27" s="31"/>
      <c r="F27" s="30"/>
      <c r="G27" s="26"/>
      <c r="H27" s="26"/>
      <c r="I27" s="26"/>
      <c r="J27" s="22"/>
      <c r="K27" s="47"/>
      <c r="L27" s="52" t="s">
        <v>314</v>
      </c>
      <c r="M27" s="26" t="s">
        <v>314</v>
      </c>
      <c r="N27" s="35" t="s">
        <v>315</v>
      </c>
      <c r="O27" s="54" t="s">
        <v>316</v>
      </c>
      <c r="P27" s="30"/>
      <c r="Q27" s="24" t="s">
        <v>224</v>
      </c>
      <c r="R27" s="81"/>
      <c r="S27" s="46" t="s">
        <v>51</v>
      </c>
      <c r="T27" s="26" t="s">
        <v>314</v>
      </c>
      <c r="U27" s="24" t="s">
        <v>51</v>
      </c>
      <c r="V27" s="46" t="s">
        <v>226</v>
      </c>
      <c r="W27" s="46" t="s">
        <v>225</v>
      </c>
      <c r="X27" s="30" t="s">
        <v>227</v>
      </c>
      <c r="Y27" s="53" t="s">
        <v>228</v>
      </c>
      <c r="Z27" s="24" t="s">
        <v>229</v>
      </c>
      <c r="AA27" s="24"/>
      <c r="AB27" s="102" t="e">
        <f>AB28+AB50+AB60+AB65+AB66+AB67+AB72*AO72+AB48+AB49++AB47</f>
        <v>#REF!</v>
      </c>
      <c r="AC27" s="22" t="s">
        <v>229</v>
      </c>
      <c r="AD27" s="106" t="s">
        <v>664</v>
      </c>
      <c r="AE27" s="105"/>
      <c r="AF27" s="105"/>
      <c r="AG27" s="105"/>
      <c r="AH27" s="141"/>
      <c r="AI27" s="142"/>
      <c r="AJ27" s="105">
        <v>55</v>
      </c>
      <c r="AK27" s="141"/>
      <c r="AL27" s="139" t="s">
        <v>638</v>
      </c>
      <c r="AM27" s="139" t="s">
        <v>665</v>
      </c>
      <c r="AN27" s="133"/>
      <c r="AO27" s="128">
        <v>1</v>
      </c>
      <c r="AP27" s="158">
        <v>1</v>
      </c>
      <c r="AQ27" s="22"/>
    </row>
    <row r="28" ht="39.95" customHeight="1" spans="1:43">
      <c r="A28" s="21">
        <v>23</v>
      </c>
      <c r="B28" s="24"/>
      <c r="C28" s="26"/>
      <c r="D28" s="26">
        <v>2</v>
      </c>
      <c r="E28" s="30"/>
      <c r="F28" s="30"/>
      <c r="G28" s="26"/>
      <c r="H28" s="26"/>
      <c r="I28" s="26"/>
      <c r="J28" s="22"/>
      <c r="K28" s="47"/>
      <c r="L28" s="52" t="s">
        <v>318</v>
      </c>
      <c r="M28" s="26" t="s">
        <v>318</v>
      </c>
      <c r="N28" s="35" t="s">
        <v>319</v>
      </c>
      <c r="O28" s="54" t="s">
        <v>316</v>
      </c>
      <c r="P28" s="30"/>
      <c r="Q28" s="24" t="s">
        <v>224</v>
      </c>
      <c r="R28" s="81"/>
      <c r="S28" s="46" t="s">
        <v>51</v>
      </c>
      <c r="T28" s="26" t="s">
        <v>318</v>
      </c>
      <c r="U28" s="24" t="s">
        <v>51</v>
      </c>
      <c r="V28" s="46" t="s">
        <v>226</v>
      </c>
      <c r="W28" s="46" t="s">
        <v>225</v>
      </c>
      <c r="X28" s="30" t="s">
        <v>273</v>
      </c>
      <c r="Y28" s="53" t="s">
        <v>228</v>
      </c>
      <c r="Z28" s="53" t="s">
        <v>229</v>
      </c>
      <c r="AA28" s="53"/>
      <c r="AB28" s="102" t="e">
        <f>AB29+AB32+AB35+#REF!+AB36+AB37+AB46</f>
        <v>#REF!</v>
      </c>
      <c r="AC28" s="22" t="s">
        <v>229</v>
      </c>
      <c r="AD28" s="106" t="s">
        <v>664</v>
      </c>
      <c r="AE28" s="105"/>
      <c r="AF28" s="105"/>
      <c r="AG28" s="105"/>
      <c r="AH28" s="141"/>
      <c r="AI28" s="142"/>
      <c r="AJ28" s="105">
        <v>24</v>
      </c>
      <c r="AK28" s="141"/>
      <c r="AL28" s="139" t="s">
        <v>654</v>
      </c>
      <c r="AM28" s="139" t="s">
        <v>665</v>
      </c>
      <c r="AN28" s="133"/>
      <c r="AO28" s="128">
        <v>1</v>
      </c>
      <c r="AP28" s="159">
        <v>1</v>
      </c>
      <c r="AQ28" s="22"/>
    </row>
    <row r="29" ht="39.95" customHeight="1" spans="1:43">
      <c r="A29" s="21">
        <v>24</v>
      </c>
      <c r="B29" s="24"/>
      <c r="C29" s="26"/>
      <c r="D29" s="26"/>
      <c r="E29" s="30">
        <v>3</v>
      </c>
      <c r="F29" s="30"/>
      <c r="G29" s="26"/>
      <c r="H29" s="26"/>
      <c r="I29" s="26"/>
      <c r="J29" s="22"/>
      <c r="K29" s="22"/>
      <c r="L29" s="52" t="s">
        <v>666</v>
      </c>
      <c r="M29" s="53" t="s">
        <v>321</v>
      </c>
      <c r="N29" s="35" t="s">
        <v>322</v>
      </c>
      <c r="O29" s="66" t="s">
        <v>233</v>
      </c>
      <c r="P29" s="30"/>
      <c r="Q29" s="24" t="s">
        <v>224</v>
      </c>
      <c r="R29" s="81"/>
      <c r="S29" s="46" t="s">
        <v>51</v>
      </c>
      <c r="T29" s="53" t="s">
        <v>234</v>
      </c>
      <c r="U29" s="46" t="s">
        <v>229</v>
      </c>
      <c r="V29" s="46" t="s">
        <v>225</v>
      </c>
      <c r="W29" s="46" t="s">
        <v>226</v>
      </c>
      <c r="X29" s="30" t="s">
        <v>273</v>
      </c>
      <c r="Y29" s="53" t="s">
        <v>228</v>
      </c>
      <c r="Z29" s="109" t="s">
        <v>229</v>
      </c>
      <c r="AA29" s="109" t="s">
        <v>229</v>
      </c>
      <c r="AB29" s="110">
        <f>AB30+AB31</f>
        <v>1.46</v>
      </c>
      <c r="AC29" s="46" t="s">
        <v>229</v>
      </c>
      <c r="AD29" s="106" t="s">
        <v>667</v>
      </c>
      <c r="AE29" s="105"/>
      <c r="AF29" s="105"/>
      <c r="AG29" s="105"/>
      <c r="AH29" s="141"/>
      <c r="AI29" s="142"/>
      <c r="AJ29" s="105"/>
      <c r="AK29" s="141"/>
      <c r="AL29" s="139" t="s">
        <v>638</v>
      </c>
      <c r="AM29" s="139" t="s">
        <v>668</v>
      </c>
      <c r="AN29" s="133"/>
      <c r="AO29" s="128">
        <v>1</v>
      </c>
      <c r="AP29" s="159">
        <v>1</v>
      </c>
      <c r="AQ29" s="22"/>
    </row>
    <row r="30" ht="39.95" customHeight="1" spans="1:43">
      <c r="A30" s="21">
        <v>25</v>
      </c>
      <c r="B30" s="24"/>
      <c r="C30" s="26"/>
      <c r="D30" s="26"/>
      <c r="E30" s="30"/>
      <c r="F30" s="26">
        <v>4</v>
      </c>
      <c r="G30" s="26"/>
      <c r="H30" s="26"/>
      <c r="I30" s="26"/>
      <c r="J30" s="22"/>
      <c r="K30" s="22"/>
      <c r="L30" s="52"/>
      <c r="M30" s="53" t="s">
        <v>323</v>
      </c>
      <c r="N30" s="35" t="s">
        <v>324</v>
      </c>
      <c r="O30" s="66" t="s">
        <v>233</v>
      </c>
      <c r="P30" s="30"/>
      <c r="Q30" s="24" t="s">
        <v>224</v>
      </c>
      <c r="R30" s="81"/>
      <c r="S30" s="46" t="s">
        <v>51</v>
      </c>
      <c r="T30" s="53" t="s">
        <v>234</v>
      </c>
      <c r="U30" s="46" t="s">
        <v>229</v>
      </c>
      <c r="V30" s="46" t="s">
        <v>225</v>
      </c>
      <c r="W30" s="46" t="s">
        <v>226</v>
      </c>
      <c r="X30" s="24" t="s">
        <v>325</v>
      </c>
      <c r="Y30" s="26" t="s">
        <v>669</v>
      </c>
      <c r="Z30" s="109" t="s">
        <v>327</v>
      </c>
      <c r="AA30" s="109" t="s">
        <v>328</v>
      </c>
      <c r="AB30" s="111">
        <v>1.341</v>
      </c>
      <c r="AC30" s="46" t="s">
        <v>229</v>
      </c>
      <c r="AD30" s="100"/>
      <c r="AE30" s="101">
        <f>AB30/1.134*1000+10</f>
        <v>1192.53968253968</v>
      </c>
      <c r="AF30" s="101">
        <v>25</v>
      </c>
      <c r="AG30" s="101">
        <v>2</v>
      </c>
      <c r="AH30" s="134">
        <f>AE30*1.134/1000</f>
        <v>1.35234</v>
      </c>
      <c r="AI30" s="135">
        <f t="shared" ref="AI30:AI33" si="1">AB30/AH30</f>
        <v>0.991614534806336</v>
      </c>
      <c r="AJ30" s="105"/>
      <c r="AK30" s="141"/>
      <c r="AL30" s="137"/>
      <c r="AM30" s="137"/>
      <c r="AN30" s="133"/>
      <c r="AO30" s="128">
        <v>1</v>
      </c>
      <c r="AP30" s="159">
        <v>1</v>
      </c>
      <c r="AQ30" s="22"/>
    </row>
    <row r="31" ht="39.95" customHeight="1" spans="1:43">
      <c r="A31" s="21">
        <v>26</v>
      </c>
      <c r="B31" s="24"/>
      <c r="C31" s="26"/>
      <c r="D31" s="26"/>
      <c r="E31" s="30"/>
      <c r="F31" s="26">
        <v>4</v>
      </c>
      <c r="G31" s="26"/>
      <c r="H31" s="26"/>
      <c r="I31" s="26"/>
      <c r="J31" s="22"/>
      <c r="K31" s="22"/>
      <c r="L31" s="52"/>
      <c r="M31" s="53" t="s">
        <v>329</v>
      </c>
      <c r="N31" s="35" t="s">
        <v>330</v>
      </c>
      <c r="O31" s="66" t="s">
        <v>233</v>
      </c>
      <c r="P31" s="30"/>
      <c r="Q31" s="24" t="s">
        <v>224</v>
      </c>
      <c r="R31" s="81"/>
      <c r="S31" s="46" t="s">
        <v>51</v>
      </c>
      <c r="T31" s="53" t="s">
        <v>234</v>
      </c>
      <c r="U31" s="46" t="s">
        <v>229</v>
      </c>
      <c r="V31" s="46" t="s">
        <v>225</v>
      </c>
      <c r="W31" s="46" t="s">
        <v>226</v>
      </c>
      <c r="X31" s="24" t="s">
        <v>325</v>
      </c>
      <c r="Y31" s="26" t="s">
        <v>331</v>
      </c>
      <c r="Z31" s="109" t="s">
        <v>327</v>
      </c>
      <c r="AA31" s="112" t="s">
        <v>332</v>
      </c>
      <c r="AB31" s="113">
        <v>0.119</v>
      </c>
      <c r="AC31" s="46" t="s">
        <v>229</v>
      </c>
      <c r="AD31" s="100"/>
      <c r="AE31" s="101">
        <f>AB31/0.684*1000+10</f>
        <v>183.976608187134</v>
      </c>
      <c r="AF31" s="101">
        <v>20</v>
      </c>
      <c r="AG31" s="101">
        <v>1.5</v>
      </c>
      <c r="AH31" s="134">
        <f>AE31*0.684/1000</f>
        <v>0.12584</v>
      </c>
      <c r="AI31" s="135">
        <f t="shared" si="1"/>
        <v>0.945645263827082</v>
      </c>
      <c r="AJ31" s="105"/>
      <c r="AK31" s="141"/>
      <c r="AL31" s="137"/>
      <c r="AM31" s="137"/>
      <c r="AN31" s="133"/>
      <c r="AO31" s="128">
        <v>1</v>
      </c>
      <c r="AP31" s="159">
        <v>1</v>
      </c>
      <c r="AQ31" s="22"/>
    </row>
    <row r="32" s="4" customFormat="1" ht="39.95" customHeight="1" spans="1:43">
      <c r="A32" s="21">
        <v>27</v>
      </c>
      <c r="B32" s="32"/>
      <c r="C32" s="33"/>
      <c r="D32" s="33"/>
      <c r="E32" s="34">
        <v>3</v>
      </c>
      <c r="F32" s="34"/>
      <c r="G32" s="33"/>
      <c r="H32" s="33"/>
      <c r="I32" s="33"/>
      <c r="J32" s="67"/>
      <c r="K32" s="67"/>
      <c r="L32" s="49" t="s">
        <v>333</v>
      </c>
      <c r="M32" s="53" t="s">
        <v>333</v>
      </c>
      <c r="N32" s="68" t="s">
        <v>334</v>
      </c>
      <c r="O32" s="69" t="s">
        <v>335</v>
      </c>
      <c r="P32" s="30"/>
      <c r="Q32" s="24" t="s">
        <v>224</v>
      </c>
      <c r="R32" s="82"/>
      <c r="S32" s="46" t="s">
        <v>51</v>
      </c>
      <c r="T32" s="53" t="s">
        <v>234</v>
      </c>
      <c r="U32" s="46" t="s">
        <v>229</v>
      </c>
      <c r="V32" s="46" t="s">
        <v>225</v>
      </c>
      <c r="W32" s="46" t="s">
        <v>226</v>
      </c>
      <c r="X32" s="34" t="s">
        <v>273</v>
      </c>
      <c r="Y32" s="33" t="s">
        <v>228</v>
      </c>
      <c r="Z32" s="109" t="s">
        <v>229</v>
      </c>
      <c r="AA32" s="109" t="s">
        <v>229</v>
      </c>
      <c r="AB32" s="110">
        <f>AB33+AB34*AO34</f>
        <v>0.17</v>
      </c>
      <c r="AC32" s="46" t="s">
        <v>229</v>
      </c>
      <c r="AD32" s="114" t="s">
        <v>664</v>
      </c>
      <c r="AE32" s="115"/>
      <c r="AF32" s="115"/>
      <c r="AG32" s="115"/>
      <c r="AH32" s="144"/>
      <c r="AI32" s="145"/>
      <c r="AJ32" s="115">
        <v>4</v>
      </c>
      <c r="AK32" s="144"/>
      <c r="AL32" s="146" t="s">
        <v>645</v>
      </c>
      <c r="AM32" s="146" t="s">
        <v>670</v>
      </c>
      <c r="AN32" s="147"/>
      <c r="AO32" s="164">
        <v>1</v>
      </c>
      <c r="AP32" s="165">
        <v>1</v>
      </c>
      <c r="AQ32" s="166"/>
    </row>
    <row r="33" s="4" customFormat="1" ht="39.95" customHeight="1" spans="1:43">
      <c r="A33" s="21">
        <v>28</v>
      </c>
      <c r="B33" s="32"/>
      <c r="C33" s="33"/>
      <c r="D33" s="33"/>
      <c r="E33" s="34"/>
      <c r="F33" s="33">
        <v>4</v>
      </c>
      <c r="G33" s="33"/>
      <c r="H33" s="33"/>
      <c r="I33" s="33"/>
      <c r="J33" s="67"/>
      <c r="K33" s="67"/>
      <c r="L33" s="49"/>
      <c r="M33" s="53" t="s">
        <v>336</v>
      </c>
      <c r="N33" s="68" t="s">
        <v>337</v>
      </c>
      <c r="O33" s="69" t="s">
        <v>335</v>
      </c>
      <c r="P33" s="30"/>
      <c r="Q33" s="24" t="s">
        <v>224</v>
      </c>
      <c r="R33" s="82"/>
      <c r="S33" s="46" t="s">
        <v>51</v>
      </c>
      <c r="T33" s="53" t="s">
        <v>234</v>
      </c>
      <c r="U33" s="46" t="s">
        <v>229</v>
      </c>
      <c r="V33" s="46" t="s">
        <v>225</v>
      </c>
      <c r="W33" s="46" t="s">
        <v>226</v>
      </c>
      <c r="X33" s="24" t="s">
        <v>338</v>
      </c>
      <c r="Y33" s="33" t="s">
        <v>339</v>
      </c>
      <c r="Z33" s="109" t="s">
        <v>340</v>
      </c>
      <c r="AA33" s="112" t="s">
        <v>341</v>
      </c>
      <c r="AB33" s="110">
        <v>0.156</v>
      </c>
      <c r="AC33" s="46" t="s">
        <v>229</v>
      </c>
      <c r="AD33" s="114" t="s">
        <v>671</v>
      </c>
      <c r="AE33" s="115">
        <v>93</v>
      </c>
      <c r="AF33" s="115">
        <v>87.5</v>
      </c>
      <c r="AG33" s="115">
        <v>3</v>
      </c>
      <c r="AH33" s="148">
        <f>AE33*AF33*AG33*7860/1000000000</f>
        <v>0.19188225</v>
      </c>
      <c r="AI33" s="149">
        <f t="shared" si="1"/>
        <v>0.812998596795691</v>
      </c>
      <c r="AJ33" s="115"/>
      <c r="AK33" s="144"/>
      <c r="AL33" s="137"/>
      <c r="AM33" s="137"/>
      <c r="AN33" s="147"/>
      <c r="AO33" s="164">
        <v>1</v>
      </c>
      <c r="AP33" s="165">
        <v>1</v>
      </c>
      <c r="AQ33" s="166"/>
    </row>
    <row r="34" s="4" customFormat="1" ht="39.95" customHeight="1" spans="1:43">
      <c r="A34" s="21">
        <v>29</v>
      </c>
      <c r="B34" s="32"/>
      <c r="C34" s="33"/>
      <c r="D34" s="33"/>
      <c r="E34" s="34"/>
      <c r="F34" s="33">
        <v>4</v>
      </c>
      <c r="G34" s="33"/>
      <c r="H34" s="33"/>
      <c r="I34" s="33"/>
      <c r="J34" s="67"/>
      <c r="K34" s="67"/>
      <c r="L34" s="49"/>
      <c r="M34" s="70" t="s">
        <v>342</v>
      </c>
      <c r="N34" s="68" t="s">
        <v>343</v>
      </c>
      <c r="O34" s="69" t="s">
        <v>344</v>
      </c>
      <c r="P34" s="30"/>
      <c r="Q34" s="24" t="s">
        <v>224</v>
      </c>
      <c r="R34" s="82"/>
      <c r="S34" s="46" t="s">
        <v>51</v>
      </c>
      <c r="T34" s="53" t="s">
        <v>234</v>
      </c>
      <c r="U34" s="46" t="s">
        <v>229</v>
      </c>
      <c r="V34" s="83" t="s">
        <v>225</v>
      </c>
      <c r="W34" s="83" t="s">
        <v>226</v>
      </c>
      <c r="X34" s="32" t="s">
        <v>313</v>
      </c>
      <c r="Y34" s="53" t="s">
        <v>345</v>
      </c>
      <c r="Z34" s="116" t="s">
        <v>229</v>
      </c>
      <c r="AA34" s="109" t="s">
        <v>229</v>
      </c>
      <c r="AB34" s="110">
        <v>0.007</v>
      </c>
      <c r="AC34" s="46" t="s">
        <v>229</v>
      </c>
      <c r="AD34" s="114"/>
      <c r="AE34" s="115"/>
      <c r="AF34" s="115"/>
      <c r="AG34" s="115"/>
      <c r="AH34" s="144"/>
      <c r="AI34" s="145"/>
      <c r="AJ34" s="115"/>
      <c r="AK34" s="144"/>
      <c r="AL34" s="137"/>
      <c r="AM34" s="137"/>
      <c r="AN34" s="147"/>
      <c r="AO34" s="164">
        <v>2</v>
      </c>
      <c r="AP34" s="165">
        <v>2</v>
      </c>
      <c r="AQ34" s="166"/>
    </row>
    <row r="35" ht="39.95" customHeight="1" spans="1:43">
      <c r="A35" s="21">
        <v>30</v>
      </c>
      <c r="B35" s="26"/>
      <c r="C35" s="26"/>
      <c r="D35" s="26"/>
      <c r="E35" s="26">
        <v>3</v>
      </c>
      <c r="F35" s="26"/>
      <c r="G35" s="26"/>
      <c r="H35" s="26"/>
      <c r="I35" s="26"/>
      <c r="J35" s="28"/>
      <c r="K35" s="28"/>
      <c r="L35" s="71" t="s">
        <v>672</v>
      </c>
      <c r="M35" s="53" t="s">
        <v>346</v>
      </c>
      <c r="N35" s="35" t="s">
        <v>347</v>
      </c>
      <c r="O35" s="66" t="s">
        <v>348</v>
      </c>
      <c r="P35" s="30"/>
      <c r="Q35" s="24" t="s">
        <v>224</v>
      </c>
      <c r="R35" s="28"/>
      <c r="S35" s="46" t="s">
        <v>51</v>
      </c>
      <c r="T35" s="53" t="s">
        <v>234</v>
      </c>
      <c r="U35" s="53" t="s">
        <v>229</v>
      </c>
      <c r="V35" s="46" t="s">
        <v>225</v>
      </c>
      <c r="W35" s="46" t="s">
        <v>226</v>
      </c>
      <c r="X35" s="24" t="s">
        <v>325</v>
      </c>
      <c r="Y35" s="26" t="s">
        <v>349</v>
      </c>
      <c r="Z35" s="53" t="s">
        <v>350</v>
      </c>
      <c r="AA35" s="21"/>
      <c r="AB35" s="102">
        <v>0.0503</v>
      </c>
      <c r="AC35" s="22" t="s">
        <v>229</v>
      </c>
      <c r="AD35" s="117" t="s">
        <v>667</v>
      </c>
      <c r="AE35" s="101">
        <f>AB35/0.888*1000+10</f>
        <v>66.6441441441441</v>
      </c>
      <c r="AF35" s="101">
        <v>20</v>
      </c>
      <c r="AG35" s="101">
        <v>2</v>
      </c>
      <c r="AH35" s="134">
        <f>AE35*0.888/1000</f>
        <v>0.05918</v>
      </c>
      <c r="AI35" s="135">
        <f t="shared" ref="AI35:AI49" si="2">AB35/AH35</f>
        <v>0.849949307198378</v>
      </c>
      <c r="AJ35" s="104"/>
      <c r="AK35" s="138"/>
      <c r="AL35" s="139" t="s">
        <v>645</v>
      </c>
      <c r="AM35" s="139" t="s">
        <v>673</v>
      </c>
      <c r="AN35" s="133"/>
      <c r="AO35" s="164">
        <v>2</v>
      </c>
      <c r="AP35" s="165">
        <v>2</v>
      </c>
      <c r="AQ35" s="22"/>
    </row>
    <row r="36" ht="39.95" customHeight="1" spans="1:43">
      <c r="A36" s="21">
        <v>31</v>
      </c>
      <c r="B36" s="24"/>
      <c r="C36" s="26"/>
      <c r="D36" s="26"/>
      <c r="E36" s="30">
        <v>3</v>
      </c>
      <c r="F36" s="30"/>
      <c r="G36" s="26"/>
      <c r="H36" s="26"/>
      <c r="I36" s="26"/>
      <c r="J36" s="22"/>
      <c r="K36" s="22"/>
      <c r="L36" s="52" t="s">
        <v>674</v>
      </c>
      <c r="M36" s="53" t="s">
        <v>353</v>
      </c>
      <c r="N36" s="35" t="s">
        <v>354</v>
      </c>
      <c r="O36" s="66" t="s">
        <v>233</v>
      </c>
      <c r="P36" s="30"/>
      <c r="Q36" s="24" t="s">
        <v>224</v>
      </c>
      <c r="R36" s="81"/>
      <c r="S36" s="46" t="s">
        <v>51</v>
      </c>
      <c r="T36" s="53" t="s">
        <v>234</v>
      </c>
      <c r="U36" s="46" t="s">
        <v>229</v>
      </c>
      <c r="V36" s="46" t="s">
        <v>225</v>
      </c>
      <c r="W36" s="46" t="s">
        <v>226</v>
      </c>
      <c r="X36" s="24" t="s">
        <v>325</v>
      </c>
      <c r="Y36" s="26" t="s">
        <v>355</v>
      </c>
      <c r="Z36" s="109" t="s">
        <v>327</v>
      </c>
      <c r="AA36" s="112" t="s">
        <v>356</v>
      </c>
      <c r="AB36" s="110">
        <v>0.363</v>
      </c>
      <c r="AC36" s="46" t="s">
        <v>229</v>
      </c>
      <c r="AD36" s="106" t="s">
        <v>667</v>
      </c>
      <c r="AE36" s="101">
        <f>AB36/0.684*1000+10</f>
        <v>540.701754385965</v>
      </c>
      <c r="AF36" s="101">
        <v>20</v>
      </c>
      <c r="AG36" s="101">
        <v>1.5</v>
      </c>
      <c r="AH36" s="134">
        <f>AE36*0.684/1000</f>
        <v>0.36984</v>
      </c>
      <c r="AI36" s="135">
        <f t="shared" si="2"/>
        <v>0.981505515898767</v>
      </c>
      <c r="AJ36" s="105"/>
      <c r="AK36" s="141"/>
      <c r="AL36" s="139" t="s">
        <v>638</v>
      </c>
      <c r="AM36" s="139" t="s">
        <v>668</v>
      </c>
      <c r="AN36" s="133"/>
      <c r="AO36" s="164">
        <v>1</v>
      </c>
      <c r="AP36" s="165">
        <v>1</v>
      </c>
      <c r="AQ36" s="22"/>
    </row>
    <row r="37" customFormat="1" ht="87.95" customHeight="1" spans="1:43">
      <c r="A37" s="21">
        <v>32</v>
      </c>
      <c r="B37" s="24"/>
      <c r="C37" s="26"/>
      <c r="D37" s="26"/>
      <c r="E37" s="30">
        <v>3</v>
      </c>
      <c r="F37" s="30"/>
      <c r="G37" s="26"/>
      <c r="H37" s="26"/>
      <c r="I37" s="26"/>
      <c r="J37" s="22"/>
      <c r="K37" s="22"/>
      <c r="L37" s="52" t="s">
        <v>76</v>
      </c>
      <c r="M37" s="55" t="s">
        <v>76</v>
      </c>
      <c r="N37" s="72" t="s">
        <v>357</v>
      </c>
      <c r="O37" s="62" t="s">
        <v>272</v>
      </c>
      <c r="P37" s="30"/>
      <c r="Q37" s="24" t="s">
        <v>224</v>
      </c>
      <c r="R37" s="81"/>
      <c r="S37" s="46" t="s">
        <v>359</v>
      </c>
      <c r="T37" s="53" t="s">
        <v>234</v>
      </c>
      <c r="U37" s="46" t="s">
        <v>229</v>
      </c>
      <c r="V37" s="46" t="s">
        <v>226</v>
      </c>
      <c r="W37" s="46" t="s">
        <v>225</v>
      </c>
      <c r="X37" s="77" t="s">
        <v>273</v>
      </c>
      <c r="Y37" s="26" t="s">
        <v>228</v>
      </c>
      <c r="Z37" s="109" t="s">
        <v>229</v>
      </c>
      <c r="AA37" s="109" t="s">
        <v>229</v>
      </c>
      <c r="AB37" s="118">
        <f>AB38+AB44+AB45*AO45</f>
        <v>0.4427</v>
      </c>
      <c r="AC37" s="46" t="s">
        <v>229</v>
      </c>
      <c r="AD37" s="106" t="s">
        <v>664</v>
      </c>
      <c r="AE37" s="105"/>
      <c r="AF37" s="105"/>
      <c r="AG37" s="105"/>
      <c r="AH37" s="141"/>
      <c r="AI37" s="142"/>
      <c r="AJ37" s="105">
        <v>10</v>
      </c>
      <c r="AK37" s="141"/>
      <c r="AL37" s="139" t="s">
        <v>654</v>
      </c>
      <c r="AM37" s="139" t="s">
        <v>665</v>
      </c>
      <c r="AN37" s="133"/>
      <c r="AO37" s="128">
        <v>1</v>
      </c>
      <c r="AP37" s="159">
        <v>1</v>
      </c>
      <c r="AQ37" s="167"/>
    </row>
    <row r="38" s="3" customFormat="1" ht="39.95" customHeight="1" spans="1:43">
      <c r="A38" s="21">
        <v>33</v>
      </c>
      <c r="B38" s="24"/>
      <c r="C38" s="26"/>
      <c r="D38" s="26"/>
      <c r="E38" s="30"/>
      <c r="F38" s="30">
        <v>4</v>
      </c>
      <c r="G38" s="26"/>
      <c r="H38" s="26"/>
      <c r="I38" s="26"/>
      <c r="J38" s="22"/>
      <c r="K38" s="22"/>
      <c r="L38" s="52" t="s">
        <v>675</v>
      </c>
      <c r="M38" s="53" t="s">
        <v>360</v>
      </c>
      <c r="N38" s="35" t="s">
        <v>361</v>
      </c>
      <c r="O38" s="66" t="s">
        <v>362</v>
      </c>
      <c r="P38" s="30"/>
      <c r="Q38" s="24" t="s">
        <v>224</v>
      </c>
      <c r="R38" s="81"/>
      <c r="S38" s="46" t="s">
        <v>51</v>
      </c>
      <c r="T38" s="53" t="s">
        <v>234</v>
      </c>
      <c r="U38" s="46" t="s">
        <v>229</v>
      </c>
      <c r="V38" s="46" t="s">
        <v>225</v>
      </c>
      <c r="W38" s="46" t="s">
        <v>226</v>
      </c>
      <c r="X38" s="30" t="s">
        <v>273</v>
      </c>
      <c r="Y38" s="26" t="s">
        <v>228</v>
      </c>
      <c r="Z38" s="109" t="s">
        <v>229</v>
      </c>
      <c r="AA38" s="109" t="s">
        <v>229</v>
      </c>
      <c r="AB38" s="110">
        <f>AB39+AB40+AB41+AB42+AB43</f>
        <v>0.29</v>
      </c>
      <c r="AC38" s="46" t="s">
        <v>229</v>
      </c>
      <c r="AD38" s="106" t="s">
        <v>664</v>
      </c>
      <c r="AE38" s="105"/>
      <c r="AF38" s="105"/>
      <c r="AG38" s="105"/>
      <c r="AH38" s="141"/>
      <c r="AI38" s="142"/>
      <c r="AJ38" s="105">
        <v>6</v>
      </c>
      <c r="AK38" s="141"/>
      <c r="AL38" s="136" t="s">
        <v>645</v>
      </c>
      <c r="AM38" s="136" t="s">
        <v>656</v>
      </c>
      <c r="AN38" s="133"/>
      <c r="AO38" s="128">
        <v>1</v>
      </c>
      <c r="AP38" s="158">
        <v>1</v>
      </c>
      <c r="AQ38" s="22"/>
    </row>
    <row r="39" ht="39.95" customHeight="1" spans="1:43">
      <c r="A39" s="21">
        <v>34</v>
      </c>
      <c r="B39" s="24"/>
      <c r="C39" s="26"/>
      <c r="D39" s="26"/>
      <c r="E39" s="30"/>
      <c r="F39" s="30"/>
      <c r="G39" s="26">
        <v>5</v>
      </c>
      <c r="H39" s="26"/>
      <c r="I39" s="26"/>
      <c r="J39" s="22"/>
      <c r="K39" s="22"/>
      <c r="L39" s="52"/>
      <c r="M39" s="53" t="s">
        <v>363</v>
      </c>
      <c r="N39" s="35" t="s">
        <v>364</v>
      </c>
      <c r="O39" s="66" t="s">
        <v>233</v>
      </c>
      <c r="P39" s="30"/>
      <c r="Q39" s="24" t="s">
        <v>224</v>
      </c>
      <c r="R39" s="81"/>
      <c r="S39" s="46" t="s">
        <v>51</v>
      </c>
      <c r="T39" s="53" t="s">
        <v>234</v>
      </c>
      <c r="U39" s="46" t="s">
        <v>229</v>
      </c>
      <c r="V39" s="46" t="s">
        <v>225</v>
      </c>
      <c r="W39" s="46" t="s">
        <v>226</v>
      </c>
      <c r="X39" s="24" t="s">
        <v>243</v>
      </c>
      <c r="Y39" s="26" t="s">
        <v>365</v>
      </c>
      <c r="Z39" s="109" t="s">
        <v>245</v>
      </c>
      <c r="AA39" s="109" t="s">
        <v>366</v>
      </c>
      <c r="AB39" s="110">
        <v>0.0608</v>
      </c>
      <c r="AC39" s="46" t="s">
        <v>229</v>
      </c>
      <c r="AD39" s="100" t="s">
        <v>647</v>
      </c>
      <c r="AE39" s="105">
        <f t="shared" ref="AE39:AE43" si="3">AB39/0.154*1000</f>
        <v>394.805194805195</v>
      </c>
      <c r="AF39" s="105">
        <v>5</v>
      </c>
      <c r="AG39" s="105"/>
      <c r="AH39" s="134">
        <f t="shared" ref="AH39:AH43" si="4">AE39*0.154/1000</f>
        <v>0.0608</v>
      </c>
      <c r="AI39" s="135">
        <f t="shared" si="2"/>
        <v>1</v>
      </c>
      <c r="AJ39" s="105"/>
      <c r="AK39" s="141"/>
      <c r="AL39" s="137"/>
      <c r="AM39" s="137"/>
      <c r="AN39" s="133"/>
      <c r="AO39" s="128">
        <v>1</v>
      </c>
      <c r="AP39" s="158">
        <v>1</v>
      </c>
      <c r="AQ39" s="22"/>
    </row>
    <row r="40" ht="39.95" customHeight="1" spans="1:43">
      <c r="A40" s="21">
        <v>35</v>
      </c>
      <c r="B40" s="24"/>
      <c r="C40" s="26"/>
      <c r="D40" s="26"/>
      <c r="E40" s="30"/>
      <c r="F40" s="30"/>
      <c r="G40" s="26">
        <v>5</v>
      </c>
      <c r="H40" s="26"/>
      <c r="I40" s="26"/>
      <c r="J40" s="22"/>
      <c r="K40" s="22"/>
      <c r="L40" s="52"/>
      <c r="M40" s="53" t="s">
        <v>367</v>
      </c>
      <c r="N40" s="35" t="s">
        <v>368</v>
      </c>
      <c r="O40" s="66" t="s">
        <v>233</v>
      </c>
      <c r="P40" s="30"/>
      <c r="Q40" s="24" t="s">
        <v>224</v>
      </c>
      <c r="R40" s="81"/>
      <c r="S40" s="46" t="s">
        <v>51</v>
      </c>
      <c r="T40" s="53" t="s">
        <v>234</v>
      </c>
      <c r="U40" s="46" t="s">
        <v>229</v>
      </c>
      <c r="V40" s="46" t="s">
        <v>225</v>
      </c>
      <c r="W40" s="46" t="s">
        <v>226</v>
      </c>
      <c r="X40" s="24" t="s">
        <v>243</v>
      </c>
      <c r="Y40" s="26" t="s">
        <v>365</v>
      </c>
      <c r="Z40" s="109" t="s">
        <v>245</v>
      </c>
      <c r="AA40" s="109" t="s">
        <v>369</v>
      </c>
      <c r="AB40" s="110">
        <v>0.0689</v>
      </c>
      <c r="AC40" s="46" t="s">
        <v>229</v>
      </c>
      <c r="AD40" s="100" t="s">
        <v>647</v>
      </c>
      <c r="AE40" s="105">
        <f t="shared" si="3"/>
        <v>447.402597402597</v>
      </c>
      <c r="AF40" s="105">
        <v>5</v>
      </c>
      <c r="AG40" s="105"/>
      <c r="AH40" s="134">
        <f t="shared" si="4"/>
        <v>0.0689</v>
      </c>
      <c r="AI40" s="135">
        <f t="shared" si="2"/>
        <v>1</v>
      </c>
      <c r="AJ40" s="105"/>
      <c r="AK40" s="141"/>
      <c r="AL40" s="137"/>
      <c r="AM40" s="137"/>
      <c r="AN40" s="133"/>
      <c r="AO40" s="128">
        <v>1</v>
      </c>
      <c r="AP40" s="158">
        <v>1</v>
      </c>
      <c r="AQ40" s="22"/>
    </row>
    <row r="41" ht="39.95" customHeight="1" spans="1:43">
      <c r="A41" s="21">
        <v>36</v>
      </c>
      <c r="B41" s="24"/>
      <c r="C41" s="26"/>
      <c r="D41" s="26"/>
      <c r="E41" s="30"/>
      <c r="F41" s="30"/>
      <c r="G41" s="26">
        <v>5</v>
      </c>
      <c r="H41" s="26"/>
      <c r="I41" s="26"/>
      <c r="J41" s="22"/>
      <c r="K41" s="22"/>
      <c r="L41" s="52"/>
      <c r="M41" s="53" t="s">
        <v>370</v>
      </c>
      <c r="N41" s="35" t="s">
        <v>371</v>
      </c>
      <c r="O41" s="66" t="s">
        <v>233</v>
      </c>
      <c r="P41" s="30"/>
      <c r="Q41" s="24" t="s">
        <v>224</v>
      </c>
      <c r="R41" s="81"/>
      <c r="S41" s="46" t="s">
        <v>51</v>
      </c>
      <c r="T41" s="53" t="s">
        <v>234</v>
      </c>
      <c r="U41" s="46" t="s">
        <v>229</v>
      </c>
      <c r="V41" s="46" t="s">
        <v>225</v>
      </c>
      <c r="W41" s="46" t="s">
        <v>226</v>
      </c>
      <c r="X41" s="24" t="s">
        <v>243</v>
      </c>
      <c r="Y41" s="26" t="s">
        <v>365</v>
      </c>
      <c r="Z41" s="109" t="s">
        <v>245</v>
      </c>
      <c r="AA41" s="109" t="s">
        <v>369</v>
      </c>
      <c r="AB41" s="110">
        <v>0.0689</v>
      </c>
      <c r="AC41" s="46" t="s">
        <v>229</v>
      </c>
      <c r="AD41" s="100" t="s">
        <v>647</v>
      </c>
      <c r="AE41" s="105">
        <f t="shared" si="3"/>
        <v>447.402597402597</v>
      </c>
      <c r="AF41" s="105">
        <v>5</v>
      </c>
      <c r="AG41" s="105"/>
      <c r="AH41" s="134">
        <f t="shared" si="4"/>
        <v>0.0689</v>
      </c>
      <c r="AI41" s="135">
        <f t="shared" si="2"/>
        <v>1</v>
      </c>
      <c r="AJ41" s="105"/>
      <c r="AK41" s="141"/>
      <c r="AL41" s="137"/>
      <c r="AM41" s="137"/>
      <c r="AN41" s="133"/>
      <c r="AO41" s="128">
        <v>1</v>
      </c>
      <c r="AP41" s="158">
        <v>1</v>
      </c>
      <c r="AQ41" s="22"/>
    </row>
    <row r="42" ht="39.95" customHeight="1" spans="1:43">
      <c r="A42" s="21">
        <v>37</v>
      </c>
      <c r="B42" s="24"/>
      <c r="C42" s="26"/>
      <c r="D42" s="26"/>
      <c r="E42" s="30"/>
      <c r="F42" s="30"/>
      <c r="G42" s="26">
        <v>5</v>
      </c>
      <c r="H42" s="26"/>
      <c r="I42" s="26"/>
      <c r="J42" s="22"/>
      <c r="K42" s="22"/>
      <c r="L42" s="52"/>
      <c r="M42" s="53" t="s">
        <v>372</v>
      </c>
      <c r="N42" s="35" t="s">
        <v>373</v>
      </c>
      <c r="O42" s="66" t="s">
        <v>233</v>
      </c>
      <c r="P42" s="30"/>
      <c r="Q42" s="24" t="s">
        <v>224</v>
      </c>
      <c r="R42" s="81"/>
      <c r="S42" s="46" t="s">
        <v>51</v>
      </c>
      <c r="T42" s="53" t="s">
        <v>234</v>
      </c>
      <c r="U42" s="46" t="s">
        <v>229</v>
      </c>
      <c r="V42" s="46" t="s">
        <v>225</v>
      </c>
      <c r="W42" s="46" t="s">
        <v>226</v>
      </c>
      <c r="X42" s="24" t="s">
        <v>243</v>
      </c>
      <c r="Y42" s="26" t="s">
        <v>365</v>
      </c>
      <c r="Z42" s="109" t="s">
        <v>245</v>
      </c>
      <c r="AA42" s="109" t="s">
        <v>374</v>
      </c>
      <c r="AB42" s="110">
        <v>0.0673</v>
      </c>
      <c r="AC42" s="46" t="s">
        <v>229</v>
      </c>
      <c r="AD42" s="100" t="s">
        <v>647</v>
      </c>
      <c r="AE42" s="105">
        <f t="shared" si="3"/>
        <v>437.012987012987</v>
      </c>
      <c r="AF42" s="105">
        <v>5</v>
      </c>
      <c r="AG42" s="105"/>
      <c r="AH42" s="134">
        <f t="shared" si="4"/>
        <v>0.0673</v>
      </c>
      <c r="AI42" s="135">
        <f t="shared" si="2"/>
        <v>1</v>
      </c>
      <c r="AJ42" s="105"/>
      <c r="AK42" s="141"/>
      <c r="AL42" s="137"/>
      <c r="AM42" s="137"/>
      <c r="AN42" s="133"/>
      <c r="AO42" s="128">
        <v>1</v>
      </c>
      <c r="AP42" s="158">
        <v>1</v>
      </c>
      <c r="AQ42" s="22"/>
    </row>
    <row r="43" s="5" customFormat="1" ht="39.95" customHeight="1" spans="1:43">
      <c r="A43" s="21">
        <v>38</v>
      </c>
      <c r="B43" s="24"/>
      <c r="C43" s="26"/>
      <c r="D43" s="26"/>
      <c r="E43" s="30"/>
      <c r="F43" s="30"/>
      <c r="G43" s="26">
        <v>5</v>
      </c>
      <c r="H43" s="26"/>
      <c r="I43" s="26"/>
      <c r="J43" s="22"/>
      <c r="K43" s="22"/>
      <c r="L43" s="52"/>
      <c r="M43" s="53" t="s">
        <v>375</v>
      </c>
      <c r="N43" s="35" t="s">
        <v>376</v>
      </c>
      <c r="O43" s="66" t="s">
        <v>233</v>
      </c>
      <c r="P43" s="30"/>
      <c r="Q43" s="24" t="s">
        <v>224</v>
      </c>
      <c r="R43" s="81"/>
      <c r="S43" s="46" t="s">
        <v>51</v>
      </c>
      <c r="T43" s="53" t="s">
        <v>234</v>
      </c>
      <c r="U43" s="46" t="s">
        <v>229</v>
      </c>
      <c r="V43" s="46" t="s">
        <v>225</v>
      </c>
      <c r="W43" s="46" t="s">
        <v>226</v>
      </c>
      <c r="X43" s="24" t="s">
        <v>243</v>
      </c>
      <c r="Y43" s="26" t="s">
        <v>365</v>
      </c>
      <c r="Z43" s="109" t="s">
        <v>245</v>
      </c>
      <c r="AA43" s="112" t="s">
        <v>377</v>
      </c>
      <c r="AB43" s="110">
        <v>0.0241</v>
      </c>
      <c r="AC43" s="46"/>
      <c r="AD43" s="100" t="s">
        <v>647</v>
      </c>
      <c r="AE43" s="105">
        <f t="shared" si="3"/>
        <v>156.493506493506</v>
      </c>
      <c r="AF43" s="105">
        <v>5</v>
      </c>
      <c r="AG43" s="105"/>
      <c r="AH43" s="134">
        <f t="shared" si="4"/>
        <v>0.0241</v>
      </c>
      <c r="AI43" s="135">
        <f t="shared" si="2"/>
        <v>1</v>
      </c>
      <c r="AJ43" s="105"/>
      <c r="AK43" s="141"/>
      <c r="AL43" s="137"/>
      <c r="AM43" s="137"/>
      <c r="AN43" s="133"/>
      <c r="AO43" s="128">
        <v>1</v>
      </c>
      <c r="AP43" s="158">
        <v>1</v>
      </c>
      <c r="AQ43" s="22"/>
    </row>
    <row r="44" s="6" customFormat="1" ht="39.95" customHeight="1" spans="1:43">
      <c r="A44" s="21">
        <v>39</v>
      </c>
      <c r="B44" s="35"/>
      <c r="C44" s="35"/>
      <c r="D44" s="35"/>
      <c r="E44" s="35"/>
      <c r="F44" s="35">
        <v>4</v>
      </c>
      <c r="G44" s="26"/>
      <c r="H44" s="26"/>
      <c r="I44" s="35"/>
      <c r="J44" s="35"/>
      <c r="K44" s="35"/>
      <c r="L44" s="73" t="s">
        <v>676</v>
      </c>
      <c r="M44" s="53" t="s">
        <v>378</v>
      </c>
      <c r="N44" s="35" t="s">
        <v>379</v>
      </c>
      <c r="O44" s="62" t="s">
        <v>335</v>
      </c>
      <c r="P44" s="30" t="s">
        <v>122</v>
      </c>
      <c r="Q44" s="24" t="s">
        <v>224</v>
      </c>
      <c r="R44" s="81"/>
      <c r="S44" s="46" t="s">
        <v>51</v>
      </c>
      <c r="T44" s="53" t="s">
        <v>234</v>
      </c>
      <c r="U44" s="46" t="s">
        <v>229</v>
      </c>
      <c r="V44" s="46" t="s">
        <v>225</v>
      </c>
      <c r="W44" s="46" t="s">
        <v>226</v>
      </c>
      <c r="X44" s="24" t="s">
        <v>338</v>
      </c>
      <c r="Y44" s="26" t="s">
        <v>380</v>
      </c>
      <c r="Z44" s="109" t="s">
        <v>245</v>
      </c>
      <c r="AA44" s="112" t="s">
        <v>381</v>
      </c>
      <c r="AB44" s="110">
        <v>0.0785</v>
      </c>
      <c r="AC44" s="22" t="s">
        <v>229</v>
      </c>
      <c r="AD44" s="114" t="s">
        <v>671</v>
      </c>
      <c r="AE44" s="115">
        <v>160</v>
      </c>
      <c r="AF44" s="115">
        <v>102</v>
      </c>
      <c r="AG44" s="115">
        <v>1</v>
      </c>
      <c r="AH44" s="148">
        <f>AE44*AF44*AG44*7860/1000000000</f>
        <v>0.1282752</v>
      </c>
      <c r="AI44" s="149">
        <f t="shared" si="2"/>
        <v>0.611965524123135</v>
      </c>
      <c r="AJ44" s="105"/>
      <c r="AK44" s="141"/>
      <c r="AL44" s="136" t="s">
        <v>645</v>
      </c>
      <c r="AM44" s="136" t="s">
        <v>673</v>
      </c>
      <c r="AN44" s="133"/>
      <c r="AO44" s="128">
        <v>1</v>
      </c>
      <c r="AP44" s="159">
        <v>1</v>
      </c>
      <c r="AQ44" s="168"/>
    </row>
    <row r="45" s="5" customFormat="1" ht="39.95" customHeight="1" spans="1:43">
      <c r="A45" s="21">
        <v>40</v>
      </c>
      <c r="B45" s="26"/>
      <c r="C45" s="26"/>
      <c r="D45" s="26"/>
      <c r="E45" s="26"/>
      <c r="F45" s="26">
        <v>4</v>
      </c>
      <c r="G45" s="26"/>
      <c r="H45" s="26"/>
      <c r="I45" s="26"/>
      <c r="J45" s="28"/>
      <c r="K45" s="28"/>
      <c r="L45" s="55" t="s">
        <v>382</v>
      </c>
      <c r="M45" s="53" t="s">
        <v>382</v>
      </c>
      <c r="N45" s="35" t="s">
        <v>383</v>
      </c>
      <c r="O45" s="74" t="s">
        <v>233</v>
      </c>
      <c r="P45" s="30"/>
      <c r="Q45" s="24" t="s">
        <v>224</v>
      </c>
      <c r="R45" s="81"/>
      <c r="S45" s="46" t="s">
        <v>51</v>
      </c>
      <c r="T45" s="53" t="s">
        <v>234</v>
      </c>
      <c r="U45" s="53" t="s">
        <v>229</v>
      </c>
      <c r="V45" s="46" t="s">
        <v>225</v>
      </c>
      <c r="W45" s="76" t="s">
        <v>226</v>
      </c>
      <c r="X45" s="24" t="s">
        <v>338</v>
      </c>
      <c r="Y45" s="26" t="s">
        <v>384</v>
      </c>
      <c r="Z45" s="53" t="s">
        <v>340</v>
      </c>
      <c r="AA45" s="22" t="s">
        <v>229</v>
      </c>
      <c r="AB45" s="110">
        <v>0.0371</v>
      </c>
      <c r="AC45" s="22" t="s">
        <v>229</v>
      </c>
      <c r="AD45" s="114" t="s">
        <v>671</v>
      </c>
      <c r="AE45" s="115">
        <v>168</v>
      </c>
      <c r="AF45" s="115">
        <v>15</v>
      </c>
      <c r="AG45" s="115">
        <v>2</v>
      </c>
      <c r="AH45" s="148">
        <f>AE45*AF45*AG45*7860/1000000000</f>
        <v>0.0396144</v>
      </c>
      <c r="AI45" s="149">
        <f t="shared" si="2"/>
        <v>0.93652813118462</v>
      </c>
      <c r="AJ45" s="105"/>
      <c r="AK45" s="141"/>
      <c r="AL45" s="136" t="s">
        <v>638</v>
      </c>
      <c r="AM45" s="136" t="s">
        <v>677</v>
      </c>
      <c r="AN45" s="147"/>
      <c r="AO45" s="169">
        <v>2</v>
      </c>
      <c r="AP45" s="161">
        <v>2</v>
      </c>
      <c r="AQ45" s="22"/>
    </row>
    <row r="46" ht="39.95" customHeight="1" spans="1:43">
      <c r="A46" s="21">
        <v>41</v>
      </c>
      <c r="B46" s="24"/>
      <c r="C46" s="26"/>
      <c r="D46" s="26"/>
      <c r="E46" s="30">
        <v>3</v>
      </c>
      <c r="F46" s="30"/>
      <c r="G46" s="26"/>
      <c r="H46" s="26"/>
      <c r="I46" s="26"/>
      <c r="J46" s="22"/>
      <c r="K46" s="22"/>
      <c r="L46" s="52" t="s">
        <v>678</v>
      </c>
      <c r="M46" s="53" t="s">
        <v>385</v>
      </c>
      <c r="N46" s="35" t="s">
        <v>386</v>
      </c>
      <c r="O46" s="66" t="s">
        <v>233</v>
      </c>
      <c r="P46" s="30"/>
      <c r="Q46" s="24" t="s">
        <v>224</v>
      </c>
      <c r="R46" s="81"/>
      <c r="S46" s="46" t="s">
        <v>51</v>
      </c>
      <c r="T46" s="53" t="s">
        <v>234</v>
      </c>
      <c r="U46" s="46" t="s">
        <v>229</v>
      </c>
      <c r="V46" s="46" t="s">
        <v>225</v>
      </c>
      <c r="W46" s="46" t="s">
        <v>226</v>
      </c>
      <c r="X46" s="24" t="s">
        <v>243</v>
      </c>
      <c r="Y46" s="26" t="s">
        <v>365</v>
      </c>
      <c r="Z46" s="109" t="s">
        <v>245</v>
      </c>
      <c r="AA46" s="109" t="s">
        <v>387</v>
      </c>
      <c r="AB46" s="110">
        <v>0.0664</v>
      </c>
      <c r="AC46" s="46" t="s">
        <v>229</v>
      </c>
      <c r="AD46" s="100" t="s">
        <v>647</v>
      </c>
      <c r="AE46" s="105">
        <f>AB46/0.154*1000</f>
        <v>431.168831168831</v>
      </c>
      <c r="AF46" s="105">
        <v>5</v>
      </c>
      <c r="AG46" s="105"/>
      <c r="AH46" s="134">
        <f>AE46*0.154/1000</f>
        <v>0.0664</v>
      </c>
      <c r="AI46" s="135">
        <f t="shared" si="2"/>
        <v>1</v>
      </c>
      <c r="AJ46" s="105"/>
      <c r="AK46" s="141"/>
      <c r="AL46" s="139" t="s">
        <v>645</v>
      </c>
      <c r="AM46" s="139" t="s">
        <v>656</v>
      </c>
      <c r="AN46" s="133"/>
      <c r="AO46" s="128">
        <v>1</v>
      </c>
      <c r="AP46" s="159">
        <v>1</v>
      </c>
      <c r="AQ46" s="22"/>
    </row>
    <row r="47" s="7" customFormat="1" ht="39.95" customHeight="1" spans="1:43">
      <c r="A47" s="21">
        <v>42</v>
      </c>
      <c r="B47" s="32"/>
      <c r="C47" s="33"/>
      <c r="D47" s="33"/>
      <c r="E47" s="34">
        <v>3</v>
      </c>
      <c r="F47" s="30"/>
      <c r="G47" s="33"/>
      <c r="H47" s="33"/>
      <c r="I47" s="33"/>
      <c r="J47" s="67"/>
      <c r="K47" s="67"/>
      <c r="L47" s="49" t="s">
        <v>679</v>
      </c>
      <c r="M47" s="70" t="s">
        <v>432</v>
      </c>
      <c r="N47" s="75" t="s">
        <v>433</v>
      </c>
      <c r="O47" s="69" t="s">
        <v>429</v>
      </c>
      <c r="P47" s="34"/>
      <c r="Q47" s="24" t="s">
        <v>224</v>
      </c>
      <c r="R47" s="82"/>
      <c r="S47" s="46" t="s">
        <v>51</v>
      </c>
      <c r="T47" s="53" t="s">
        <v>234</v>
      </c>
      <c r="U47" s="46" t="s">
        <v>229</v>
      </c>
      <c r="V47" s="83" t="s">
        <v>225</v>
      </c>
      <c r="W47" s="83" t="s">
        <v>226</v>
      </c>
      <c r="X47" s="32" t="s">
        <v>434</v>
      </c>
      <c r="Y47" s="33" t="s">
        <v>435</v>
      </c>
      <c r="Z47" s="119" t="s">
        <v>281</v>
      </c>
      <c r="AA47" s="120" t="s">
        <v>436</v>
      </c>
      <c r="AB47" s="110">
        <v>0.0181</v>
      </c>
      <c r="AC47" s="46" t="s">
        <v>229</v>
      </c>
      <c r="AD47" s="114" t="s">
        <v>451</v>
      </c>
      <c r="AE47" s="115">
        <v>22</v>
      </c>
      <c r="AF47" s="115">
        <v>12</v>
      </c>
      <c r="AG47" s="115"/>
      <c r="AH47" s="144">
        <f>3.14*AF47/2*AF47/2*AE47*7860/1000000000</f>
        <v>0.0195468768</v>
      </c>
      <c r="AI47" s="145">
        <f t="shared" si="2"/>
        <v>0.925979131356678</v>
      </c>
      <c r="AJ47" s="115"/>
      <c r="AK47" s="144">
        <f>3.14*AF47*AE47/1000000</f>
        <v>0.00082896</v>
      </c>
      <c r="AL47" s="146" t="s">
        <v>645</v>
      </c>
      <c r="AM47" s="146" t="s">
        <v>680</v>
      </c>
      <c r="AN47" s="147"/>
      <c r="AO47" s="164">
        <v>1</v>
      </c>
      <c r="AP47" s="159">
        <v>1</v>
      </c>
      <c r="AQ47" s="22"/>
    </row>
    <row r="48" s="5" customFormat="1" ht="39.95" customHeight="1" spans="1:43">
      <c r="A48" s="21">
        <v>43</v>
      </c>
      <c r="B48" s="26"/>
      <c r="C48" s="26"/>
      <c r="D48" s="26"/>
      <c r="E48" s="26">
        <v>3</v>
      </c>
      <c r="F48" s="26"/>
      <c r="G48" s="26"/>
      <c r="H48" s="26"/>
      <c r="I48" s="26"/>
      <c r="J48" s="28"/>
      <c r="K48" s="28"/>
      <c r="L48" s="71" t="s">
        <v>681</v>
      </c>
      <c r="M48" s="53" t="s">
        <v>443</v>
      </c>
      <c r="N48" s="35" t="s">
        <v>444</v>
      </c>
      <c r="O48" s="66" t="s">
        <v>233</v>
      </c>
      <c r="P48" s="30"/>
      <c r="Q48" s="24" t="s">
        <v>224</v>
      </c>
      <c r="R48" s="81"/>
      <c r="S48" s="46" t="s">
        <v>51</v>
      </c>
      <c r="T48" s="53" t="s">
        <v>234</v>
      </c>
      <c r="U48" s="53" t="s">
        <v>229</v>
      </c>
      <c r="V48" s="46" t="s">
        <v>225</v>
      </c>
      <c r="W48" s="76" t="s">
        <v>226</v>
      </c>
      <c r="X48" s="24" t="s">
        <v>243</v>
      </c>
      <c r="Y48" s="26" t="s">
        <v>445</v>
      </c>
      <c r="Z48" s="53" t="s">
        <v>245</v>
      </c>
      <c r="AA48" s="53"/>
      <c r="AB48" s="102">
        <v>0.071</v>
      </c>
      <c r="AC48" s="22" t="s">
        <v>229</v>
      </c>
      <c r="AD48" s="100" t="s">
        <v>647</v>
      </c>
      <c r="AE48" s="105">
        <f>AB48/0.2219*1000</f>
        <v>319.9639477242</v>
      </c>
      <c r="AF48" s="105">
        <v>6</v>
      </c>
      <c r="AG48" s="105"/>
      <c r="AH48" s="134">
        <f>AE48*0.2219/1000</f>
        <v>0.071</v>
      </c>
      <c r="AI48" s="135">
        <f t="shared" si="2"/>
        <v>1</v>
      </c>
      <c r="AJ48" s="105"/>
      <c r="AK48" s="141"/>
      <c r="AL48" s="139" t="s">
        <v>645</v>
      </c>
      <c r="AM48" s="139" t="s">
        <v>656</v>
      </c>
      <c r="AN48" s="133"/>
      <c r="AO48" s="128">
        <v>1</v>
      </c>
      <c r="AP48" s="159">
        <v>1</v>
      </c>
      <c r="AQ48" s="22"/>
    </row>
    <row r="49" s="5" customFormat="1" ht="39.95" customHeight="1" spans="1:43">
      <c r="A49" s="21">
        <v>44</v>
      </c>
      <c r="B49" s="26"/>
      <c r="C49" s="26"/>
      <c r="D49" s="26"/>
      <c r="E49" s="26">
        <v>3</v>
      </c>
      <c r="F49" s="26"/>
      <c r="G49" s="26"/>
      <c r="H49" s="26"/>
      <c r="I49" s="26"/>
      <c r="J49" s="28"/>
      <c r="K49" s="28"/>
      <c r="L49" s="71" t="s">
        <v>446</v>
      </c>
      <c r="M49" s="53" t="s">
        <v>446</v>
      </c>
      <c r="N49" s="35" t="s">
        <v>447</v>
      </c>
      <c r="O49" s="54" t="s">
        <v>272</v>
      </c>
      <c r="P49" s="30"/>
      <c r="Q49" s="24" t="s">
        <v>224</v>
      </c>
      <c r="R49" s="81"/>
      <c r="S49" s="46" t="s">
        <v>51</v>
      </c>
      <c r="T49" s="53" t="s">
        <v>446</v>
      </c>
      <c r="U49" s="53" t="s">
        <v>51</v>
      </c>
      <c r="V49" s="46" t="s">
        <v>226</v>
      </c>
      <c r="W49" s="46" t="s">
        <v>225</v>
      </c>
      <c r="X49" s="24" t="s">
        <v>243</v>
      </c>
      <c r="Y49" s="26" t="s">
        <v>445</v>
      </c>
      <c r="Z49" s="53" t="s">
        <v>245</v>
      </c>
      <c r="AA49" s="53"/>
      <c r="AB49" s="102">
        <v>0.072</v>
      </c>
      <c r="AC49" s="22" t="s">
        <v>229</v>
      </c>
      <c r="AD49" s="100" t="s">
        <v>647</v>
      </c>
      <c r="AE49" s="105">
        <f>AB49/0.2219*1000</f>
        <v>324.470482199189</v>
      </c>
      <c r="AF49" s="105">
        <v>6</v>
      </c>
      <c r="AG49" s="105"/>
      <c r="AH49" s="134">
        <f>AE49*0.2219/1000</f>
        <v>0.072</v>
      </c>
      <c r="AI49" s="135">
        <f t="shared" si="2"/>
        <v>1</v>
      </c>
      <c r="AJ49" s="105"/>
      <c r="AK49" s="141"/>
      <c r="AL49" s="139" t="s">
        <v>645</v>
      </c>
      <c r="AM49" s="139" t="s">
        <v>656</v>
      </c>
      <c r="AN49" s="133"/>
      <c r="AO49" s="128">
        <v>1</v>
      </c>
      <c r="AP49" s="159">
        <v>1</v>
      </c>
      <c r="AQ49" s="22"/>
    </row>
    <row r="50" customFormat="1" ht="39.95" customHeight="1" spans="1:43">
      <c r="A50" s="21">
        <v>45</v>
      </c>
      <c r="B50" s="24"/>
      <c r="C50" s="26"/>
      <c r="D50" s="26">
        <v>2</v>
      </c>
      <c r="E50" s="30"/>
      <c r="F50" s="30"/>
      <c r="G50" s="26"/>
      <c r="H50" s="26"/>
      <c r="I50" s="26"/>
      <c r="J50" s="22"/>
      <c r="K50" s="47"/>
      <c r="L50" s="52" t="s">
        <v>388</v>
      </c>
      <c r="M50" s="26" t="s">
        <v>388</v>
      </c>
      <c r="N50" s="35" t="s">
        <v>389</v>
      </c>
      <c r="O50" s="35" t="s">
        <v>316</v>
      </c>
      <c r="P50" s="26" t="s">
        <v>122</v>
      </c>
      <c r="Q50" s="26" t="s">
        <v>224</v>
      </c>
      <c r="R50" s="26"/>
      <c r="S50" s="26" t="s">
        <v>59</v>
      </c>
      <c r="T50" s="26" t="s">
        <v>388</v>
      </c>
      <c r="U50" s="26" t="s">
        <v>51</v>
      </c>
      <c r="V50" s="46" t="s">
        <v>226</v>
      </c>
      <c r="W50" s="46" t="s">
        <v>225</v>
      </c>
      <c r="X50" s="26" t="s">
        <v>273</v>
      </c>
      <c r="Y50" s="26" t="s">
        <v>228</v>
      </c>
      <c r="Z50" s="26" t="s">
        <v>229</v>
      </c>
      <c r="AA50" s="26" t="s">
        <v>229</v>
      </c>
      <c r="AB50" s="30">
        <f>AB51+AB56</f>
        <v>1.4282</v>
      </c>
      <c r="AC50" s="26" t="s">
        <v>229</v>
      </c>
      <c r="AD50" s="121" t="s">
        <v>664</v>
      </c>
      <c r="AE50" s="101"/>
      <c r="AF50" s="101"/>
      <c r="AG50" s="101"/>
      <c r="AH50" s="134"/>
      <c r="AI50" s="135"/>
      <c r="AJ50" s="101">
        <v>18</v>
      </c>
      <c r="AK50" s="134"/>
      <c r="AL50" s="139" t="s">
        <v>654</v>
      </c>
      <c r="AM50" s="139" t="s">
        <v>665</v>
      </c>
      <c r="AN50" s="150"/>
      <c r="AO50" s="26">
        <v>1</v>
      </c>
      <c r="AP50" s="159">
        <v>1</v>
      </c>
      <c r="AQ50" s="167"/>
    </row>
    <row r="51" ht="39.95" customHeight="1" spans="1:43">
      <c r="A51" s="21">
        <v>46</v>
      </c>
      <c r="B51" s="24"/>
      <c r="C51" s="26"/>
      <c r="D51" s="26"/>
      <c r="E51" s="30">
        <v>3</v>
      </c>
      <c r="F51" s="30"/>
      <c r="G51" s="26"/>
      <c r="H51" s="26"/>
      <c r="I51" s="26"/>
      <c r="J51" s="22"/>
      <c r="K51" s="47"/>
      <c r="L51" s="52"/>
      <c r="M51" s="53" t="s">
        <v>390</v>
      </c>
      <c r="N51" s="35" t="s">
        <v>391</v>
      </c>
      <c r="O51" s="66" t="s">
        <v>392</v>
      </c>
      <c r="P51" s="30"/>
      <c r="Q51" s="24" t="s">
        <v>224</v>
      </c>
      <c r="R51" s="81"/>
      <c r="S51" s="46" t="s">
        <v>51</v>
      </c>
      <c r="T51" s="53" t="s">
        <v>234</v>
      </c>
      <c r="U51" s="46" t="s">
        <v>229</v>
      </c>
      <c r="V51" s="46" t="s">
        <v>225</v>
      </c>
      <c r="W51" s="46" t="s">
        <v>226</v>
      </c>
      <c r="X51" s="30" t="s">
        <v>273</v>
      </c>
      <c r="Y51" s="53" t="s">
        <v>228</v>
      </c>
      <c r="Z51" s="53" t="s">
        <v>229</v>
      </c>
      <c r="AA51" s="53"/>
      <c r="AB51" s="102">
        <f>AB52+AB53+AB54+AB55</f>
        <v>0.5528</v>
      </c>
      <c r="AC51" s="22" t="s">
        <v>229</v>
      </c>
      <c r="AD51" s="121" t="s">
        <v>664</v>
      </c>
      <c r="AE51" s="105"/>
      <c r="AF51" s="105"/>
      <c r="AG51" s="105"/>
      <c r="AH51" s="141"/>
      <c r="AI51" s="142"/>
      <c r="AJ51" s="105">
        <v>5</v>
      </c>
      <c r="AK51" s="141"/>
      <c r="AL51" s="139" t="s">
        <v>654</v>
      </c>
      <c r="AM51" s="139" t="s">
        <v>665</v>
      </c>
      <c r="AN51" s="133"/>
      <c r="AO51" s="128">
        <v>1</v>
      </c>
      <c r="AP51" s="159">
        <v>1</v>
      </c>
      <c r="AQ51" s="22"/>
    </row>
    <row r="52" ht="39.95" customHeight="1" spans="1:43">
      <c r="A52" s="21">
        <v>47</v>
      </c>
      <c r="B52" s="24"/>
      <c r="C52" s="26"/>
      <c r="D52" s="26"/>
      <c r="E52" s="30"/>
      <c r="F52" s="26">
        <v>4</v>
      </c>
      <c r="G52" s="26"/>
      <c r="H52" s="26"/>
      <c r="I52" s="26"/>
      <c r="J52" s="22"/>
      <c r="K52" s="47"/>
      <c r="L52" s="52" t="s">
        <v>682</v>
      </c>
      <c r="M52" s="53" t="s">
        <v>393</v>
      </c>
      <c r="N52" s="35" t="s">
        <v>394</v>
      </c>
      <c r="O52" s="66" t="s">
        <v>392</v>
      </c>
      <c r="P52" s="30"/>
      <c r="Q52" s="24" t="s">
        <v>224</v>
      </c>
      <c r="R52" s="81"/>
      <c r="S52" s="46" t="s">
        <v>51</v>
      </c>
      <c r="T52" s="53" t="s">
        <v>234</v>
      </c>
      <c r="U52" s="46" t="s">
        <v>229</v>
      </c>
      <c r="V52" s="46" t="s">
        <v>225</v>
      </c>
      <c r="W52" s="46" t="s">
        <v>226</v>
      </c>
      <c r="X52" s="24" t="s">
        <v>338</v>
      </c>
      <c r="Y52" s="26" t="s">
        <v>395</v>
      </c>
      <c r="Z52" s="53" t="s">
        <v>340</v>
      </c>
      <c r="AA52" s="24"/>
      <c r="AB52" s="110">
        <v>0.2944</v>
      </c>
      <c r="AC52" s="22" t="s">
        <v>229</v>
      </c>
      <c r="AD52" s="114" t="s">
        <v>671</v>
      </c>
      <c r="AE52" s="105">
        <f>276+7</f>
        <v>283</v>
      </c>
      <c r="AF52" s="105">
        <f>80+3</f>
        <v>83</v>
      </c>
      <c r="AG52" s="105">
        <v>2.5</v>
      </c>
      <c r="AH52" s="148">
        <f t="shared" ref="AH52:AH54" si="5">AE52*AF52*AG52*7860/1000000000</f>
        <v>0.46155885</v>
      </c>
      <c r="AI52" s="149">
        <f t="shared" ref="AI52:AI54" si="6">AB52/AH52</f>
        <v>0.637838490151364</v>
      </c>
      <c r="AJ52" s="105"/>
      <c r="AK52" s="141"/>
      <c r="AL52" s="139" t="s">
        <v>645</v>
      </c>
      <c r="AM52" s="139" t="s">
        <v>683</v>
      </c>
      <c r="AN52" s="133"/>
      <c r="AO52" s="128">
        <v>1</v>
      </c>
      <c r="AP52" s="159">
        <v>1</v>
      </c>
      <c r="AQ52" s="22"/>
    </row>
    <row r="53" ht="39.95" customHeight="1" spans="1:43">
      <c r="A53" s="21">
        <v>48</v>
      </c>
      <c r="B53" s="24"/>
      <c r="C53" s="26"/>
      <c r="D53" s="26"/>
      <c r="E53" s="30"/>
      <c r="F53" s="26">
        <v>4</v>
      </c>
      <c r="G53" s="26"/>
      <c r="H53" s="26"/>
      <c r="I53" s="26"/>
      <c r="J53" s="22"/>
      <c r="K53" s="47"/>
      <c r="L53" s="52" t="s">
        <v>684</v>
      </c>
      <c r="M53" s="53" t="s">
        <v>396</v>
      </c>
      <c r="N53" s="35" t="s">
        <v>397</v>
      </c>
      <c r="O53" s="66" t="s">
        <v>392</v>
      </c>
      <c r="P53" s="30"/>
      <c r="Q53" s="24" t="s">
        <v>224</v>
      </c>
      <c r="R53" s="81"/>
      <c r="S53" s="46" t="s">
        <v>51</v>
      </c>
      <c r="T53" s="53" t="s">
        <v>234</v>
      </c>
      <c r="U53" s="46" t="s">
        <v>229</v>
      </c>
      <c r="V53" s="46" t="s">
        <v>225</v>
      </c>
      <c r="W53" s="46" t="s">
        <v>226</v>
      </c>
      <c r="X53" s="24" t="s">
        <v>338</v>
      </c>
      <c r="Y53" s="26" t="s">
        <v>339</v>
      </c>
      <c r="Z53" s="53" t="s">
        <v>340</v>
      </c>
      <c r="AA53" s="24"/>
      <c r="AB53" s="110">
        <v>0.0157</v>
      </c>
      <c r="AC53" s="22" t="s">
        <v>229</v>
      </c>
      <c r="AD53" s="114" t="s">
        <v>671</v>
      </c>
      <c r="AE53" s="105">
        <f>32+7</f>
        <v>39</v>
      </c>
      <c r="AF53" s="105">
        <f>31+3</f>
        <v>34</v>
      </c>
      <c r="AG53" s="105">
        <v>3</v>
      </c>
      <c r="AH53" s="148">
        <f t="shared" si="5"/>
        <v>0.03126708</v>
      </c>
      <c r="AI53" s="149">
        <f t="shared" si="6"/>
        <v>0.50212555825488</v>
      </c>
      <c r="AJ53" s="105"/>
      <c r="AK53" s="141"/>
      <c r="AL53" s="139" t="s">
        <v>645</v>
      </c>
      <c r="AM53" s="139" t="s">
        <v>685</v>
      </c>
      <c r="AN53" s="133"/>
      <c r="AO53" s="128">
        <v>1</v>
      </c>
      <c r="AP53" s="159">
        <v>1</v>
      </c>
      <c r="AQ53" s="22"/>
    </row>
    <row r="54" ht="39.95" customHeight="1" spans="1:43">
      <c r="A54" s="21">
        <v>49</v>
      </c>
      <c r="B54" s="24"/>
      <c r="C54" s="26"/>
      <c r="D54" s="26"/>
      <c r="E54" s="30"/>
      <c r="F54" s="26">
        <v>4</v>
      </c>
      <c r="G54" s="26"/>
      <c r="H54" s="26"/>
      <c r="I54" s="26"/>
      <c r="J54" s="22"/>
      <c r="K54" s="47"/>
      <c r="L54" s="52" t="s">
        <v>398</v>
      </c>
      <c r="M54" s="53" t="s">
        <v>398</v>
      </c>
      <c r="N54" s="35" t="s">
        <v>399</v>
      </c>
      <c r="O54" s="66" t="s">
        <v>392</v>
      </c>
      <c r="P54" s="30"/>
      <c r="Q54" s="24" t="s">
        <v>224</v>
      </c>
      <c r="R54" s="81"/>
      <c r="S54" s="46" t="s">
        <v>51</v>
      </c>
      <c r="T54" s="53" t="s">
        <v>234</v>
      </c>
      <c r="U54" s="46" t="s">
        <v>229</v>
      </c>
      <c r="V54" s="46" t="s">
        <v>225</v>
      </c>
      <c r="W54" s="46" t="s">
        <v>226</v>
      </c>
      <c r="X54" s="24" t="s">
        <v>338</v>
      </c>
      <c r="Y54" s="26" t="s">
        <v>339</v>
      </c>
      <c r="Z54" s="53" t="s">
        <v>340</v>
      </c>
      <c r="AA54" s="24"/>
      <c r="AB54" s="110">
        <v>0.0128</v>
      </c>
      <c r="AC54" s="22" t="s">
        <v>229</v>
      </c>
      <c r="AD54" s="114" t="s">
        <v>671</v>
      </c>
      <c r="AE54" s="105">
        <f>31+7</f>
        <v>38</v>
      </c>
      <c r="AF54" s="105">
        <f>21+3</f>
        <v>24</v>
      </c>
      <c r="AG54" s="105">
        <v>3</v>
      </c>
      <c r="AH54" s="148">
        <f t="shared" si="5"/>
        <v>0.02150496</v>
      </c>
      <c r="AI54" s="149">
        <f t="shared" si="6"/>
        <v>0.595211523295091</v>
      </c>
      <c r="AJ54" s="105"/>
      <c r="AK54" s="141"/>
      <c r="AL54" s="139" t="s">
        <v>645</v>
      </c>
      <c r="AM54" s="139" t="s">
        <v>685</v>
      </c>
      <c r="AN54" s="133"/>
      <c r="AO54" s="128">
        <v>1</v>
      </c>
      <c r="AP54" s="159">
        <v>1</v>
      </c>
      <c r="AQ54" s="22"/>
    </row>
    <row r="55" ht="39.95" customHeight="1" spans="1:43">
      <c r="A55" s="21">
        <v>50</v>
      </c>
      <c r="B55" s="24"/>
      <c r="C55" s="26"/>
      <c r="D55" s="26"/>
      <c r="E55" s="30"/>
      <c r="F55" s="26">
        <v>4</v>
      </c>
      <c r="G55" s="26"/>
      <c r="H55" s="26"/>
      <c r="I55" s="26"/>
      <c r="J55" s="22"/>
      <c r="K55" s="47"/>
      <c r="L55" s="52" t="s">
        <v>686</v>
      </c>
      <c r="M55" s="53" t="s">
        <v>400</v>
      </c>
      <c r="N55" s="35" t="s">
        <v>401</v>
      </c>
      <c r="O55" s="66" t="s">
        <v>392</v>
      </c>
      <c r="P55" s="30"/>
      <c r="Q55" s="24" t="s">
        <v>224</v>
      </c>
      <c r="R55" s="81"/>
      <c r="S55" s="46" t="s">
        <v>51</v>
      </c>
      <c r="T55" s="53" t="s">
        <v>234</v>
      </c>
      <c r="U55" s="46" t="s">
        <v>229</v>
      </c>
      <c r="V55" s="46" t="s">
        <v>225</v>
      </c>
      <c r="W55" s="46" t="s">
        <v>226</v>
      </c>
      <c r="X55" s="30" t="s">
        <v>273</v>
      </c>
      <c r="Y55" s="26" t="s">
        <v>228</v>
      </c>
      <c r="Z55" s="53" t="s">
        <v>229</v>
      </c>
      <c r="AA55" s="53"/>
      <c r="AB55" s="110">
        <v>0.2299</v>
      </c>
      <c r="AC55" s="22" t="s">
        <v>229</v>
      </c>
      <c r="AD55" s="106"/>
      <c r="AE55" s="105"/>
      <c r="AF55" s="105"/>
      <c r="AG55" s="105"/>
      <c r="AH55" s="141"/>
      <c r="AI55" s="142"/>
      <c r="AJ55" s="105"/>
      <c r="AK55" s="141"/>
      <c r="AL55" s="139" t="s">
        <v>645</v>
      </c>
      <c r="AM55" s="139" t="s">
        <v>687</v>
      </c>
      <c r="AN55" s="133"/>
      <c r="AO55" s="128">
        <v>1</v>
      </c>
      <c r="AP55" s="159">
        <v>1</v>
      </c>
      <c r="AQ55" s="22"/>
    </row>
    <row r="56" ht="39.95" customHeight="1" spans="1:43">
      <c r="A56" s="21">
        <v>51</v>
      </c>
      <c r="B56" s="24"/>
      <c r="C56" s="26"/>
      <c r="D56" s="26"/>
      <c r="E56" s="31">
        <v>3</v>
      </c>
      <c r="F56" s="30"/>
      <c r="G56" s="26"/>
      <c r="H56" s="26"/>
      <c r="I56" s="26"/>
      <c r="J56" s="22"/>
      <c r="K56" s="47"/>
      <c r="L56" s="52" t="s">
        <v>402</v>
      </c>
      <c r="M56" s="26" t="s">
        <v>402</v>
      </c>
      <c r="N56" s="35" t="s">
        <v>403</v>
      </c>
      <c r="O56" s="66" t="s">
        <v>272</v>
      </c>
      <c r="P56" s="30"/>
      <c r="Q56" s="24" t="s">
        <v>224</v>
      </c>
      <c r="R56" s="81"/>
      <c r="S56" s="46" t="s">
        <v>51</v>
      </c>
      <c r="T56" s="26" t="s">
        <v>402</v>
      </c>
      <c r="U56" s="24" t="s">
        <v>51</v>
      </c>
      <c r="V56" s="46" t="s">
        <v>226</v>
      </c>
      <c r="W56" s="46" t="s">
        <v>225</v>
      </c>
      <c r="X56" s="30" t="s">
        <v>273</v>
      </c>
      <c r="Y56" s="26" t="s">
        <v>228</v>
      </c>
      <c r="Z56" s="53" t="s">
        <v>229</v>
      </c>
      <c r="AA56" s="53"/>
      <c r="AB56" s="102">
        <f>AB57+AB58+AB59</f>
        <v>0.8754</v>
      </c>
      <c r="AC56" s="22" t="s">
        <v>229</v>
      </c>
      <c r="AD56" s="121" t="s">
        <v>664</v>
      </c>
      <c r="AE56" s="105"/>
      <c r="AF56" s="105"/>
      <c r="AG56" s="105"/>
      <c r="AH56" s="141"/>
      <c r="AI56" s="142"/>
      <c r="AJ56" s="105">
        <v>2</v>
      </c>
      <c r="AK56" s="141"/>
      <c r="AL56" s="139" t="s">
        <v>645</v>
      </c>
      <c r="AM56" s="139" t="s">
        <v>688</v>
      </c>
      <c r="AN56" s="133"/>
      <c r="AO56" s="128">
        <v>1</v>
      </c>
      <c r="AP56" s="159">
        <v>1</v>
      </c>
      <c r="AQ56" s="22"/>
    </row>
    <row r="57" ht="39.95" customHeight="1" spans="1:43">
      <c r="A57" s="21">
        <v>52</v>
      </c>
      <c r="B57" s="24"/>
      <c r="C57" s="26"/>
      <c r="D57" s="26"/>
      <c r="E57" s="30"/>
      <c r="F57" s="26">
        <v>4</v>
      </c>
      <c r="G57" s="26"/>
      <c r="H57" s="26"/>
      <c r="I57" s="26"/>
      <c r="J57" s="22"/>
      <c r="K57" s="47"/>
      <c r="L57" s="52"/>
      <c r="M57" s="26" t="s">
        <v>405</v>
      </c>
      <c r="N57" s="35" t="s">
        <v>406</v>
      </c>
      <c r="O57" s="66" t="s">
        <v>272</v>
      </c>
      <c r="P57" s="30"/>
      <c r="Q57" s="24" t="s">
        <v>224</v>
      </c>
      <c r="R57" s="81"/>
      <c r="S57" s="46" t="s">
        <v>51</v>
      </c>
      <c r="T57" s="26" t="s">
        <v>405</v>
      </c>
      <c r="U57" s="24" t="s">
        <v>51</v>
      </c>
      <c r="V57" s="46" t="s">
        <v>226</v>
      </c>
      <c r="W57" s="46" t="s">
        <v>225</v>
      </c>
      <c r="X57" s="24" t="s">
        <v>338</v>
      </c>
      <c r="Y57" s="26" t="s">
        <v>407</v>
      </c>
      <c r="Z57" s="53" t="s">
        <v>340</v>
      </c>
      <c r="AA57" s="24"/>
      <c r="AB57" s="102">
        <v>0.763</v>
      </c>
      <c r="AC57" s="22" t="s">
        <v>408</v>
      </c>
      <c r="AD57" s="114" t="s">
        <v>671</v>
      </c>
      <c r="AE57" s="105">
        <v>270</v>
      </c>
      <c r="AF57" s="105">
        <v>190</v>
      </c>
      <c r="AG57" s="105">
        <v>3.5</v>
      </c>
      <c r="AH57" s="148">
        <f t="shared" ref="AH57:AH59" si="7">AE57*AF57*AG57*7860/1000000000</f>
        <v>1.411263</v>
      </c>
      <c r="AI57" s="149">
        <f t="shared" ref="AI57:AI59" si="8">AB57/AH57</f>
        <v>0.540650466993041</v>
      </c>
      <c r="AJ57" s="105"/>
      <c r="AK57" s="141"/>
      <c r="AL57" s="137"/>
      <c r="AM57" s="137"/>
      <c r="AN57" s="147"/>
      <c r="AO57" s="164">
        <v>1</v>
      </c>
      <c r="AP57" s="159">
        <v>1</v>
      </c>
      <c r="AQ57" s="22"/>
    </row>
    <row r="58" ht="39.95" customHeight="1" spans="1:43">
      <c r="A58" s="21">
        <v>53</v>
      </c>
      <c r="B58" s="24"/>
      <c r="C58" s="26"/>
      <c r="D58" s="26"/>
      <c r="E58" s="30"/>
      <c r="F58" s="26">
        <v>4</v>
      </c>
      <c r="G58" s="26"/>
      <c r="H58" s="26"/>
      <c r="I58" s="26"/>
      <c r="J58" s="22"/>
      <c r="K58" s="47"/>
      <c r="L58" s="52"/>
      <c r="M58" s="26" t="s">
        <v>409</v>
      </c>
      <c r="N58" s="35" t="s">
        <v>410</v>
      </c>
      <c r="O58" s="66" t="s">
        <v>233</v>
      </c>
      <c r="P58" s="30"/>
      <c r="Q58" s="24" t="s">
        <v>224</v>
      </c>
      <c r="R58" s="81"/>
      <c r="S58" s="84" t="s">
        <v>59</v>
      </c>
      <c r="T58" s="53" t="s">
        <v>234</v>
      </c>
      <c r="U58" s="53" t="s">
        <v>229</v>
      </c>
      <c r="V58" s="46" t="s">
        <v>225</v>
      </c>
      <c r="W58" s="46" t="s">
        <v>226</v>
      </c>
      <c r="X58" s="24" t="s">
        <v>338</v>
      </c>
      <c r="Y58" s="26" t="s">
        <v>411</v>
      </c>
      <c r="Z58" s="53" t="s">
        <v>340</v>
      </c>
      <c r="AA58" s="24"/>
      <c r="AB58" s="102">
        <v>0.0359</v>
      </c>
      <c r="AC58" s="22" t="s">
        <v>229</v>
      </c>
      <c r="AD58" s="114" t="s">
        <v>671</v>
      </c>
      <c r="AE58" s="105">
        <f>54+8</f>
        <v>62</v>
      </c>
      <c r="AF58" s="105">
        <f>25+3.5</f>
        <v>28.5</v>
      </c>
      <c r="AG58" s="105">
        <v>4</v>
      </c>
      <c r="AH58" s="148">
        <f t="shared" si="7"/>
        <v>0.05555448</v>
      </c>
      <c r="AI58" s="149">
        <f t="shared" si="8"/>
        <v>0.646212510674207</v>
      </c>
      <c r="AJ58" s="105"/>
      <c r="AK58" s="141"/>
      <c r="AL58" s="137"/>
      <c r="AM58" s="137"/>
      <c r="AN58" s="147"/>
      <c r="AO58" s="164">
        <v>1</v>
      </c>
      <c r="AP58" s="159">
        <v>1</v>
      </c>
      <c r="AQ58" s="22"/>
    </row>
    <row r="59" ht="39.95" customHeight="1" spans="1:43">
      <c r="A59" s="21">
        <v>54</v>
      </c>
      <c r="B59" s="24"/>
      <c r="C59" s="26"/>
      <c r="D59" s="26"/>
      <c r="E59" s="30"/>
      <c r="F59" s="26">
        <v>4</v>
      </c>
      <c r="G59" s="26"/>
      <c r="H59" s="26"/>
      <c r="I59" s="26"/>
      <c r="J59" s="22"/>
      <c r="K59" s="47"/>
      <c r="L59" s="52"/>
      <c r="M59" s="26" t="s">
        <v>412</v>
      </c>
      <c r="N59" s="35" t="s">
        <v>413</v>
      </c>
      <c r="O59" s="66" t="s">
        <v>335</v>
      </c>
      <c r="P59" s="30"/>
      <c r="Q59" s="24" t="s">
        <v>224</v>
      </c>
      <c r="R59" s="81"/>
      <c r="S59" s="46" t="s">
        <v>51</v>
      </c>
      <c r="T59" s="53" t="s">
        <v>234</v>
      </c>
      <c r="U59" s="53" t="s">
        <v>51</v>
      </c>
      <c r="V59" s="46" t="s">
        <v>225</v>
      </c>
      <c r="W59" s="46" t="s">
        <v>226</v>
      </c>
      <c r="X59" s="24" t="s">
        <v>338</v>
      </c>
      <c r="Y59" s="26" t="s">
        <v>395</v>
      </c>
      <c r="Z59" s="53" t="s">
        <v>340</v>
      </c>
      <c r="AA59" s="53"/>
      <c r="AB59" s="102">
        <v>0.0765</v>
      </c>
      <c r="AC59" s="22" t="s">
        <v>229</v>
      </c>
      <c r="AD59" s="114" t="s">
        <v>671</v>
      </c>
      <c r="AE59" s="105">
        <f>79+7</f>
        <v>86</v>
      </c>
      <c r="AF59" s="105">
        <f>73+3</f>
        <v>76</v>
      </c>
      <c r="AG59" s="105">
        <v>2.5</v>
      </c>
      <c r="AH59" s="148">
        <f t="shared" si="7"/>
        <v>0.1284324</v>
      </c>
      <c r="AI59" s="149">
        <f t="shared" si="8"/>
        <v>0.595644089809114</v>
      </c>
      <c r="AJ59" s="105"/>
      <c r="AK59" s="141"/>
      <c r="AL59" s="137"/>
      <c r="AM59" s="137"/>
      <c r="AN59" s="133"/>
      <c r="AO59" s="128">
        <v>1</v>
      </c>
      <c r="AP59" s="159">
        <v>1</v>
      </c>
      <c r="AQ59" s="22"/>
    </row>
    <row r="60" ht="39.95" customHeight="1" spans="1:43">
      <c r="A60" s="21">
        <v>55</v>
      </c>
      <c r="B60" s="24"/>
      <c r="C60" s="26"/>
      <c r="D60" s="26">
        <v>2</v>
      </c>
      <c r="E60" s="31"/>
      <c r="F60" s="30"/>
      <c r="G60" s="26"/>
      <c r="H60" s="26"/>
      <c r="I60" s="26"/>
      <c r="J60" s="22"/>
      <c r="K60" s="47"/>
      <c r="L60" s="52" t="s">
        <v>414</v>
      </c>
      <c r="M60" s="26" t="s">
        <v>414</v>
      </c>
      <c r="N60" s="35" t="s">
        <v>415</v>
      </c>
      <c r="O60" s="54" t="s">
        <v>316</v>
      </c>
      <c r="P60" s="30"/>
      <c r="Q60" s="24" t="s">
        <v>224</v>
      </c>
      <c r="R60" s="81"/>
      <c r="S60" s="46" t="s">
        <v>51</v>
      </c>
      <c r="T60" s="53" t="s">
        <v>234</v>
      </c>
      <c r="U60" s="53" t="s">
        <v>51</v>
      </c>
      <c r="V60" s="46" t="s">
        <v>226</v>
      </c>
      <c r="W60" s="46" t="s">
        <v>225</v>
      </c>
      <c r="X60" s="30" t="s">
        <v>273</v>
      </c>
      <c r="Y60" s="26" t="s">
        <v>228</v>
      </c>
      <c r="Z60" s="53" t="s">
        <v>229</v>
      </c>
      <c r="AA60" s="53"/>
      <c r="AB60" s="102">
        <f>AB61+AB62+AB63+AB64</f>
        <v>0.5042</v>
      </c>
      <c r="AC60" s="22" t="s">
        <v>408</v>
      </c>
      <c r="AD60" s="106"/>
      <c r="AE60" s="105"/>
      <c r="AF60" s="105"/>
      <c r="AG60" s="105"/>
      <c r="AH60" s="141"/>
      <c r="AI60" s="142"/>
      <c r="AJ60" s="105"/>
      <c r="AK60" s="141"/>
      <c r="AL60" s="139" t="s">
        <v>645</v>
      </c>
      <c r="AM60" s="139" t="s">
        <v>688</v>
      </c>
      <c r="AN60" s="133"/>
      <c r="AO60" s="128">
        <v>1</v>
      </c>
      <c r="AP60" s="159">
        <v>1</v>
      </c>
      <c r="AQ60" s="22"/>
    </row>
    <row r="61" ht="39.95" customHeight="1" spans="1:43">
      <c r="A61" s="21">
        <v>56</v>
      </c>
      <c r="B61" s="24"/>
      <c r="C61" s="26"/>
      <c r="D61" s="26"/>
      <c r="E61" s="30">
        <v>3</v>
      </c>
      <c r="F61" s="30"/>
      <c r="G61" s="26"/>
      <c r="H61" s="26"/>
      <c r="I61" s="26"/>
      <c r="J61" s="22"/>
      <c r="K61" s="47"/>
      <c r="L61" s="52"/>
      <c r="M61" s="26" t="s">
        <v>417</v>
      </c>
      <c r="N61" s="35" t="s">
        <v>418</v>
      </c>
      <c r="O61" s="54" t="s">
        <v>272</v>
      </c>
      <c r="P61" s="30"/>
      <c r="Q61" s="24" t="s">
        <v>224</v>
      </c>
      <c r="R61" s="81"/>
      <c r="S61" s="46" t="s">
        <v>51</v>
      </c>
      <c r="T61" s="53" t="s">
        <v>234</v>
      </c>
      <c r="U61" s="53" t="s">
        <v>51</v>
      </c>
      <c r="V61" s="46" t="s">
        <v>226</v>
      </c>
      <c r="W61" s="46" t="s">
        <v>225</v>
      </c>
      <c r="X61" s="24" t="s">
        <v>338</v>
      </c>
      <c r="Y61" s="26" t="s">
        <v>395</v>
      </c>
      <c r="Z61" s="53" t="s">
        <v>340</v>
      </c>
      <c r="AA61" s="24"/>
      <c r="AB61" s="102">
        <v>0.487</v>
      </c>
      <c r="AC61" s="22" t="s">
        <v>229</v>
      </c>
      <c r="AD61" s="114" t="s">
        <v>671</v>
      </c>
      <c r="AE61" s="105">
        <f>260+7</f>
        <v>267</v>
      </c>
      <c r="AF61" s="105">
        <f>145+3</f>
        <v>148</v>
      </c>
      <c r="AG61" s="105">
        <v>2.5</v>
      </c>
      <c r="AH61" s="148">
        <f>AE61*AF61*AG61*7860/1000000000</f>
        <v>0.7764894</v>
      </c>
      <c r="AI61" s="149">
        <f>AB61/AH61</f>
        <v>0.627181774793062</v>
      </c>
      <c r="AJ61" s="105"/>
      <c r="AK61" s="141"/>
      <c r="AL61" s="137"/>
      <c r="AM61" s="137"/>
      <c r="AN61" s="147"/>
      <c r="AO61" s="164">
        <v>1</v>
      </c>
      <c r="AP61" s="159">
        <v>1</v>
      </c>
      <c r="AQ61" s="22"/>
    </row>
    <row r="62" ht="39.95" customHeight="1" spans="1:43">
      <c r="A62" s="21">
        <v>57</v>
      </c>
      <c r="B62" s="24"/>
      <c r="C62" s="26"/>
      <c r="D62" s="26"/>
      <c r="E62" s="30">
        <v>3</v>
      </c>
      <c r="F62" s="30"/>
      <c r="G62" s="26"/>
      <c r="H62" s="26"/>
      <c r="I62" s="26"/>
      <c r="J62" s="22"/>
      <c r="K62" s="47"/>
      <c r="L62" s="52"/>
      <c r="M62" s="53" t="s">
        <v>419</v>
      </c>
      <c r="N62" s="35" t="s">
        <v>420</v>
      </c>
      <c r="O62" s="62" t="s">
        <v>421</v>
      </c>
      <c r="P62" s="30" t="s">
        <v>122</v>
      </c>
      <c r="Q62" s="24" t="s">
        <v>224</v>
      </c>
      <c r="R62" s="81"/>
      <c r="S62" s="46" t="s">
        <v>51</v>
      </c>
      <c r="T62" s="53" t="s">
        <v>234</v>
      </c>
      <c r="U62" s="53" t="s">
        <v>229</v>
      </c>
      <c r="V62" s="46" t="s">
        <v>225</v>
      </c>
      <c r="W62" s="76" t="s">
        <v>226</v>
      </c>
      <c r="X62" s="24" t="s">
        <v>338</v>
      </c>
      <c r="Y62" s="26" t="s">
        <v>422</v>
      </c>
      <c r="Z62" s="53" t="s">
        <v>423</v>
      </c>
      <c r="AA62" s="24" t="s">
        <v>424</v>
      </c>
      <c r="AB62" s="102">
        <v>0.0002</v>
      </c>
      <c r="AC62" s="22"/>
      <c r="AD62" s="114"/>
      <c r="AE62" s="105"/>
      <c r="AF62" s="105"/>
      <c r="AG62" s="105"/>
      <c r="AH62" s="148"/>
      <c r="AI62" s="149"/>
      <c r="AJ62" s="105"/>
      <c r="AK62" s="141"/>
      <c r="AL62" s="137"/>
      <c r="AM62" s="137"/>
      <c r="AN62" s="147"/>
      <c r="AO62" s="164">
        <v>1</v>
      </c>
      <c r="AP62" s="165">
        <v>1</v>
      </c>
      <c r="AQ62" s="22"/>
    </row>
    <row r="63" ht="39.95" customHeight="1" spans="1:43">
      <c r="A63" s="21">
        <v>58</v>
      </c>
      <c r="B63" s="24"/>
      <c r="C63" s="26"/>
      <c r="D63" s="26"/>
      <c r="E63" s="30">
        <v>3</v>
      </c>
      <c r="F63" s="30"/>
      <c r="G63" s="26"/>
      <c r="H63" s="26"/>
      <c r="I63" s="26"/>
      <c r="J63" s="22"/>
      <c r="K63" s="47"/>
      <c r="L63" s="52"/>
      <c r="M63" s="53" t="s">
        <v>425</v>
      </c>
      <c r="N63" s="35" t="s">
        <v>426</v>
      </c>
      <c r="O63" s="66" t="s">
        <v>313</v>
      </c>
      <c r="P63" s="30"/>
      <c r="Q63" s="24" t="s">
        <v>224</v>
      </c>
      <c r="R63" s="81"/>
      <c r="S63" s="46" t="s">
        <v>51</v>
      </c>
      <c r="T63" s="53" t="s">
        <v>234</v>
      </c>
      <c r="U63" s="53" t="s">
        <v>229</v>
      </c>
      <c r="V63" s="46" t="s">
        <v>225</v>
      </c>
      <c r="W63" s="46" t="s">
        <v>226</v>
      </c>
      <c r="X63" s="24" t="s">
        <v>313</v>
      </c>
      <c r="Y63" s="53" t="s">
        <v>229</v>
      </c>
      <c r="Z63" s="53" t="s">
        <v>229</v>
      </c>
      <c r="AA63" s="53"/>
      <c r="AB63" s="102">
        <v>0.01</v>
      </c>
      <c r="AC63" s="22" t="s">
        <v>229</v>
      </c>
      <c r="AD63" s="106"/>
      <c r="AE63" s="105"/>
      <c r="AF63" s="105"/>
      <c r="AG63" s="105"/>
      <c r="AH63" s="141"/>
      <c r="AI63" s="142"/>
      <c r="AJ63" s="105"/>
      <c r="AK63" s="141"/>
      <c r="AL63" s="137"/>
      <c r="AM63" s="137"/>
      <c r="AN63" s="133"/>
      <c r="AO63" s="164">
        <v>1</v>
      </c>
      <c r="AP63" s="165">
        <v>1</v>
      </c>
      <c r="AQ63" s="22"/>
    </row>
    <row r="64" customFormat="1" ht="39.95" customHeight="1" spans="1:43">
      <c r="A64" s="21">
        <v>59</v>
      </c>
      <c r="B64" s="24"/>
      <c r="C64" s="26"/>
      <c r="D64" s="26"/>
      <c r="E64" s="30">
        <v>3</v>
      </c>
      <c r="F64" s="30"/>
      <c r="G64" s="26"/>
      <c r="H64" s="26"/>
      <c r="I64" s="26"/>
      <c r="J64" s="22"/>
      <c r="K64" s="47"/>
      <c r="L64" s="49"/>
      <c r="M64" s="70" t="s">
        <v>342</v>
      </c>
      <c r="N64" s="68" t="s">
        <v>343</v>
      </c>
      <c r="O64" s="69" t="s">
        <v>344</v>
      </c>
      <c r="P64" s="30"/>
      <c r="Q64" s="24" t="s">
        <v>224</v>
      </c>
      <c r="R64" s="81"/>
      <c r="S64" s="46"/>
      <c r="T64" s="53" t="s">
        <v>234</v>
      </c>
      <c r="U64" s="53" t="s">
        <v>229</v>
      </c>
      <c r="V64" s="46" t="s">
        <v>225</v>
      </c>
      <c r="W64" s="46" t="s">
        <v>226</v>
      </c>
      <c r="X64" s="24" t="s">
        <v>313</v>
      </c>
      <c r="Y64" s="53" t="s">
        <v>229</v>
      </c>
      <c r="Z64" s="53" t="s">
        <v>345</v>
      </c>
      <c r="AA64" s="53"/>
      <c r="AB64" s="102">
        <v>0.007</v>
      </c>
      <c r="AC64" s="22"/>
      <c r="AD64" s="106"/>
      <c r="AE64" s="105"/>
      <c r="AF64" s="105"/>
      <c r="AG64" s="105"/>
      <c r="AH64" s="141"/>
      <c r="AI64" s="142"/>
      <c r="AJ64" s="105"/>
      <c r="AK64" s="141"/>
      <c r="AL64" s="137"/>
      <c r="AM64" s="137"/>
      <c r="AN64" s="133"/>
      <c r="AO64" s="164">
        <v>1</v>
      </c>
      <c r="AP64" s="165">
        <v>1</v>
      </c>
      <c r="AQ64" s="167"/>
    </row>
    <row r="65" s="4" customFormat="1" ht="39.95" customHeight="1" spans="1:43">
      <c r="A65" s="21">
        <v>60</v>
      </c>
      <c r="B65" s="24"/>
      <c r="C65" s="26"/>
      <c r="D65" s="26">
        <v>2</v>
      </c>
      <c r="E65" s="30"/>
      <c r="F65" s="30"/>
      <c r="G65" s="26"/>
      <c r="H65" s="26"/>
      <c r="I65" s="26"/>
      <c r="J65" s="22"/>
      <c r="K65" s="22"/>
      <c r="L65" s="52" t="s">
        <v>689</v>
      </c>
      <c r="M65" s="53" t="s">
        <v>427</v>
      </c>
      <c r="N65" s="35" t="s">
        <v>428</v>
      </c>
      <c r="O65" s="69" t="s">
        <v>429</v>
      </c>
      <c r="P65" s="30"/>
      <c r="Q65" s="24" t="s">
        <v>224</v>
      </c>
      <c r="R65" s="81"/>
      <c r="S65" s="46" t="s">
        <v>51</v>
      </c>
      <c r="T65" s="53" t="s">
        <v>234</v>
      </c>
      <c r="U65" s="46" t="s">
        <v>229</v>
      </c>
      <c r="V65" s="46" t="s">
        <v>225</v>
      </c>
      <c r="W65" s="46" t="s">
        <v>226</v>
      </c>
      <c r="X65" s="24" t="s">
        <v>313</v>
      </c>
      <c r="Y65" s="53" t="s">
        <v>430</v>
      </c>
      <c r="Z65" s="109" t="s">
        <v>229</v>
      </c>
      <c r="AA65" s="192" t="s">
        <v>431</v>
      </c>
      <c r="AB65" s="193">
        <v>0.0062</v>
      </c>
      <c r="AC65" s="46" t="s">
        <v>229</v>
      </c>
      <c r="AD65" s="106"/>
      <c r="AE65" s="105"/>
      <c r="AF65" s="105"/>
      <c r="AG65" s="105"/>
      <c r="AH65" s="141"/>
      <c r="AI65" s="142"/>
      <c r="AJ65" s="105"/>
      <c r="AK65" s="141"/>
      <c r="AL65" s="139" t="s">
        <v>645</v>
      </c>
      <c r="AM65" s="139" t="s">
        <v>690</v>
      </c>
      <c r="AN65" s="133"/>
      <c r="AO65" s="128">
        <v>1</v>
      </c>
      <c r="AP65" s="159">
        <v>1</v>
      </c>
      <c r="AQ65" s="166"/>
    </row>
    <row r="66" s="4" customFormat="1" ht="39.95" customHeight="1" spans="1:43">
      <c r="A66" s="21">
        <v>61</v>
      </c>
      <c r="B66" s="24"/>
      <c r="C66" s="26"/>
      <c r="D66" s="26">
        <v>2</v>
      </c>
      <c r="E66" s="30"/>
      <c r="F66" s="30"/>
      <c r="G66" s="26"/>
      <c r="H66" s="26"/>
      <c r="I66" s="26"/>
      <c r="J66" s="22"/>
      <c r="K66" s="22"/>
      <c r="L66" s="52" t="s">
        <v>691</v>
      </c>
      <c r="M66" s="53" t="s">
        <v>437</v>
      </c>
      <c r="N66" s="35" t="s">
        <v>438</v>
      </c>
      <c r="O66" s="69" t="s">
        <v>429</v>
      </c>
      <c r="P66" s="30"/>
      <c r="Q66" s="24" t="s">
        <v>224</v>
      </c>
      <c r="R66" s="81"/>
      <c r="S66" s="46" t="s">
        <v>51</v>
      </c>
      <c r="T66" s="53" t="s">
        <v>234</v>
      </c>
      <c r="U66" s="46" t="s">
        <v>229</v>
      </c>
      <c r="V66" s="46" t="s">
        <v>225</v>
      </c>
      <c r="W66" s="46" t="s">
        <v>226</v>
      </c>
      <c r="X66" s="24" t="s">
        <v>313</v>
      </c>
      <c r="Y66" s="53" t="s">
        <v>345</v>
      </c>
      <c r="Z66" s="109" t="s">
        <v>229</v>
      </c>
      <c r="AA66" s="192" t="s">
        <v>439</v>
      </c>
      <c r="AB66" s="193">
        <v>0.0076</v>
      </c>
      <c r="AC66" s="46" t="s">
        <v>229</v>
      </c>
      <c r="AD66" s="106"/>
      <c r="AE66" s="105"/>
      <c r="AF66" s="105"/>
      <c r="AG66" s="105"/>
      <c r="AH66" s="141"/>
      <c r="AI66" s="142"/>
      <c r="AJ66" s="105"/>
      <c r="AK66" s="141"/>
      <c r="AL66" s="139" t="s">
        <v>645</v>
      </c>
      <c r="AM66" s="139" t="s">
        <v>690</v>
      </c>
      <c r="AN66" s="133"/>
      <c r="AO66" s="128">
        <v>1</v>
      </c>
      <c r="AP66" s="159">
        <v>1</v>
      </c>
      <c r="AQ66" s="166"/>
    </row>
    <row r="67" s="5" customFormat="1" ht="39.95" customHeight="1" spans="1:43">
      <c r="A67" s="21">
        <v>62</v>
      </c>
      <c r="B67" s="26"/>
      <c r="C67" s="26"/>
      <c r="D67" s="26">
        <v>2</v>
      </c>
      <c r="E67" s="26"/>
      <c r="F67" s="26"/>
      <c r="G67" s="26"/>
      <c r="H67" s="26"/>
      <c r="I67" s="26"/>
      <c r="J67" s="28"/>
      <c r="K67" s="28"/>
      <c r="L67" s="71" t="s">
        <v>692</v>
      </c>
      <c r="M67" s="53" t="s">
        <v>81</v>
      </c>
      <c r="N67" s="35" t="s">
        <v>82</v>
      </c>
      <c r="O67" s="54" t="s">
        <v>233</v>
      </c>
      <c r="P67" s="30"/>
      <c r="Q67" s="24" t="s">
        <v>224</v>
      </c>
      <c r="R67" s="81"/>
      <c r="S67" s="46" t="s">
        <v>51</v>
      </c>
      <c r="T67" s="53" t="s">
        <v>234</v>
      </c>
      <c r="U67" s="53" t="s">
        <v>229</v>
      </c>
      <c r="V67" s="46" t="s">
        <v>225</v>
      </c>
      <c r="W67" s="46" t="s">
        <v>226</v>
      </c>
      <c r="X67" s="24" t="s">
        <v>440</v>
      </c>
      <c r="Y67" s="26" t="s">
        <v>441</v>
      </c>
      <c r="Z67" s="53" t="s">
        <v>442</v>
      </c>
      <c r="AA67" s="24"/>
      <c r="AB67" s="102">
        <v>0.14</v>
      </c>
      <c r="AC67" s="22" t="s">
        <v>229</v>
      </c>
      <c r="AD67" s="106"/>
      <c r="AE67" s="105"/>
      <c r="AF67" s="105"/>
      <c r="AG67" s="105"/>
      <c r="AH67" s="141"/>
      <c r="AI67" s="142"/>
      <c r="AJ67" s="105"/>
      <c r="AK67" s="141"/>
      <c r="AL67" s="139" t="s">
        <v>645</v>
      </c>
      <c r="AM67" s="139" t="s">
        <v>693</v>
      </c>
      <c r="AN67" s="133"/>
      <c r="AO67" s="128">
        <v>1</v>
      </c>
      <c r="AP67" s="159">
        <v>1</v>
      </c>
      <c r="AQ67" s="22"/>
    </row>
    <row r="68" s="4" customFormat="1" ht="39.95" customHeight="1" spans="1:43">
      <c r="A68" s="21">
        <v>63</v>
      </c>
      <c r="B68" s="24"/>
      <c r="C68" s="26">
        <v>1</v>
      </c>
      <c r="D68" s="26"/>
      <c r="E68" s="30"/>
      <c r="F68" s="30"/>
      <c r="G68" s="26"/>
      <c r="H68" s="26"/>
      <c r="I68" s="26"/>
      <c r="J68" s="22"/>
      <c r="K68" s="22"/>
      <c r="L68" s="52" t="s">
        <v>113</v>
      </c>
      <c r="M68" s="53" t="s">
        <v>113</v>
      </c>
      <c r="N68" s="35" t="s">
        <v>56</v>
      </c>
      <c r="O68" s="66" t="s">
        <v>272</v>
      </c>
      <c r="P68" s="30"/>
      <c r="Q68" s="24" t="s">
        <v>224</v>
      </c>
      <c r="R68" s="81"/>
      <c r="S68" s="46" t="s">
        <v>51</v>
      </c>
      <c r="T68" s="53" t="s">
        <v>113</v>
      </c>
      <c r="U68" s="46" t="s">
        <v>51</v>
      </c>
      <c r="V68" s="46" t="s">
        <v>226</v>
      </c>
      <c r="W68" s="46" t="s">
        <v>225</v>
      </c>
      <c r="X68" s="24" t="s">
        <v>273</v>
      </c>
      <c r="Y68" s="26" t="s">
        <v>228</v>
      </c>
      <c r="Z68" s="116" t="s">
        <v>229</v>
      </c>
      <c r="AA68" s="116" t="s">
        <v>229</v>
      </c>
      <c r="AB68" s="110">
        <f>AB69+AB70+AB71*AO71</f>
        <v>0.385</v>
      </c>
      <c r="AC68" s="46" t="s">
        <v>229</v>
      </c>
      <c r="AD68" s="106" t="s">
        <v>664</v>
      </c>
      <c r="AE68" s="105"/>
      <c r="AF68" s="105"/>
      <c r="AG68" s="105"/>
      <c r="AH68" s="141"/>
      <c r="AI68" s="142"/>
      <c r="AJ68" s="105">
        <v>5</v>
      </c>
      <c r="AK68" s="141"/>
      <c r="AL68" s="139" t="s">
        <v>645</v>
      </c>
      <c r="AM68" s="139" t="s">
        <v>694</v>
      </c>
      <c r="AN68" s="133"/>
      <c r="AO68" s="128">
        <v>1</v>
      </c>
      <c r="AP68" s="159">
        <v>1</v>
      </c>
      <c r="AQ68" s="166"/>
    </row>
    <row r="69" s="4" customFormat="1" ht="39.95" customHeight="1" spans="1:43">
      <c r="A69" s="21">
        <v>64</v>
      </c>
      <c r="B69" s="24"/>
      <c r="C69" s="26"/>
      <c r="D69" s="30">
        <v>2</v>
      </c>
      <c r="E69" s="30"/>
      <c r="F69" s="30"/>
      <c r="G69" s="26"/>
      <c r="H69" s="26"/>
      <c r="I69" s="26"/>
      <c r="J69" s="22"/>
      <c r="K69" s="22"/>
      <c r="L69" s="52"/>
      <c r="M69" s="53" t="s">
        <v>119</v>
      </c>
      <c r="N69" s="35" t="s">
        <v>120</v>
      </c>
      <c r="O69" s="66" t="s">
        <v>272</v>
      </c>
      <c r="P69" s="30"/>
      <c r="Q69" s="24" t="s">
        <v>224</v>
      </c>
      <c r="R69" s="81"/>
      <c r="S69" s="46" t="s">
        <v>51</v>
      </c>
      <c r="T69" s="53" t="s">
        <v>119</v>
      </c>
      <c r="U69" s="46" t="s">
        <v>51</v>
      </c>
      <c r="V69" s="46" t="s">
        <v>226</v>
      </c>
      <c r="W69" s="46" t="s">
        <v>225</v>
      </c>
      <c r="X69" s="24" t="s">
        <v>338</v>
      </c>
      <c r="Y69" s="33" t="s">
        <v>339</v>
      </c>
      <c r="Z69" s="109" t="s">
        <v>340</v>
      </c>
      <c r="AA69" s="116" t="s">
        <v>229</v>
      </c>
      <c r="AB69" s="110">
        <v>0.149</v>
      </c>
      <c r="AC69" s="46" t="s">
        <v>229</v>
      </c>
      <c r="AD69" s="114" t="s">
        <v>671</v>
      </c>
      <c r="AE69" s="105">
        <f>115+8</f>
        <v>123</v>
      </c>
      <c r="AF69" s="105">
        <f>82+3</f>
        <v>85</v>
      </c>
      <c r="AG69" s="105">
        <v>3</v>
      </c>
      <c r="AH69" s="148">
        <f>AE69*AF69*AG69*7860/1000000000</f>
        <v>0.2465289</v>
      </c>
      <c r="AI69" s="149">
        <f t="shared" ref="AI69:AI71" si="9">AB69/AH69</f>
        <v>0.604391614938451</v>
      </c>
      <c r="AJ69" s="105"/>
      <c r="AK69" s="141"/>
      <c r="AL69" s="137"/>
      <c r="AM69" s="137"/>
      <c r="AN69" s="133"/>
      <c r="AO69" s="128">
        <v>1</v>
      </c>
      <c r="AP69" s="159">
        <v>1</v>
      </c>
      <c r="AQ69" s="166"/>
    </row>
    <row r="70" s="4" customFormat="1" ht="39.95" customHeight="1" spans="1:43">
      <c r="A70" s="21">
        <v>65</v>
      </c>
      <c r="B70" s="24"/>
      <c r="C70" s="26"/>
      <c r="D70" s="30">
        <v>2</v>
      </c>
      <c r="E70" s="30"/>
      <c r="F70" s="30"/>
      <c r="G70" s="26"/>
      <c r="H70" s="26"/>
      <c r="I70" s="26"/>
      <c r="J70" s="22"/>
      <c r="K70" s="22"/>
      <c r="L70" s="52"/>
      <c r="M70" s="53" t="s">
        <v>126</v>
      </c>
      <c r="N70" s="35" t="s">
        <v>65</v>
      </c>
      <c r="O70" s="66" t="s">
        <v>335</v>
      </c>
      <c r="P70" s="30"/>
      <c r="Q70" s="24" t="s">
        <v>224</v>
      </c>
      <c r="R70" s="81"/>
      <c r="S70" s="46" t="s">
        <v>51</v>
      </c>
      <c r="T70" s="53" t="s">
        <v>234</v>
      </c>
      <c r="U70" s="53" t="s">
        <v>229</v>
      </c>
      <c r="V70" s="46" t="s">
        <v>225</v>
      </c>
      <c r="W70" s="46" t="s">
        <v>226</v>
      </c>
      <c r="X70" s="24" t="s">
        <v>325</v>
      </c>
      <c r="Y70" s="46" t="s">
        <v>449</v>
      </c>
      <c r="Z70" s="116" t="s">
        <v>229</v>
      </c>
      <c r="AA70" s="116" t="s">
        <v>229</v>
      </c>
      <c r="AB70" s="111">
        <v>0.214</v>
      </c>
      <c r="AC70" s="46" t="s">
        <v>229</v>
      </c>
      <c r="AD70" s="114" t="s">
        <v>451</v>
      </c>
      <c r="AE70" s="115">
        <v>79.5</v>
      </c>
      <c r="AF70" s="115">
        <v>22</v>
      </c>
      <c r="AG70" s="115"/>
      <c r="AH70" s="144">
        <f>3.14*AF70/2*AF70/2*AE70*7860/1000000000</f>
        <v>0.2374131078</v>
      </c>
      <c r="AI70" s="145">
        <f t="shared" si="9"/>
        <v>0.901382413056471</v>
      </c>
      <c r="AJ70" s="115"/>
      <c r="AK70" s="144">
        <f>3.14*AF70*AE70/1000000</f>
        <v>0.00549186</v>
      </c>
      <c r="AL70" s="137"/>
      <c r="AM70" s="137"/>
      <c r="AN70" s="133"/>
      <c r="AO70" s="128">
        <v>1</v>
      </c>
      <c r="AP70" s="159">
        <v>1</v>
      </c>
      <c r="AQ70" s="166"/>
    </row>
    <row r="71" s="4" customFormat="1" ht="39.95" customHeight="1" spans="1:43">
      <c r="A71" s="21">
        <v>66</v>
      </c>
      <c r="B71" s="24"/>
      <c r="C71" s="26"/>
      <c r="D71" s="30">
        <v>2</v>
      </c>
      <c r="E71" s="30"/>
      <c r="F71" s="30"/>
      <c r="G71" s="26"/>
      <c r="H71" s="26"/>
      <c r="I71" s="26"/>
      <c r="J71" s="22"/>
      <c r="K71" s="22"/>
      <c r="L71" s="52"/>
      <c r="M71" s="53" t="s">
        <v>129</v>
      </c>
      <c r="N71" s="35" t="s">
        <v>130</v>
      </c>
      <c r="O71" s="66" t="s">
        <v>450</v>
      </c>
      <c r="P71" s="30"/>
      <c r="Q71" s="24" t="s">
        <v>224</v>
      </c>
      <c r="R71" s="81"/>
      <c r="S71" s="46" t="s">
        <v>51</v>
      </c>
      <c r="T71" s="53" t="s">
        <v>234</v>
      </c>
      <c r="U71" s="46" t="s">
        <v>229</v>
      </c>
      <c r="V71" s="46" t="s">
        <v>225</v>
      </c>
      <c r="W71" s="46" t="s">
        <v>226</v>
      </c>
      <c r="X71" s="24" t="s">
        <v>451</v>
      </c>
      <c r="Y71" s="26" t="s">
        <v>452</v>
      </c>
      <c r="Z71" s="194" t="s">
        <v>453</v>
      </c>
      <c r="AA71" s="109" t="s">
        <v>454</v>
      </c>
      <c r="AB71" s="110">
        <v>0.011</v>
      </c>
      <c r="AC71" s="46" t="s">
        <v>229</v>
      </c>
      <c r="AD71" s="114" t="s">
        <v>451</v>
      </c>
      <c r="AE71" s="115">
        <v>10</v>
      </c>
      <c r="AF71" s="115">
        <v>16</v>
      </c>
      <c r="AG71" s="115"/>
      <c r="AH71" s="144">
        <f>3.14*AF71/2*AF71/2*AE71*7860/1000000000</f>
        <v>0.015795456</v>
      </c>
      <c r="AI71" s="145">
        <f t="shared" si="9"/>
        <v>0.696402813568662</v>
      </c>
      <c r="AJ71" s="115"/>
      <c r="AK71" s="144">
        <f>3.14*AF71*AE71/1000000</f>
        <v>0.0005024</v>
      </c>
      <c r="AL71" s="137"/>
      <c r="AM71" s="137"/>
      <c r="AN71" s="133"/>
      <c r="AO71" s="128">
        <v>2</v>
      </c>
      <c r="AP71" s="159">
        <v>2</v>
      </c>
      <c r="AQ71" s="166"/>
    </row>
    <row r="72" s="4" customFormat="1" ht="39.95" customHeight="1" spans="1:43">
      <c r="A72" s="21">
        <v>67</v>
      </c>
      <c r="B72" s="24"/>
      <c r="C72" s="26">
        <v>1</v>
      </c>
      <c r="D72" s="26"/>
      <c r="E72" s="30"/>
      <c r="F72" s="30"/>
      <c r="G72" s="26"/>
      <c r="H72" s="26"/>
      <c r="I72" s="26"/>
      <c r="J72" s="22"/>
      <c r="K72" s="22"/>
      <c r="L72" s="52" t="s">
        <v>133</v>
      </c>
      <c r="M72" s="53" t="s">
        <v>695</v>
      </c>
      <c r="N72" s="35" t="s">
        <v>134</v>
      </c>
      <c r="O72" s="66" t="s">
        <v>313</v>
      </c>
      <c r="P72" s="30"/>
      <c r="Q72" s="24" t="s">
        <v>224</v>
      </c>
      <c r="R72" s="81"/>
      <c r="S72" s="46" t="s">
        <v>51</v>
      </c>
      <c r="T72" s="53" t="s">
        <v>234</v>
      </c>
      <c r="U72" s="46" t="s">
        <v>229</v>
      </c>
      <c r="V72" s="46" t="s">
        <v>225</v>
      </c>
      <c r="W72" s="46" t="s">
        <v>226</v>
      </c>
      <c r="X72" s="24" t="s">
        <v>313</v>
      </c>
      <c r="Y72" s="26" t="s">
        <v>455</v>
      </c>
      <c r="Z72" s="116" t="s">
        <v>229</v>
      </c>
      <c r="AA72" s="116" t="s">
        <v>229</v>
      </c>
      <c r="AB72" s="110">
        <v>0.016</v>
      </c>
      <c r="AC72" s="22" t="s">
        <v>456</v>
      </c>
      <c r="AD72" s="98"/>
      <c r="AE72" s="98"/>
      <c r="AF72" s="98"/>
      <c r="AG72" s="98"/>
      <c r="AH72" s="98"/>
      <c r="AI72" s="98"/>
      <c r="AJ72" s="98"/>
      <c r="AK72" s="98"/>
      <c r="AL72" s="132" t="s">
        <v>645</v>
      </c>
      <c r="AM72" s="132" t="s">
        <v>690</v>
      </c>
      <c r="AN72" s="128" t="s">
        <v>457</v>
      </c>
      <c r="AO72" s="128">
        <v>2</v>
      </c>
      <c r="AP72" s="159">
        <v>2</v>
      </c>
      <c r="AQ72" s="166"/>
    </row>
    <row r="73" s="5" customFormat="1" ht="39.95" customHeight="1" spans="1:43">
      <c r="A73" s="21">
        <v>68</v>
      </c>
      <c r="B73" s="26"/>
      <c r="C73" s="26">
        <v>1</v>
      </c>
      <c r="D73" s="26"/>
      <c r="E73" s="26"/>
      <c r="F73" s="26"/>
      <c r="G73" s="26"/>
      <c r="H73" s="26"/>
      <c r="I73" s="26"/>
      <c r="J73" s="28"/>
      <c r="K73" s="28"/>
      <c r="L73" s="71" t="s">
        <v>459</v>
      </c>
      <c r="M73" s="170" t="s">
        <v>460</v>
      </c>
      <c r="N73" s="72" t="s">
        <v>105</v>
      </c>
      <c r="O73" s="112" t="s">
        <v>233</v>
      </c>
      <c r="P73" s="30" t="s">
        <v>59</v>
      </c>
      <c r="Q73" s="78" t="s">
        <v>224</v>
      </c>
      <c r="R73" s="181"/>
      <c r="S73" s="182" t="s">
        <v>59</v>
      </c>
      <c r="T73" s="53" t="s">
        <v>460</v>
      </c>
      <c r="U73" s="53" t="s">
        <v>59</v>
      </c>
      <c r="V73" s="183" t="s">
        <v>225</v>
      </c>
      <c r="W73" s="80" t="s">
        <v>226</v>
      </c>
      <c r="X73" s="65" t="s">
        <v>273</v>
      </c>
      <c r="Y73" s="107" t="s">
        <v>228</v>
      </c>
      <c r="Z73" s="78" t="s">
        <v>229</v>
      </c>
      <c r="AA73" s="78" t="s">
        <v>229</v>
      </c>
      <c r="AB73" s="195">
        <f>AB74+AB75*AP75+AB76*AP76+AB77+AB78</f>
        <v>0.1445</v>
      </c>
      <c r="AC73" s="196"/>
      <c r="AD73" s="106"/>
      <c r="AE73" s="105"/>
      <c r="AF73" s="105"/>
      <c r="AG73" s="105"/>
      <c r="AH73" s="141"/>
      <c r="AI73" s="142"/>
      <c r="AJ73" s="105"/>
      <c r="AK73" s="141"/>
      <c r="AL73" s="139" t="s">
        <v>645</v>
      </c>
      <c r="AM73" s="139" t="s">
        <v>696</v>
      </c>
      <c r="AN73" s="209"/>
      <c r="AO73" s="216">
        <v>1</v>
      </c>
      <c r="AP73" s="161">
        <v>1</v>
      </c>
      <c r="AQ73" s="22"/>
    </row>
    <row r="74" s="5" customFormat="1" ht="39.95" customHeight="1" spans="1:43">
      <c r="A74" s="21">
        <v>69</v>
      </c>
      <c r="B74" s="26"/>
      <c r="C74" s="26"/>
      <c r="D74" s="26">
        <v>2</v>
      </c>
      <c r="E74" s="26"/>
      <c r="F74" s="26"/>
      <c r="G74" s="26"/>
      <c r="H74" s="26"/>
      <c r="I74" s="26"/>
      <c r="J74" s="28"/>
      <c r="K74" s="28"/>
      <c r="L74" s="71"/>
      <c r="M74" s="53" t="s">
        <v>461</v>
      </c>
      <c r="N74" s="35" t="s">
        <v>462</v>
      </c>
      <c r="O74" s="62" t="s">
        <v>463</v>
      </c>
      <c r="P74" s="30" t="s">
        <v>122</v>
      </c>
      <c r="Q74" s="24" t="s">
        <v>224</v>
      </c>
      <c r="R74" s="81"/>
      <c r="S74" s="46" t="s">
        <v>51</v>
      </c>
      <c r="T74" s="53" t="s">
        <v>234</v>
      </c>
      <c r="U74" s="24" t="s">
        <v>229</v>
      </c>
      <c r="V74" s="46" t="s">
        <v>225</v>
      </c>
      <c r="W74" s="76" t="s">
        <v>226</v>
      </c>
      <c r="X74" s="30" t="s">
        <v>464</v>
      </c>
      <c r="Y74" s="26" t="s">
        <v>464</v>
      </c>
      <c r="Z74" s="24" t="s">
        <v>229</v>
      </c>
      <c r="AA74" s="78" t="s">
        <v>229</v>
      </c>
      <c r="AB74" s="102">
        <v>0.0396</v>
      </c>
      <c r="AC74" s="22" t="s">
        <v>229</v>
      </c>
      <c r="AD74" s="106"/>
      <c r="AE74" s="105"/>
      <c r="AF74" s="105"/>
      <c r="AG74" s="105"/>
      <c r="AH74" s="141"/>
      <c r="AI74" s="142"/>
      <c r="AJ74" s="105"/>
      <c r="AK74" s="141"/>
      <c r="AL74" s="137"/>
      <c r="AM74" s="137"/>
      <c r="AN74" s="133"/>
      <c r="AO74" s="128">
        <v>1</v>
      </c>
      <c r="AP74" s="159">
        <v>1</v>
      </c>
      <c r="AQ74" s="22"/>
    </row>
    <row r="75" s="5" customFormat="1" ht="39.95" customHeight="1" spans="1:43">
      <c r="A75" s="21">
        <v>70</v>
      </c>
      <c r="B75" s="26"/>
      <c r="C75" s="26"/>
      <c r="D75" s="26">
        <v>2</v>
      </c>
      <c r="E75" s="26"/>
      <c r="F75" s="26"/>
      <c r="G75" s="26"/>
      <c r="H75" s="26"/>
      <c r="I75" s="26"/>
      <c r="J75" s="28"/>
      <c r="K75" s="28"/>
      <c r="L75" s="71"/>
      <c r="M75" s="53" t="s">
        <v>465</v>
      </c>
      <c r="N75" s="35" t="s">
        <v>466</v>
      </c>
      <c r="O75" s="62" t="s">
        <v>463</v>
      </c>
      <c r="P75" s="30" t="s">
        <v>122</v>
      </c>
      <c r="Q75" s="24" t="s">
        <v>224</v>
      </c>
      <c r="R75" s="81"/>
      <c r="S75" s="46" t="s">
        <v>51</v>
      </c>
      <c r="T75" s="53" t="s">
        <v>234</v>
      </c>
      <c r="U75" s="24" t="s">
        <v>229</v>
      </c>
      <c r="V75" s="46" t="s">
        <v>225</v>
      </c>
      <c r="W75" s="76" t="s">
        <v>226</v>
      </c>
      <c r="X75" s="30" t="s">
        <v>467</v>
      </c>
      <c r="Y75" s="30" t="s">
        <v>468</v>
      </c>
      <c r="Z75" s="24" t="s">
        <v>229</v>
      </c>
      <c r="AA75" s="78" t="s">
        <v>229</v>
      </c>
      <c r="AB75" s="102">
        <v>0.0005</v>
      </c>
      <c r="AC75" s="22" t="s">
        <v>229</v>
      </c>
      <c r="AD75" s="106"/>
      <c r="AE75" s="101" t="s">
        <v>651</v>
      </c>
      <c r="AF75" s="104"/>
      <c r="AG75" s="104"/>
      <c r="AH75" s="134">
        <f>AB75*1.04</f>
        <v>0.00052</v>
      </c>
      <c r="AI75" s="135">
        <f>AB75/AH75</f>
        <v>0.961538461538461</v>
      </c>
      <c r="AJ75" s="105"/>
      <c r="AK75" s="141"/>
      <c r="AL75" s="137"/>
      <c r="AM75" s="137"/>
      <c r="AN75" s="133"/>
      <c r="AO75" s="128">
        <v>4</v>
      </c>
      <c r="AP75" s="159">
        <v>4</v>
      </c>
      <c r="AQ75" s="22"/>
    </row>
    <row r="76" s="5" customFormat="1" ht="39.95" customHeight="1" spans="1:43">
      <c r="A76" s="21">
        <v>71</v>
      </c>
      <c r="B76" s="26"/>
      <c r="C76" s="26"/>
      <c r="D76" s="26">
        <v>2</v>
      </c>
      <c r="E76" s="26"/>
      <c r="F76" s="26"/>
      <c r="G76" s="26"/>
      <c r="H76" s="26"/>
      <c r="I76" s="26"/>
      <c r="J76" s="28"/>
      <c r="K76" s="28"/>
      <c r="L76" s="71"/>
      <c r="M76" s="53" t="s">
        <v>469</v>
      </c>
      <c r="N76" s="35" t="s">
        <v>470</v>
      </c>
      <c r="O76" s="62" t="s">
        <v>463</v>
      </c>
      <c r="P76" s="30" t="s">
        <v>122</v>
      </c>
      <c r="Q76" s="24" t="s">
        <v>224</v>
      </c>
      <c r="R76" s="81"/>
      <c r="S76" s="46" t="s">
        <v>51</v>
      </c>
      <c r="T76" s="53" t="s">
        <v>234</v>
      </c>
      <c r="U76" s="24" t="s">
        <v>229</v>
      </c>
      <c r="V76" s="46" t="s">
        <v>225</v>
      </c>
      <c r="W76" s="76" t="s">
        <v>226</v>
      </c>
      <c r="X76" s="30" t="s">
        <v>229</v>
      </c>
      <c r="Y76" s="24" t="s">
        <v>229</v>
      </c>
      <c r="Z76" s="24" t="s">
        <v>229</v>
      </c>
      <c r="AA76" s="78" t="s">
        <v>229</v>
      </c>
      <c r="AB76" s="102">
        <v>0.04</v>
      </c>
      <c r="AC76" s="22" t="s">
        <v>229</v>
      </c>
      <c r="AD76" s="106"/>
      <c r="AE76" s="105"/>
      <c r="AF76" s="105"/>
      <c r="AG76" s="105"/>
      <c r="AH76" s="141"/>
      <c r="AI76" s="142"/>
      <c r="AJ76" s="105"/>
      <c r="AK76" s="141"/>
      <c r="AL76" s="137"/>
      <c r="AM76" s="137"/>
      <c r="AN76" s="133"/>
      <c r="AO76" s="128">
        <v>2</v>
      </c>
      <c r="AP76" s="159">
        <v>2</v>
      </c>
      <c r="AQ76" s="22"/>
    </row>
    <row r="77" s="5" customFormat="1" ht="39.95" customHeight="1" spans="1:43">
      <c r="A77" s="21">
        <v>72</v>
      </c>
      <c r="B77" s="26"/>
      <c r="C77" s="26"/>
      <c r="D77" s="26">
        <v>2</v>
      </c>
      <c r="E77" s="26"/>
      <c r="F77" s="26"/>
      <c r="G77" s="26"/>
      <c r="H77" s="26"/>
      <c r="I77" s="26"/>
      <c r="J77" s="28"/>
      <c r="K77" s="28"/>
      <c r="L77" s="71"/>
      <c r="M77" s="53" t="s">
        <v>471</v>
      </c>
      <c r="N77" s="35" t="s">
        <v>472</v>
      </c>
      <c r="O77" s="112" t="s">
        <v>233</v>
      </c>
      <c r="P77" s="30" t="s">
        <v>122</v>
      </c>
      <c r="Q77" s="24" t="s">
        <v>224</v>
      </c>
      <c r="R77" s="81"/>
      <c r="S77" s="46" t="s">
        <v>51</v>
      </c>
      <c r="T77" s="53" t="s">
        <v>234</v>
      </c>
      <c r="U77" s="24" t="s">
        <v>229</v>
      </c>
      <c r="V77" s="46" t="s">
        <v>225</v>
      </c>
      <c r="W77" s="76" t="s">
        <v>226</v>
      </c>
      <c r="X77" s="30" t="s">
        <v>229</v>
      </c>
      <c r="Y77" s="30" t="s">
        <v>473</v>
      </c>
      <c r="Z77" s="24" t="s">
        <v>229</v>
      </c>
      <c r="AA77" s="78" t="s">
        <v>229</v>
      </c>
      <c r="AB77" s="102">
        <v>0.0116</v>
      </c>
      <c r="AC77" s="22" t="s">
        <v>229</v>
      </c>
      <c r="AD77" s="106"/>
      <c r="AE77" s="105"/>
      <c r="AF77" s="105"/>
      <c r="AG77" s="105"/>
      <c r="AH77" s="141"/>
      <c r="AI77" s="142"/>
      <c r="AJ77" s="105"/>
      <c r="AK77" s="141"/>
      <c r="AL77" s="137"/>
      <c r="AM77" s="137"/>
      <c r="AN77" s="133"/>
      <c r="AO77" s="128">
        <v>1</v>
      </c>
      <c r="AP77" s="159">
        <v>1</v>
      </c>
      <c r="AQ77" s="22"/>
    </row>
    <row r="78" s="5" customFormat="1" ht="39.95" customHeight="1" spans="1:43">
      <c r="A78" s="21">
        <v>73</v>
      </c>
      <c r="B78" s="26"/>
      <c r="C78" s="26"/>
      <c r="D78" s="26">
        <v>2</v>
      </c>
      <c r="E78" s="26"/>
      <c r="F78" s="26"/>
      <c r="G78" s="26"/>
      <c r="H78" s="26"/>
      <c r="I78" s="26"/>
      <c r="J78" s="28"/>
      <c r="K78" s="28"/>
      <c r="L78" s="71"/>
      <c r="M78" s="53" t="s">
        <v>474</v>
      </c>
      <c r="N78" s="35" t="s">
        <v>475</v>
      </c>
      <c r="O78" s="112" t="s">
        <v>233</v>
      </c>
      <c r="P78" s="30" t="s">
        <v>122</v>
      </c>
      <c r="Q78" s="24" t="s">
        <v>224</v>
      </c>
      <c r="R78" s="81"/>
      <c r="S78" s="46" t="s">
        <v>51</v>
      </c>
      <c r="T78" s="53" t="s">
        <v>234</v>
      </c>
      <c r="U78" s="24" t="s">
        <v>229</v>
      </c>
      <c r="V78" s="46" t="s">
        <v>225</v>
      </c>
      <c r="W78" s="76" t="s">
        <v>226</v>
      </c>
      <c r="X78" s="30" t="s">
        <v>229</v>
      </c>
      <c r="Y78" s="30" t="s">
        <v>476</v>
      </c>
      <c r="Z78" s="24" t="s">
        <v>229</v>
      </c>
      <c r="AA78" s="78" t="s">
        <v>229</v>
      </c>
      <c r="AB78" s="102">
        <v>0.0113</v>
      </c>
      <c r="AC78" s="22" t="s">
        <v>229</v>
      </c>
      <c r="AD78" s="106"/>
      <c r="AE78" s="105"/>
      <c r="AF78" s="105"/>
      <c r="AG78" s="105"/>
      <c r="AH78" s="141"/>
      <c r="AI78" s="142"/>
      <c r="AJ78" s="105"/>
      <c r="AK78" s="141"/>
      <c r="AL78" s="137"/>
      <c r="AM78" s="137"/>
      <c r="AN78" s="133"/>
      <c r="AO78" s="128">
        <v>1</v>
      </c>
      <c r="AP78" s="159">
        <v>1</v>
      </c>
      <c r="AQ78" s="22"/>
    </row>
    <row r="79" s="5" customFormat="1" ht="39.95" customHeight="1" spans="1:43">
      <c r="A79" s="21">
        <v>74</v>
      </c>
      <c r="B79" s="26"/>
      <c r="C79" s="26"/>
      <c r="D79" s="26">
        <v>2</v>
      </c>
      <c r="E79" s="26"/>
      <c r="F79" s="26"/>
      <c r="G79" s="26"/>
      <c r="H79" s="26"/>
      <c r="I79" s="26"/>
      <c r="J79" s="28"/>
      <c r="K79" s="28"/>
      <c r="L79" s="71"/>
      <c r="M79" s="53" t="s">
        <v>697</v>
      </c>
      <c r="N79" s="35" t="s">
        <v>698</v>
      </c>
      <c r="O79" s="112" t="s">
        <v>233</v>
      </c>
      <c r="P79" s="30" t="s">
        <v>122</v>
      </c>
      <c r="Q79" s="24" t="s">
        <v>224</v>
      </c>
      <c r="R79" s="81"/>
      <c r="S79" s="46"/>
      <c r="T79" s="53"/>
      <c r="U79" s="24"/>
      <c r="V79" s="46" t="s">
        <v>225</v>
      </c>
      <c r="W79" s="76" t="s">
        <v>226</v>
      </c>
      <c r="X79" s="30"/>
      <c r="Y79" s="30"/>
      <c r="Z79" s="24"/>
      <c r="AA79" s="78"/>
      <c r="AB79" s="102"/>
      <c r="AC79" s="22"/>
      <c r="AD79" s="106"/>
      <c r="AE79" s="105"/>
      <c r="AF79" s="105"/>
      <c r="AG79" s="105"/>
      <c r="AH79" s="141"/>
      <c r="AI79" s="142"/>
      <c r="AJ79" s="105"/>
      <c r="AK79" s="141"/>
      <c r="AL79" s="137"/>
      <c r="AM79" s="137"/>
      <c r="AN79" s="133"/>
      <c r="AO79" s="128">
        <v>1</v>
      </c>
      <c r="AP79" s="159">
        <v>1</v>
      </c>
      <c r="AQ79" s="22"/>
    </row>
    <row r="80" s="5" customFormat="1" ht="39.95" customHeight="1" spans="1:43">
      <c r="A80" s="21">
        <v>75</v>
      </c>
      <c r="B80" s="26"/>
      <c r="C80" s="26">
        <v>1</v>
      </c>
      <c r="D80" s="26"/>
      <c r="E80" s="26"/>
      <c r="F80" s="26"/>
      <c r="G80" s="26"/>
      <c r="H80" s="26"/>
      <c r="I80" s="26"/>
      <c r="J80" s="28"/>
      <c r="K80" s="28"/>
      <c r="L80" s="71" t="s">
        <v>482</v>
      </c>
      <c r="M80" s="53" t="s">
        <v>482</v>
      </c>
      <c r="N80" s="35" t="s">
        <v>483</v>
      </c>
      <c r="O80" s="54" t="s">
        <v>316</v>
      </c>
      <c r="P80" s="30"/>
      <c r="Q80" s="24" t="s">
        <v>224</v>
      </c>
      <c r="R80" s="28"/>
      <c r="S80" s="46" t="s">
        <v>51</v>
      </c>
      <c r="T80" s="53" t="s">
        <v>234</v>
      </c>
      <c r="U80" s="53" t="s">
        <v>229</v>
      </c>
      <c r="V80" s="46" t="s">
        <v>226</v>
      </c>
      <c r="W80" s="46" t="s">
        <v>225</v>
      </c>
      <c r="X80" s="30" t="s">
        <v>273</v>
      </c>
      <c r="Y80" s="26" t="s">
        <v>228</v>
      </c>
      <c r="Z80" s="53" t="s">
        <v>229</v>
      </c>
      <c r="AA80" s="78" t="s">
        <v>229</v>
      </c>
      <c r="AB80" s="102" t="e">
        <f>14+#REF!+#REF!+#REF!+#REF!*#REF!</f>
        <v>#REF!</v>
      </c>
      <c r="AC80" s="22" t="s">
        <v>229</v>
      </c>
      <c r="AD80" s="117"/>
      <c r="AE80" s="104"/>
      <c r="AF80" s="104"/>
      <c r="AG80" s="104"/>
      <c r="AH80" s="138"/>
      <c r="AI80" s="140"/>
      <c r="AJ80" s="104"/>
      <c r="AK80" s="138"/>
      <c r="AL80" s="139" t="s">
        <v>638</v>
      </c>
      <c r="AM80" s="139" t="s">
        <v>699</v>
      </c>
      <c r="AN80" s="128" t="s">
        <v>484</v>
      </c>
      <c r="AO80" s="164">
        <v>1</v>
      </c>
      <c r="AP80" s="165">
        <v>1</v>
      </c>
      <c r="AQ80" s="22"/>
    </row>
    <row r="81" s="5" customFormat="1" ht="39.95" customHeight="1" spans="1:43">
      <c r="A81" s="21">
        <v>76</v>
      </c>
      <c r="B81" s="24"/>
      <c r="C81" s="24"/>
      <c r="D81" s="24">
        <v>2</v>
      </c>
      <c r="E81" s="24"/>
      <c r="F81" s="24"/>
      <c r="G81" s="24"/>
      <c r="H81" s="24"/>
      <c r="I81" s="24"/>
      <c r="J81" s="24"/>
      <c r="K81" s="24"/>
      <c r="L81" s="52" t="s">
        <v>700</v>
      </c>
      <c r="M81" s="22" t="s">
        <v>700</v>
      </c>
      <c r="N81" s="47" t="s">
        <v>701</v>
      </c>
      <c r="O81" s="171"/>
      <c r="P81" s="172" t="s">
        <v>51</v>
      </c>
      <c r="Q81" s="184" t="s">
        <v>702</v>
      </c>
      <c r="R81" s="185"/>
      <c r="S81" s="186" t="s">
        <v>51</v>
      </c>
      <c r="T81" s="187"/>
      <c r="U81" s="188"/>
      <c r="V81" s="76" t="s">
        <v>226</v>
      </c>
      <c r="W81" s="76" t="s">
        <v>225</v>
      </c>
      <c r="X81" s="76" t="s">
        <v>703</v>
      </c>
      <c r="Y81" s="189" t="s">
        <v>228</v>
      </c>
      <c r="Z81" s="189"/>
      <c r="AA81" s="197"/>
      <c r="AB81" s="198">
        <f>AB82</f>
        <v>8.011</v>
      </c>
      <c r="AC81" s="67" t="s">
        <v>704</v>
      </c>
      <c r="AD81" s="148" t="s">
        <v>408</v>
      </c>
      <c r="AE81" s="199"/>
      <c r="AF81" s="199"/>
      <c r="AG81" s="199"/>
      <c r="AH81" s="148"/>
      <c r="AI81" s="149"/>
      <c r="AJ81" s="199"/>
      <c r="AK81" s="148">
        <v>0.4558</v>
      </c>
      <c r="AL81" s="210" t="s">
        <v>638</v>
      </c>
      <c r="AM81" s="211" t="s">
        <v>705</v>
      </c>
      <c r="AN81" s="22"/>
      <c r="AO81" s="217">
        <v>1</v>
      </c>
      <c r="AP81" s="217">
        <v>1</v>
      </c>
      <c r="AQ81" s="217"/>
    </row>
    <row r="82" s="5" customFormat="1" ht="39.95" customHeight="1" spans="1:43">
      <c r="A82" s="21">
        <v>77</v>
      </c>
      <c r="B82" s="24"/>
      <c r="C82" s="24"/>
      <c r="D82" s="24"/>
      <c r="E82" s="24">
        <v>3</v>
      </c>
      <c r="F82" s="24"/>
      <c r="G82" s="24"/>
      <c r="H82" s="24"/>
      <c r="I82" s="24"/>
      <c r="J82" s="24"/>
      <c r="K82" s="24"/>
      <c r="L82" s="52" t="s">
        <v>706</v>
      </c>
      <c r="M82" s="22" t="s">
        <v>706</v>
      </c>
      <c r="N82" s="47" t="s">
        <v>707</v>
      </c>
      <c r="O82" s="171"/>
      <c r="P82" s="172" t="s">
        <v>51</v>
      </c>
      <c r="Q82" s="184" t="s">
        <v>702</v>
      </c>
      <c r="R82" s="185"/>
      <c r="S82" s="186" t="s">
        <v>51</v>
      </c>
      <c r="T82" s="187"/>
      <c r="U82" s="188"/>
      <c r="V82" s="76" t="s">
        <v>226</v>
      </c>
      <c r="W82" s="76" t="s">
        <v>225</v>
      </c>
      <c r="X82" s="76" t="s">
        <v>703</v>
      </c>
      <c r="Y82" s="189" t="s">
        <v>228</v>
      </c>
      <c r="Z82" s="189"/>
      <c r="AA82" s="197"/>
      <c r="AB82" s="198">
        <v>8.011</v>
      </c>
      <c r="AC82" s="67" t="s">
        <v>423</v>
      </c>
      <c r="AD82" s="148" t="s">
        <v>664</v>
      </c>
      <c r="AE82" s="199"/>
      <c r="AF82" s="199"/>
      <c r="AG82" s="199"/>
      <c r="AH82" s="148"/>
      <c r="AI82" s="149"/>
      <c r="AJ82" s="199">
        <v>83</v>
      </c>
      <c r="AK82" s="148"/>
      <c r="AL82" s="210" t="s">
        <v>638</v>
      </c>
      <c r="AM82" s="211" t="s">
        <v>665</v>
      </c>
      <c r="AN82" s="22"/>
      <c r="AO82" s="217">
        <v>1</v>
      </c>
      <c r="AP82" s="217">
        <v>1</v>
      </c>
      <c r="AQ82" s="217"/>
    </row>
    <row r="83" s="5" customFormat="1" ht="39.95" customHeight="1" spans="1:43">
      <c r="A83" s="21">
        <v>78</v>
      </c>
      <c r="B83" s="24"/>
      <c r="C83" s="24"/>
      <c r="D83" s="24"/>
      <c r="E83" s="24"/>
      <c r="F83" s="24">
        <v>4</v>
      </c>
      <c r="G83" s="24"/>
      <c r="H83" s="24"/>
      <c r="I83" s="24"/>
      <c r="J83" s="24"/>
      <c r="K83" s="24"/>
      <c r="L83" s="52"/>
      <c r="M83" s="22" t="s">
        <v>708</v>
      </c>
      <c r="N83" s="47" t="s">
        <v>709</v>
      </c>
      <c r="O83" s="171"/>
      <c r="P83" s="172" t="s">
        <v>51</v>
      </c>
      <c r="Q83" s="184" t="s">
        <v>702</v>
      </c>
      <c r="R83" s="185"/>
      <c r="S83" s="186"/>
      <c r="T83" s="187"/>
      <c r="U83" s="188"/>
      <c r="V83" s="76" t="s">
        <v>226</v>
      </c>
      <c r="W83" s="76" t="s">
        <v>225</v>
      </c>
      <c r="X83" s="76" t="s">
        <v>703</v>
      </c>
      <c r="Y83" s="189" t="s">
        <v>228</v>
      </c>
      <c r="Z83" s="189"/>
      <c r="AA83" s="197"/>
      <c r="AB83" s="198">
        <v>6.154</v>
      </c>
      <c r="AC83" s="67"/>
      <c r="AD83" s="148" t="s">
        <v>664</v>
      </c>
      <c r="AE83" s="199"/>
      <c r="AF83" s="199"/>
      <c r="AG83" s="199"/>
      <c r="AH83" s="148"/>
      <c r="AI83" s="149"/>
      <c r="AJ83" s="199">
        <v>16</v>
      </c>
      <c r="AK83" s="148"/>
      <c r="AL83" s="212" t="s">
        <v>654</v>
      </c>
      <c r="AM83" s="211" t="s">
        <v>665</v>
      </c>
      <c r="AN83" s="22"/>
      <c r="AO83" s="217">
        <v>1</v>
      </c>
      <c r="AP83" s="217">
        <v>1</v>
      </c>
      <c r="AQ83" s="217"/>
    </row>
    <row r="84" s="5" customFormat="1" ht="39.95" customHeight="1" spans="1:43">
      <c r="A84" s="21">
        <v>79</v>
      </c>
      <c r="B84" s="24"/>
      <c r="C84" s="24"/>
      <c r="D84" s="24"/>
      <c r="E84" s="24"/>
      <c r="F84" s="24"/>
      <c r="G84" s="24">
        <v>5</v>
      </c>
      <c r="H84" s="24"/>
      <c r="I84" s="24"/>
      <c r="J84" s="24"/>
      <c r="K84" s="24"/>
      <c r="L84" s="52" t="s">
        <v>710</v>
      </c>
      <c r="M84" s="22" t="s">
        <v>710</v>
      </c>
      <c r="N84" s="47" t="s">
        <v>711</v>
      </c>
      <c r="O84" s="171"/>
      <c r="P84" s="172" t="s">
        <v>51</v>
      </c>
      <c r="Q84" s="184" t="s">
        <v>702</v>
      </c>
      <c r="R84" s="185"/>
      <c r="S84" s="186" t="s">
        <v>51</v>
      </c>
      <c r="T84" s="187"/>
      <c r="U84" s="188"/>
      <c r="V84" s="76" t="s">
        <v>226</v>
      </c>
      <c r="W84" s="76" t="s">
        <v>225</v>
      </c>
      <c r="X84" s="76" t="s">
        <v>338</v>
      </c>
      <c r="Y84" s="200" t="s">
        <v>712</v>
      </c>
      <c r="Z84" s="200" t="s">
        <v>713</v>
      </c>
      <c r="AA84" s="197"/>
      <c r="AB84" s="198">
        <v>3.082</v>
      </c>
      <c r="AC84" s="67" t="s">
        <v>423</v>
      </c>
      <c r="AD84" s="148" t="s">
        <v>671</v>
      </c>
      <c r="AE84" s="199">
        <v>516</v>
      </c>
      <c r="AF84" s="199">
        <v>295</v>
      </c>
      <c r="AG84" s="199">
        <v>3</v>
      </c>
      <c r="AH84" s="148">
        <f t="shared" ref="AH84:AH92" si="10">AE84*AF84*AG84*7860/1000000000</f>
        <v>3.5893476</v>
      </c>
      <c r="AI84" s="149">
        <f t="shared" ref="AI84:AI92" si="11">AB84/AH84</f>
        <v>0.858651861970682</v>
      </c>
      <c r="AJ84" s="199"/>
      <c r="AK84" s="148"/>
      <c r="AL84" s="212" t="s">
        <v>645</v>
      </c>
      <c r="AM84" s="211" t="s">
        <v>714</v>
      </c>
      <c r="AN84" s="22"/>
      <c r="AO84" s="217">
        <v>1</v>
      </c>
      <c r="AP84" s="217">
        <v>1</v>
      </c>
      <c r="AQ84" s="217"/>
    </row>
    <row r="85" s="5" customFormat="1" ht="39.95" customHeight="1" spans="1:43">
      <c r="A85" s="21">
        <v>80</v>
      </c>
      <c r="B85" s="24"/>
      <c r="C85" s="24"/>
      <c r="D85" s="24"/>
      <c r="E85" s="24"/>
      <c r="F85" s="24"/>
      <c r="G85" s="24">
        <v>5</v>
      </c>
      <c r="H85" s="24"/>
      <c r="I85" s="24"/>
      <c r="J85" s="24"/>
      <c r="K85" s="24"/>
      <c r="L85" s="52" t="s">
        <v>715</v>
      </c>
      <c r="M85" s="22" t="s">
        <v>715</v>
      </c>
      <c r="N85" s="47" t="s">
        <v>716</v>
      </c>
      <c r="O85" s="173"/>
      <c r="P85" s="172" t="s">
        <v>51</v>
      </c>
      <c r="Q85" s="184" t="s">
        <v>702</v>
      </c>
      <c r="R85" s="185"/>
      <c r="S85" s="186" t="s">
        <v>51</v>
      </c>
      <c r="T85" s="187"/>
      <c r="U85" s="188"/>
      <c r="V85" s="76" t="s">
        <v>226</v>
      </c>
      <c r="W85" s="76" t="s">
        <v>225</v>
      </c>
      <c r="X85" s="76" t="s">
        <v>338</v>
      </c>
      <c r="Y85" s="200" t="s">
        <v>717</v>
      </c>
      <c r="Z85" s="200"/>
      <c r="AA85" s="197"/>
      <c r="AB85" s="201">
        <v>0.036</v>
      </c>
      <c r="AC85" s="67" t="s">
        <v>423</v>
      </c>
      <c r="AD85" s="148" t="s">
        <v>671</v>
      </c>
      <c r="AE85" s="199">
        <v>88</v>
      </c>
      <c r="AF85" s="199">
        <v>33</v>
      </c>
      <c r="AG85" s="199">
        <v>3</v>
      </c>
      <c r="AH85" s="148">
        <f t="shared" si="10"/>
        <v>0.06847632</v>
      </c>
      <c r="AI85" s="149">
        <f t="shared" si="11"/>
        <v>0.525729186381511</v>
      </c>
      <c r="AJ85" s="199"/>
      <c r="AK85" s="148"/>
      <c r="AL85" s="212" t="s">
        <v>645</v>
      </c>
      <c r="AM85" s="211" t="s">
        <v>718</v>
      </c>
      <c r="AN85" s="22"/>
      <c r="AO85" s="217">
        <v>1</v>
      </c>
      <c r="AP85" s="217">
        <v>1</v>
      </c>
      <c r="AQ85" s="217"/>
    </row>
    <row r="86" s="5" customFormat="1" ht="39.95" customHeight="1" spans="1:43">
      <c r="A86" s="21">
        <v>81</v>
      </c>
      <c r="B86" s="24"/>
      <c r="C86" s="24"/>
      <c r="D86" s="24"/>
      <c r="E86" s="24"/>
      <c r="F86" s="24"/>
      <c r="G86" s="24">
        <v>5</v>
      </c>
      <c r="H86" s="24"/>
      <c r="I86" s="24"/>
      <c r="J86" s="24"/>
      <c r="K86" s="24"/>
      <c r="L86" s="52" t="s">
        <v>719</v>
      </c>
      <c r="M86" s="22" t="s">
        <v>719</v>
      </c>
      <c r="N86" s="47" t="s">
        <v>720</v>
      </c>
      <c r="O86" s="171"/>
      <c r="P86" s="172" t="s">
        <v>51</v>
      </c>
      <c r="Q86" s="184" t="s">
        <v>702</v>
      </c>
      <c r="R86" s="185"/>
      <c r="S86" s="186" t="s">
        <v>51</v>
      </c>
      <c r="T86" s="187"/>
      <c r="U86" s="188"/>
      <c r="V86" s="76" t="s">
        <v>226</v>
      </c>
      <c r="W86" s="76" t="s">
        <v>225</v>
      </c>
      <c r="X86" s="76" t="s">
        <v>338</v>
      </c>
      <c r="Y86" s="200" t="s">
        <v>721</v>
      </c>
      <c r="Z86" s="200"/>
      <c r="AA86" s="202"/>
      <c r="AB86" s="198">
        <v>0.0101</v>
      </c>
      <c r="AC86" s="67" t="s">
        <v>423</v>
      </c>
      <c r="AD86" s="148" t="s">
        <v>671</v>
      </c>
      <c r="AE86" s="199">
        <v>61</v>
      </c>
      <c r="AF86" s="199">
        <v>19</v>
      </c>
      <c r="AG86" s="199">
        <v>2.5</v>
      </c>
      <c r="AH86" s="148">
        <f t="shared" si="10"/>
        <v>0.02277435</v>
      </c>
      <c r="AI86" s="149">
        <f t="shared" si="11"/>
        <v>0.443481372684621</v>
      </c>
      <c r="AJ86" s="199"/>
      <c r="AK86" s="148"/>
      <c r="AL86" s="212" t="s">
        <v>645</v>
      </c>
      <c r="AM86" s="211" t="s">
        <v>718</v>
      </c>
      <c r="AN86" s="22"/>
      <c r="AO86" s="217">
        <v>1</v>
      </c>
      <c r="AP86" s="217">
        <v>1</v>
      </c>
      <c r="AQ86" s="217"/>
    </row>
    <row r="87" s="5" customFormat="1" ht="39.95" customHeight="1" spans="1:43">
      <c r="A87" s="21">
        <v>82</v>
      </c>
      <c r="B87" s="24"/>
      <c r="C87" s="24"/>
      <c r="D87" s="24"/>
      <c r="E87" s="24"/>
      <c r="F87" s="24"/>
      <c r="G87" s="24">
        <v>5</v>
      </c>
      <c r="H87" s="24"/>
      <c r="I87" s="24"/>
      <c r="J87" s="24"/>
      <c r="K87" s="24"/>
      <c r="L87" s="52" t="s">
        <v>722</v>
      </c>
      <c r="M87" s="22" t="s">
        <v>722</v>
      </c>
      <c r="N87" s="47" t="s">
        <v>723</v>
      </c>
      <c r="O87" s="171"/>
      <c r="P87" s="172" t="s">
        <v>51</v>
      </c>
      <c r="Q87" s="184" t="s">
        <v>702</v>
      </c>
      <c r="R87" s="185"/>
      <c r="S87" s="186" t="s">
        <v>51</v>
      </c>
      <c r="T87" s="187"/>
      <c r="U87" s="188"/>
      <c r="V87" s="76" t="s">
        <v>226</v>
      </c>
      <c r="W87" s="76" t="s">
        <v>225</v>
      </c>
      <c r="X87" s="76" t="s">
        <v>338</v>
      </c>
      <c r="Y87" s="200" t="s">
        <v>717</v>
      </c>
      <c r="Z87" s="200"/>
      <c r="AA87" s="197"/>
      <c r="AB87" s="198">
        <v>0.098</v>
      </c>
      <c r="AC87" s="67" t="s">
        <v>423</v>
      </c>
      <c r="AD87" s="148" t="s">
        <v>671</v>
      </c>
      <c r="AE87" s="199">
        <v>86</v>
      </c>
      <c r="AF87" s="199">
        <v>77</v>
      </c>
      <c r="AG87" s="199">
        <v>3</v>
      </c>
      <c r="AH87" s="148">
        <f t="shared" si="10"/>
        <v>0.15614676</v>
      </c>
      <c r="AI87" s="149">
        <f t="shared" si="11"/>
        <v>0.627614687618238</v>
      </c>
      <c r="AJ87" s="199"/>
      <c r="AK87" s="148"/>
      <c r="AL87" s="212" t="s">
        <v>645</v>
      </c>
      <c r="AM87" s="211" t="s">
        <v>724</v>
      </c>
      <c r="AN87" s="22"/>
      <c r="AO87" s="217">
        <v>2</v>
      </c>
      <c r="AP87" s="217">
        <v>2</v>
      </c>
      <c r="AQ87" s="217"/>
    </row>
    <row r="88" s="5" customFormat="1" ht="39.95" customHeight="1" spans="1:43">
      <c r="A88" s="21">
        <v>83</v>
      </c>
      <c r="B88" s="24"/>
      <c r="C88" s="24"/>
      <c r="D88" s="24"/>
      <c r="E88" s="24"/>
      <c r="F88" s="24">
        <v>4</v>
      </c>
      <c r="G88" s="24"/>
      <c r="H88" s="24"/>
      <c r="I88" s="24"/>
      <c r="J88" s="24"/>
      <c r="K88" s="24"/>
      <c r="L88" s="52" t="s">
        <v>725</v>
      </c>
      <c r="M88" s="22" t="s">
        <v>725</v>
      </c>
      <c r="N88" s="47" t="s">
        <v>726</v>
      </c>
      <c r="O88" s="171"/>
      <c r="P88" s="172" t="s">
        <v>51</v>
      </c>
      <c r="Q88" s="184" t="s">
        <v>702</v>
      </c>
      <c r="R88" s="185"/>
      <c r="S88" s="186" t="s">
        <v>51</v>
      </c>
      <c r="T88" s="187"/>
      <c r="U88" s="188"/>
      <c r="V88" s="76" t="s">
        <v>226</v>
      </c>
      <c r="W88" s="76" t="s">
        <v>225</v>
      </c>
      <c r="X88" s="76" t="s">
        <v>338</v>
      </c>
      <c r="Y88" s="200" t="s">
        <v>712</v>
      </c>
      <c r="Z88" s="200" t="s">
        <v>713</v>
      </c>
      <c r="AA88" s="197"/>
      <c r="AB88" s="198">
        <v>0.361</v>
      </c>
      <c r="AC88" s="67" t="s">
        <v>423</v>
      </c>
      <c r="AD88" s="148" t="s">
        <v>671</v>
      </c>
      <c r="AE88" s="199">
        <v>225</v>
      </c>
      <c r="AF88" s="199">
        <v>94</v>
      </c>
      <c r="AG88" s="199">
        <v>3</v>
      </c>
      <c r="AH88" s="148">
        <f t="shared" si="10"/>
        <v>0.498717</v>
      </c>
      <c r="AI88" s="149">
        <f t="shared" si="11"/>
        <v>0.723857418134934</v>
      </c>
      <c r="AJ88" s="199"/>
      <c r="AK88" s="148"/>
      <c r="AL88" s="212" t="s">
        <v>645</v>
      </c>
      <c r="AM88" s="211" t="s">
        <v>714</v>
      </c>
      <c r="AN88" s="22"/>
      <c r="AO88" s="217">
        <v>1</v>
      </c>
      <c r="AP88" s="217">
        <v>1</v>
      </c>
      <c r="AQ88" s="217"/>
    </row>
    <row r="89" s="5" customFormat="1" ht="39.95" customHeight="1" spans="1:43">
      <c r="A89" s="21">
        <v>84</v>
      </c>
      <c r="B89" s="24"/>
      <c r="C89" s="24"/>
      <c r="D89" s="24"/>
      <c r="E89" s="24"/>
      <c r="F89" s="24">
        <v>4</v>
      </c>
      <c r="G89" s="24"/>
      <c r="H89" s="24"/>
      <c r="I89" s="24"/>
      <c r="J89" s="24"/>
      <c r="K89" s="24"/>
      <c r="L89" s="52" t="s">
        <v>727</v>
      </c>
      <c r="M89" s="22" t="s">
        <v>727</v>
      </c>
      <c r="N89" s="47" t="s">
        <v>728</v>
      </c>
      <c r="O89" s="171"/>
      <c r="P89" s="172" t="s">
        <v>51</v>
      </c>
      <c r="Q89" s="184" t="s">
        <v>702</v>
      </c>
      <c r="R89" s="185"/>
      <c r="S89" s="186"/>
      <c r="T89" s="187"/>
      <c r="U89" s="188"/>
      <c r="V89" s="76" t="s">
        <v>226</v>
      </c>
      <c r="W89" s="76" t="s">
        <v>225</v>
      </c>
      <c r="X89" s="76" t="s">
        <v>338</v>
      </c>
      <c r="Y89" s="200" t="s">
        <v>712</v>
      </c>
      <c r="Z89" s="200"/>
      <c r="AA89" s="197"/>
      <c r="AB89" s="198">
        <v>0.232</v>
      </c>
      <c r="AC89" s="67"/>
      <c r="AD89" s="148" t="s">
        <v>671</v>
      </c>
      <c r="AE89" s="199">
        <v>166</v>
      </c>
      <c r="AF89" s="199">
        <v>94</v>
      </c>
      <c r="AG89" s="199">
        <v>3</v>
      </c>
      <c r="AH89" s="148">
        <f t="shared" si="10"/>
        <v>0.36794232</v>
      </c>
      <c r="AI89" s="149">
        <f t="shared" si="11"/>
        <v>0.630533611898735</v>
      </c>
      <c r="AJ89" s="199"/>
      <c r="AK89" s="148"/>
      <c r="AL89" s="212" t="s">
        <v>645</v>
      </c>
      <c r="AM89" s="211" t="s">
        <v>718</v>
      </c>
      <c r="AN89" s="22"/>
      <c r="AO89" s="217">
        <v>1</v>
      </c>
      <c r="AP89" s="217">
        <v>1</v>
      </c>
      <c r="AQ89" s="217"/>
    </row>
    <row r="90" s="5" customFormat="1" ht="39.95" customHeight="1" spans="1:43">
      <c r="A90" s="21">
        <v>85</v>
      </c>
      <c r="B90" s="24"/>
      <c r="C90" s="24"/>
      <c r="D90" s="24"/>
      <c r="E90" s="24"/>
      <c r="F90" s="24">
        <v>4</v>
      </c>
      <c r="G90" s="24"/>
      <c r="H90" s="24"/>
      <c r="I90" s="24"/>
      <c r="J90" s="24"/>
      <c r="K90" s="24"/>
      <c r="L90" s="52" t="s">
        <v>729</v>
      </c>
      <c r="M90" s="22" t="s">
        <v>729</v>
      </c>
      <c r="N90" s="47" t="s">
        <v>730</v>
      </c>
      <c r="O90" s="171"/>
      <c r="P90" s="172" t="s">
        <v>51</v>
      </c>
      <c r="Q90" s="184" t="s">
        <v>702</v>
      </c>
      <c r="R90" s="185"/>
      <c r="S90" s="186" t="s">
        <v>51</v>
      </c>
      <c r="T90" s="187"/>
      <c r="U90" s="188"/>
      <c r="V90" s="76" t="s">
        <v>226</v>
      </c>
      <c r="W90" s="76" t="s">
        <v>225</v>
      </c>
      <c r="X90" s="76" t="s">
        <v>338</v>
      </c>
      <c r="Y90" s="200" t="s">
        <v>712</v>
      </c>
      <c r="Z90" s="200" t="s">
        <v>713</v>
      </c>
      <c r="AA90" s="197"/>
      <c r="AB90" s="198">
        <v>0.677</v>
      </c>
      <c r="AC90" s="67" t="s">
        <v>423</v>
      </c>
      <c r="AD90" s="148" t="s">
        <v>671</v>
      </c>
      <c r="AE90" s="199">
        <v>225</v>
      </c>
      <c r="AF90" s="199">
        <v>158</v>
      </c>
      <c r="AG90" s="199">
        <v>3</v>
      </c>
      <c r="AH90" s="148">
        <f t="shared" si="10"/>
        <v>0.838269</v>
      </c>
      <c r="AI90" s="149">
        <f t="shared" si="11"/>
        <v>0.807616648116535</v>
      </c>
      <c r="AJ90" s="199"/>
      <c r="AK90" s="148"/>
      <c r="AL90" s="212" t="s">
        <v>645</v>
      </c>
      <c r="AM90" s="211" t="s">
        <v>714</v>
      </c>
      <c r="AN90" s="22"/>
      <c r="AO90" s="217">
        <v>1</v>
      </c>
      <c r="AP90" s="217">
        <v>1</v>
      </c>
      <c r="AQ90" s="217"/>
    </row>
    <row r="91" s="5" customFormat="1" ht="39.95" customHeight="1" spans="1:43">
      <c r="A91" s="21">
        <v>86</v>
      </c>
      <c r="B91" s="24"/>
      <c r="C91" s="24"/>
      <c r="D91" s="24"/>
      <c r="E91" s="24"/>
      <c r="F91" s="24">
        <v>4</v>
      </c>
      <c r="G91" s="24"/>
      <c r="H91" s="24"/>
      <c r="I91" s="24"/>
      <c r="J91" s="24"/>
      <c r="K91" s="24"/>
      <c r="L91" s="52" t="s">
        <v>731</v>
      </c>
      <c r="M91" s="22" t="s">
        <v>731</v>
      </c>
      <c r="N91" s="47" t="s">
        <v>732</v>
      </c>
      <c r="O91" s="171"/>
      <c r="P91" s="172" t="s">
        <v>51</v>
      </c>
      <c r="Q91" s="184" t="s">
        <v>702</v>
      </c>
      <c r="R91" s="185"/>
      <c r="S91" s="186"/>
      <c r="T91" s="187"/>
      <c r="U91" s="188"/>
      <c r="V91" s="76" t="s">
        <v>226</v>
      </c>
      <c r="W91" s="76" t="s">
        <v>225</v>
      </c>
      <c r="X91" s="76" t="s">
        <v>338</v>
      </c>
      <c r="Y91" s="200" t="s">
        <v>712</v>
      </c>
      <c r="Z91" s="200"/>
      <c r="AA91" s="197"/>
      <c r="AB91" s="198">
        <v>0.466</v>
      </c>
      <c r="AC91" s="67"/>
      <c r="AD91" s="148" t="s">
        <v>671</v>
      </c>
      <c r="AE91" s="199">
        <v>168</v>
      </c>
      <c r="AF91" s="199">
        <v>162</v>
      </c>
      <c r="AG91" s="199">
        <v>3</v>
      </c>
      <c r="AH91" s="148">
        <f t="shared" si="10"/>
        <v>0.64175328</v>
      </c>
      <c r="AI91" s="149">
        <f t="shared" si="11"/>
        <v>0.726135751109835</v>
      </c>
      <c r="AJ91" s="199"/>
      <c r="AK91" s="148"/>
      <c r="AL91" s="212" t="s">
        <v>645</v>
      </c>
      <c r="AM91" s="211" t="s">
        <v>694</v>
      </c>
      <c r="AN91" s="22"/>
      <c r="AO91" s="217">
        <v>1</v>
      </c>
      <c r="AP91" s="217">
        <v>1</v>
      </c>
      <c r="AQ91" s="217"/>
    </row>
    <row r="92" s="5" customFormat="1" ht="39.95" customHeight="1" spans="1:43">
      <c r="A92" s="21">
        <v>87</v>
      </c>
      <c r="B92" s="24"/>
      <c r="C92" s="24"/>
      <c r="D92" s="24"/>
      <c r="E92" s="24"/>
      <c r="F92" s="24">
        <v>4</v>
      </c>
      <c r="G92" s="24"/>
      <c r="H92" s="24"/>
      <c r="I92" s="24"/>
      <c r="J92" s="24"/>
      <c r="K92" s="24"/>
      <c r="L92" s="52" t="s">
        <v>733</v>
      </c>
      <c r="M92" s="22" t="s">
        <v>733</v>
      </c>
      <c r="N92" s="47" t="s">
        <v>734</v>
      </c>
      <c r="O92" s="171"/>
      <c r="P92" s="172" t="s">
        <v>51</v>
      </c>
      <c r="Q92" s="184" t="s">
        <v>702</v>
      </c>
      <c r="R92" s="185"/>
      <c r="S92" s="186"/>
      <c r="T92" s="187"/>
      <c r="U92" s="188"/>
      <c r="V92" s="76" t="s">
        <v>226</v>
      </c>
      <c r="W92" s="76" t="s">
        <v>225</v>
      </c>
      <c r="X92" s="76" t="s">
        <v>338</v>
      </c>
      <c r="Y92" s="200" t="s">
        <v>712</v>
      </c>
      <c r="Z92" s="200"/>
      <c r="AA92" s="197"/>
      <c r="AB92" s="198">
        <v>0.083</v>
      </c>
      <c r="AC92" s="67"/>
      <c r="AD92" s="148" t="s">
        <v>671</v>
      </c>
      <c r="AE92" s="203">
        <v>86</v>
      </c>
      <c r="AF92" s="203">
        <v>54</v>
      </c>
      <c r="AG92" s="199">
        <v>3</v>
      </c>
      <c r="AH92" s="148">
        <f t="shared" si="10"/>
        <v>0.10950552</v>
      </c>
      <c r="AI92" s="149">
        <f t="shared" si="11"/>
        <v>0.757952658459592</v>
      </c>
      <c r="AJ92" s="199"/>
      <c r="AK92" s="148"/>
      <c r="AL92" s="212" t="s">
        <v>645</v>
      </c>
      <c r="AM92" s="139" t="s">
        <v>694</v>
      </c>
      <c r="AN92" s="22"/>
      <c r="AO92" s="217">
        <v>1</v>
      </c>
      <c r="AP92" s="217">
        <v>1</v>
      </c>
      <c r="AQ92" s="217"/>
    </row>
    <row r="93" s="5" customFormat="1" ht="39.95" customHeight="1" spans="1:43">
      <c r="A93" s="21">
        <v>88</v>
      </c>
      <c r="B93" s="24"/>
      <c r="C93" s="24"/>
      <c r="D93" s="24">
        <v>2</v>
      </c>
      <c r="E93" s="24"/>
      <c r="F93" s="24"/>
      <c r="G93" s="24"/>
      <c r="H93" s="24"/>
      <c r="I93" s="24"/>
      <c r="J93" s="24"/>
      <c r="K93" s="24"/>
      <c r="L93" s="52" t="s">
        <v>735</v>
      </c>
      <c r="M93" s="22" t="s">
        <v>735</v>
      </c>
      <c r="N93" s="47" t="s">
        <v>736</v>
      </c>
      <c r="O93" s="171"/>
      <c r="P93" s="172" t="s">
        <v>51</v>
      </c>
      <c r="Q93" s="184" t="s">
        <v>702</v>
      </c>
      <c r="R93" s="185"/>
      <c r="S93" s="186" t="s">
        <v>51</v>
      </c>
      <c r="T93" s="187"/>
      <c r="U93" s="188"/>
      <c r="V93" s="76" t="s">
        <v>226</v>
      </c>
      <c r="W93" s="76" t="s">
        <v>225</v>
      </c>
      <c r="X93" s="171" t="s">
        <v>737</v>
      </c>
      <c r="Y93" s="200" t="s">
        <v>228</v>
      </c>
      <c r="Z93" s="200"/>
      <c r="AA93" s="197"/>
      <c r="AB93" s="198">
        <f>AB94</f>
        <v>4.325</v>
      </c>
      <c r="AC93" s="67" t="s">
        <v>704</v>
      </c>
      <c r="AD93" s="148" t="s">
        <v>408</v>
      </c>
      <c r="AE93" s="199"/>
      <c r="AF93" s="199"/>
      <c r="AG93" s="199"/>
      <c r="AH93" s="148"/>
      <c r="AI93" s="149"/>
      <c r="AJ93" s="199"/>
      <c r="AK93" s="148">
        <v>0.4169</v>
      </c>
      <c r="AL93" s="210" t="s">
        <v>638</v>
      </c>
      <c r="AM93" s="211" t="s">
        <v>705</v>
      </c>
      <c r="AN93" s="22"/>
      <c r="AO93" s="217">
        <v>1</v>
      </c>
      <c r="AP93" s="217">
        <v>1</v>
      </c>
      <c r="AQ93" s="217"/>
    </row>
    <row r="94" s="5" customFormat="1" ht="39.95" customHeight="1" spans="1:43">
      <c r="A94" s="21">
        <v>89</v>
      </c>
      <c r="B94" s="24"/>
      <c r="C94" s="24"/>
      <c r="D94" s="24"/>
      <c r="E94" s="24">
        <v>3</v>
      </c>
      <c r="F94" s="24"/>
      <c r="G94" s="24"/>
      <c r="H94" s="24"/>
      <c r="I94" s="24"/>
      <c r="J94" s="24"/>
      <c r="K94" s="24"/>
      <c r="L94" s="52" t="s">
        <v>738</v>
      </c>
      <c r="M94" s="22" t="s">
        <v>738</v>
      </c>
      <c r="N94" s="47" t="s">
        <v>739</v>
      </c>
      <c r="O94" s="171"/>
      <c r="P94" s="172" t="s">
        <v>51</v>
      </c>
      <c r="Q94" s="184" t="s">
        <v>702</v>
      </c>
      <c r="R94" s="185"/>
      <c r="S94" s="186" t="s">
        <v>51</v>
      </c>
      <c r="T94" s="187"/>
      <c r="U94" s="188"/>
      <c r="V94" s="76" t="s">
        <v>226</v>
      </c>
      <c r="W94" s="76" t="s">
        <v>225</v>
      </c>
      <c r="X94" s="76" t="s">
        <v>703</v>
      </c>
      <c r="Y94" s="200" t="s">
        <v>228</v>
      </c>
      <c r="Z94" s="200"/>
      <c r="AA94" s="197"/>
      <c r="AB94" s="201">
        <v>4.325</v>
      </c>
      <c r="AC94" s="67" t="s">
        <v>423</v>
      </c>
      <c r="AD94" s="148" t="s">
        <v>664</v>
      </c>
      <c r="AE94" s="199"/>
      <c r="AF94" s="199"/>
      <c r="AG94" s="199"/>
      <c r="AH94" s="148"/>
      <c r="AI94" s="149"/>
      <c r="AJ94" s="199">
        <v>54</v>
      </c>
      <c r="AK94" s="148"/>
      <c r="AL94" s="210" t="s">
        <v>638</v>
      </c>
      <c r="AM94" s="211" t="s">
        <v>665</v>
      </c>
      <c r="AN94" s="22"/>
      <c r="AO94" s="217">
        <v>1</v>
      </c>
      <c r="AP94" s="217">
        <v>1</v>
      </c>
      <c r="AQ94" s="217"/>
    </row>
    <row r="95" s="5" customFormat="1" ht="39.95" customHeight="1" spans="1:43">
      <c r="A95" s="21">
        <v>90</v>
      </c>
      <c r="B95" s="24"/>
      <c r="C95" s="24"/>
      <c r="D95" s="24"/>
      <c r="E95" s="24"/>
      <c r="F95" s="24">
        <v>4</v>
      </c>
      <c r="G95" s="24"/>
      <c r="H95" s="24"/>
      <c r="I95" s="24"/>
      <c r="J95" s="24"/>
      <c r="K95" s="24"/>
      <c r="L95" s="52"/>
      <c r="M95" s="22" t="s">
        <v>740</v>
      </c>
      <c r="N95" s="47" t="s">
        <v>741</v>
      </c>
      <c r="O95" s="171"/>
      <c r="P95" s="172"/>
      <c r="Q95" s="184"/>
      <c r="R95" s="185"/>
      <c r="S95" s="186"/>
      <c r="T95" s="187"/>
      <c r="U95" s="188"/>
      <c r="V95" s="76" t="s">
        <v>226</v>
      </c>
      <c r="W95" s="76" t="s">
        <v>225</v>
      </c>
      <c r="X95" s="76"/>
      <c r="Y95" s="189"/>
      <c r="Z95" s="189"/>
      <c r="AA95" s="197"/>
      <c r="AB95" s="201"/>
      <c r="AC95" s="67"/>
      <c r="AD95" s="148" t="s">
        <v>664</v>
      </c>
      <c r="AE95" s="199"/>
      <c r="AF95" s="199"/>
      <c r="AG95" s="199"/>
      <c r="AH95" s="148"/>
      <c r="AI95" s="149"/>
      <c r="AJ95" s="199">
        <v>10</v>
      </c>
      <c r="AK95" s="148"/>
      <c r="AL95" s="212" t="s">
        <v>654</v>
      </c>
      <c r="AM95" s="211" t="s">
        <v>665</v>
      </c>
      <c r="AN95" s="22"/>
      <c r="AO95" s="217">
        <v>1</v>
      </c>
      <c r="AP95" s="217">
        <v>1</v>
      </c>
      <c r="AQ95" s="217"/>
    </row>
    <row r="96" s="5" customFormat="1" ht="39.95" customHeight="1" spans="1:43">
      <c r="A96" s="21">
        <v>91</v>
      </c>
      <c r="B96" s="24"/>
      <c r="C96" s="24"/>
      <c r="D96" s="24"/>
      <c r="E96" s="24"/>
      <c r="F96" s="24"/>
      <c r="G96" s="24">
        <v>5</v>
      </c>
      <c r="H96" s="24"/>
      <c r="I96" s="24"/>
      <c r="J96" s="24"/>
      <c r="K96" s="24"/>
      <c r="L96" s="52"/>
      <c r="M96" s="22" t="s">
        <v>742</v>
      </c>
      <c r="N96" s="47" t="s">
        <v>743</v>
      </c>
      <c r="O96" s="171"/>
      <c r="P96" s="172" t="s">
        <v>51</v>
      </c>
      <c r="Q96" s="184" t="s">
        <v>702</v>
      </c>
      <c r="R96" s="185"/>
      <c r="S96" s="186" t="s">
        <v>51</v>
      </c>
      <c r="T96" s="187"/>
      <c r="U96" s="188"/>
      <c r="V96" s="76" t="s">
        <v>226</v>
      </c>
      <c r="W96" s="76" t="s">
        <v>225</v>
      </c>
      <c r="X96" s="76" t="s">
        <v>338</v>
      </c>
      <c r="Y96" s="200" t="s">
        <v>228</v>
      </c>
      <c r="Z96" s="200" t="s">
        <v>713</v>
      </c>
      <c r="AA96" s="197"/>
      <c r="AB96" s="201">
        <v>2.9852</v>
      </c>
      <c r="AC96" s="67" t="s">
        <v>423</v>
      </c>
      <c r="AD96" s="148" t="s">
        <v>664</v>
      </c>
      <c r="AE96" s="199"/>
      <c r="AF96" s="199"/>
      <c r="AG96" s="199"/>
      <c r="AH96" s="148"/>
      <c r="AI96" s="149"/>
      <c r="AJ96" s="199">
        <v>20</v>
      </c>
      <c r="AK96" s="148"/>
      <c r="AL96" s="212" t="s">
        <v>654</v>
      </c>
      <c r="AM96" s="211" t="s">
        <v>665</v>
      </c>
      <c r="AN96" s="22"/>
      <c r="AO96" s="217">
        <v>1</v>
      </c>
      <c r="AP96" s="217">
        <v>1</v>
      </c>
      <c r="AQ96" s="217"/>
    </row>
    <row r="97" s="5" customFormat="1" ht="39.95" customHeight="1" spans="1:43">
      <c r="A97" s="21">
        <v>92</v>
      </c>
      <c r="B97" s="24"/>
      <c r="C97" s="24"/>
      <c r="D97" s="24"/>
      <c r="E97" s="24"/>
      <c r="F97" s="24"/>
      <c r="G97" s="24"/>
      <c r="H97" s="24">
        <v>6</v>
      </c>
      <c r="I97" s="24"/>
      <c r="J97" s="24"/>
      <c r="K97" s="24"/>
      <c r="L97" s="52" t="s">
        <v>744</v>
      </c>
      <c r="M97" s="22" t="s">
        <v>744</v>
      </c>
      <c r="N97" s="47" t="s">
        <v>745</v>
      </c>
      <c r="O97" s="171"/>
      <c r="P97" s="172" t="s">
        <v>51</v>
      </c>
      <c r="Q97" s="184" t="s">
        <v>702</v>
      </c>
      <c r="R97" s="185"/>
      <c r="S97" s="186" t="s">
        <v>51</v>
      </c>
      <c r="T97" s="187"/>
      <c r="U97" s="188"/>
      <c r="V97" s="76" t="s">
        <v>226</v>
      </c>
      <c r="W97" s="76" t="s">
        <v>225</v>
      </c>
      <c r="X97" s="76" t="s">
        <v>338</v>
      </c>
      <c r="Y97" s="200" t="s">
        <v>712</v>
      </c>
      <c r="Z97" s="200" t="s">
        <v>713</v>
      </c>
      <c r="AA97" s="197"/>
      <c r="AB97" s="201">
        <v>2.9852</v>
      </c>
      <c r="AC97" s="67" t="s">
        <v>423</v>
      </c>
      <c r="AD97" s="148" t="s">
        <v>671</v>
      </c>
      <c r="AE97" s="199">
        <v>507</v>
      </c>
      <c r="AF97" s="199">
        <v>286</v>
      </c>
      <c r="AG97" s="199">
        <v>3</v>
      </c>
      <c r="AH97" s="148">
        <f t="shared" ref="AH97:AH101" si="12">AE97*AF97*AG97*7860/1000000000</f>
        <v>3.41914716</v>
      </c>
      <c r="AI97" s="149">
        <f t="shared" ref="AI97:AI101" si="13">AB97/AH97</f>
        <v>0.873083216459159</v>
      </c>
      <c r="AJ97" s="199"/>
      <c r="AK97" s="148"/>
      <c r="AL97" s="212" t="s">
        <v>645</v>
      </c>
      <c r="AM97" s="211" t="s">
        <v>714</v>
      </c>
      <c r="AN97" s="22"/>
      <c r="AO97" s="217">
        <v>1</v>
      </c>
      <c r="AP97" s="217">
        <v>1</v>
      </c>
      <c r="AQ97" s="217"/>
    </row>
    <row r="98" s="5" customFormat="1" ht="39.95" customHeight="1" spans="1:43">
      <c r="A98" s="21">
        <v>93</v>
      </c>
      <c r="B98" s="24"/>
      <c r="C98" s="24"/>
      <c r="D98" s="24"/>
      <c r="E98" s="24"/>
      <c r="F98" s="24"/>
      <c r="G98" s="24"/>
      <c r="H98" s="24">
        <v>6</v>
      </c>
      <c r="I98" s="24"/>
      <c r="J98" s="24"/>
      <c r="K98" s="24"/>
      <c r="L98" s="52" t="s">
        <v>746</v>
      </c>
      <c r="M98" s="22" t="s">
        <v>746</v>
      </c>
      <c r="N98" s="47" t="s">
        <v>343</v>
      </c>
      <c r="O98" s="171"/>
      <c r="P98" s="172" t="s">
        <v>51</v>
      </c>
      <c r="Q98" s="184" t="s">
        <v>702</v>
      </c>
      <c r="R98" s="185"/>
      <c r="S98" s="186"/>
      <c r="T98" s="187"/>
      <c r="U98" s="188"/>
      <c r="V98" s="76" t="s">
        <v>225</v>
      </c>
      <c r="W98" s="76" t="s">
        <v>226</v>
      </c>
      <c r="X98" s="76" t="s">
        <v>313</v>
      </c>
      <c r="Y98" s="200" t="s">
        <v>747</v>
      </c>
      <c r="Z98" s="200"/>
      <c r="AA98" s="197"/>
      <c r="AB98" s="198">
        <v>0.0025</v>
      </c>
      <c r="AC98" s="67" t="s">
        <v>423</v>
      </c>
      <c r="AD98" s="148"/>
      <c r="AE98" s="199"/>
      <c r="AF98" s="199"/>
      <c r="AG98" s="199"/>
      <c r="AH98" s="148"/>
      <c r="AI98" s="149"/>
      <c r="AJ98" s="199"/>
      <c r="AK98" s="148"/>
      <c r="AL98" s="212" t="s">
        <v>645</v>
      </c>
      <c r="AM98" s="139" t="s">
        <v>690</v>
      </c>
      <c r="AN98" s="22"/>
      <c r="AO98" s="218">
        <v>4</v>
      </c>
      <c r="AP98" s="218">
        <v>4</v>
      </c>
      <c r="AQ98" s="219"/>
    </row>
    <row r="99" s="5" customFormat="1" ht="39.95" customHeight="1" spans="1:43">
      <c r="A99" s="21">
        <v>94</v>
      </c>
      <c r="B99" s="24"/>
      <c r="C99" s="24"/>
      <c r="D99" s="24"/>
      <c r="E99" s="24"/>
      <c r="F99" s="24"/>
      <c r="G99" s="24"/>
      <c r="H99" s="24">
        <v>6</v>
      </c>
      <c r="I99" s="24"/>
      <c r="J99" s="24"/>
      <c r="K99" s="24"/>
      <c r="L99" s="52" t="s">
        <v>748</v>
      </c>
      <c r="M99" s="22" t="s">
        <v>748</v>
      </c>
      <c r="N99" s="47" t="s">
        <v>749</v>
      </c>
      <c r="O99" s="171"/>
      <c r="P99" s="172" t="s">
        <v>51</v>
      </c>
      <c r="Q99" s="184" t="s">
        <v>702</v>
      </c>
      <c r="R99" s="185"/>
      <c r="S99" s="186" t="s">
        <v>51</v>
      </c>
      <c r="T99" s="187"/>
      <c r="U99" s="188"/>
      <c r="V99" s="76" t="s">
        <v>226</v>
      </c>
      <c r="W99" s="76" t="s">
        <v>225</v>
      </c>
      <c r="X99" s="76" t="s">
        <v>338</v>
      </c>
      <c r="Y99" s="200" t="s">
        <v>712</v>
      </c>
      <c r="Z99" s="200" t="s">
        <v>713</v>
      </c>
      <c r="AA99" s="197"/>
      <c r="AB99" s="198">
        <v>0.0046</v>
      </c>
      <c r="AC99" s="67" t="s">
        <v>423</v>
      </c>
      <c r="AD99" s="148" t="s">
        <v>671</v>
      </c>
      <c r="AE99" s="199">
        <v>25</v>
      </c>
      <c r="AF99" s="199">
        <v>10</v>
      </c>
      <c r="AG99" s="199">
        <v>3</v>
      </c>
      <c r="AH99" s="148">
        <f t="shared" si="12"/>
        <v>0.005895</v>
      </c>
      <c r="AI99" s="149">
        <f t="shared" si="13"/>
        <v>0.780322307039864</v>
      </c>
      <c r="AJ99" s="199"/>
      <c r="AK99" s="148"/>
      <c r="AL99" s="212" t="s">
        <v>645</v>
      </c>
      <c r="AM99" s="211" t="s">
        <v>718</v>
      </c>
      <c r="AN99" s="22"/>
      <c r="AO99" s="217">
        <v>8</v>
      </c>
      <c r="AP99" s="217">
        <v>8</v>
      </c>
      <c r="AQ99" s="217"/>
    </row>
    <row r="100" s="5" customFormat="1" ht="39.95" customHeight="1" spans="1:43">
      <c r="A100" s="21">
        <v>95</v>
      </c>
      <c r="B100" s="24"/>
      <c r="C100" s="24"/>
      <c r="D100" s="24"/>
      <c r="E100" s="24"/>
      <c r="F100" s="24"/>
      <c r="G100" s="24">
        <v>5</v>
      </c>
      <c r="H100" s="24"/>
      <c r="I100" s="24"/>
      <c r="J100" s="24"/>
      <c r="K100" s="24"/>
      <c r="L100" s="52" t="s">
        <v>715</v>
      </c>
      <c r="M100" s="22" t="s">
        <v>715</v>
      </c>
      <c r="N100" s="47" t="s">
        <v>716</v>
      </c>
      <c r="O100" s="171"/>
      <c r="P100" s="172" t="s">
        <v>51</v>
      </c>
      <c r="Q100" s="184" t="s">
        <v>702</v>
      </c>
      <c r="R100" s="185"/>
      <c r="S100" s="186" t="s">
        <v>51</v>
      </c>
      <c r="T100" s="187"/>
      <c r="U100" s="188"/>
      <c r="V100" s="76" t="s">
        <v>226</v>
      </c>
      <c r="W100" s="76" t="s">
        <v>225</v>
      </c>
      <c r="X100" s="76" t="s">
        <v>338</v>
      </c>
      <c r="Y100" s="200" t="s">
        <v>712</v>
      </c>
      <c r="Z100" s="78"/>
      <c r="AA100" s="202"/>
      <c r="AB100" s="201">
        <v>0.0357</v>
      </c>
      <c r="AC100" s="67" t="s">
        <v>423</v>
      </c>
      <c r="AD100" s="148" t="s">
        <v>671</v>
      </c>
      <c r="AE100" s="199">
        <v>88</v>
      </c>
      <c r="AF100" s="199">
        <v>33</v>
      </c>
      <c r="AG100" s="199">
        <v>3</v>
      </c>
      <c r="AH100" s="148">
        <f t="shared" si="12"/>
        <v>0.06847632</v>
      </c>
      <c r="AI100" s="149">
        <f t="shared" si="13"/>
        <v>0.521348109828332</v>
      </c>
      <c r="AJ100" s="199"/>
      <c r="AK100" s="148"/>
      <c r="AL100" s="212" t="s">
        <v>645</v>
      </c>
      <c r="AM100" s="211" t="s">
        <v>718</v>
      </c>
      <c r="AN100" s="22"/>
      <c r="AO100" s="217">
        <v>1</v>
      </c>
      <c r="AP100" s="217">
        <v>1</v>
      </c>
      <c r="AQ100" s="217"/>
    </row>
    <row r="101" s="5" customFormat="1" ht="39.95" customHeight="1" spans="1:43">
      <c r="A101" s="21">
        <v>96</v>
      </c>
      <c r="B101" s="24"/>
      <c r="C101" s="24"/>
      <c r="D101" s="24"/>
      <c r="E101" s="24"/>
      <c r="F101" s="24"/>
      <c r="G101" s="24">
        <v>5</v>
      </c>
      <c r="H101" s="24"/>
      <c r="I101" s="24"/>
      <c r="J101" s="24"/>
      <c r="K101" s="24"/>
      <c r="L101" s="52" t="s">
        <v>750</v>
      </c>
      <c r="M101" s="22" t="s">
        <v>750</v>
      </c>
      <c r="N101" s="47" t="s">
        <v>751</v>
      </c>
      <c r="O101" s="171"/>
      <c r="P101" s="172" t="s">
        <v>51</v>
      </c>
      <c r="Q101" s="184" t="s">
        <v>702</v>
      </c>
      <c r="R101" s="185"/>
      <c r="S101" s="186" t="s">
        <v>51</v>
      </c>
      <c r="T101" s="187"/>
      <c r="U101" s="188"/>
      <c r="V101" s="76" t="s">
        <v>226</v>
      </c>
      <c r="W101" s="76" t="s">
        <v>225</v>
      </c>
      <c r="X101" s="76" t="s">
        <v>338</v>
      </c>
      <c r="Y101" s="200" t="s">
        <v>717</v>
      </c>
      <c r="Z101" s="200"/>
      <c r="AA101" s="197"/>
      <c r="AB101" s="198">
        <v>0.096</v>
      </c>
      <c r="AC101" s="67" t="s">
        <v>423</v>
      </c>
      <c r="AD101" s="148" t="s">
        <v>671</v>
      </c>
      <c r="AE101" s="199">
        <v>81</v>
      </c>
      <c r="AF101" s="199">
        <v>77</v>
      </c>
      <c r="AG101" s="199">
        <v>3</v>
      </c>
      <c r="AH101" s="148">
        <f t="shared" si="12"/>
        <v>0.14706846</v>
      </c>
      <c r="AI101" s="149">
        <f t="shared" si="13"/>
        <v>0.652757226124487</v>
      </c>
      <c r="AJ101" s="199"/>
      <c r="AK101" s="148"/>
      <c r="AL101" s="212" t="s">
        <v>645</v>
      </c>
      <c r="AM101" s="211" t="s">
        <v>724</v>
      </c>
      <c r="AN101" s="22"/>
      <c r="AO101" s="217">
        <v>2</v>
      </c>
      <c r="AP101" s="217">
        <v>2</v>
      </c>
      <c r="AQ101" s="217"/>
    </row>
    <row r="102" s="5" customFormat="1" ht="39.95" customHeight="1" spans="1:43">
      <c r="A102" s="21">
        <v>97</v>
      </c>
      <c r="B102" s="24"/>
      <c r="C102" s="24"/>
      <c r="D102" s="24"/>
      <c r="E102" s="24"/>
      <c r="F102" s="24">
        <v>4</v>
      </c>
      <c r="G102" s="24"/>
      <c r="H102" s="24"/>
      <c r="I102" s="24"/>
      <c r="J102" s="24"/>
      <c r="K102" s="24"/>
      <c r="L102" s="52" t="s">
        <v>752</v>
      </c>
      <c r="M102" s="22" t="s">
        <v>752</v>
      </c>
      <c r="N102" s="47" t="s">
        <v>753</v>
      </c>
      <c r="O102" s="171"/>
      <c r="P102" s="172" t="s">
        <v>51</v>
      </c>
      <c r="Q102" s="184" t="s">
        <v>702</v>
      </c>
      <c r="R102" s="185"/>
      <c r="S102" s="186" t="s">
        <v>51</v>
      </c>
      <c r="T102" s="187"/>
      <c r="U102" s="188"/>
      <c r="V102" s="76" t="s">
        <v>226</v>
      </c>
      <c r="W102" s="76" t="s">
        <v>225</v>
      </c>
      <c r="X102" s="76" t="s">
        <v>703</v>
      </c>
      <c r="Y102" s="200" t="s">
        <v>228</v>
      </c>
      <c r="Z102" s="200" t="s">
        <v>423</v>
      </c>
      <c r="AA102" s="197"/>
      <c r="AB102" s="201">
        <f>AB103+AB104*AP104</f>
        <v>0.3641</v>
      </c>
      <c r="AC102" s="67" t="s">
        <v>423</v>
      </c>
      <c r="AD102" s="148" t="s">
        <v>754</v>
      </c>
      <c r="AE102" s="199"/>
      <c r="AF102" s="199"/>
      <c r="AG102" s="199"/>
      <c r="AH102" s="148"/>
      <c r="AI102" s="149"/>
      <c r="AJ102" s="199">
        <v>4</v>
      </c>
      <c r="AK102" s="148"/>
      <c r="AL102" s="212" t="s">
        <v>645</v>
      </c>
      <c r="AM102" s="211" t="s">
        <v>714</v>
      </c>
      <c r="AN102" s="22"/>
      <c r="AO102" s="217">
        <v>1</v>
      </c>
      <c r="AP102" s="217">
        <v>1</v>
      </c>
      <c r="AQ102" s="217"/>
    </row>
    <row r="103" s="5" customFormat="1" ht="39.95" customHeight="1" spans="1:43">
      <c r="A103" s="21">
        <v>98</v>
      </c>
      <c r="B103" s="24"/>
      <c r="C103" s="24"/>
      <c r="D103" s="24"/>
      <c r="E103" s="24"/>
      <c r="F103" s="24"/>
      <c r="G103" s="24">
        <v>5</v>
      </c>
      <c r="H103" s="24"/>
      <c r="I103" s="24"/>
      <c r="J103" s="24"/>
      <c r="K103" s="24"/>
      <c r="L103" s="174"/>
      <c r="M103" s="22" t="s">
        <v>755</v>
      </c>
      <c r="N103" s="47" t="s">
        <v>756</v>
      </c>
      <c r="O103" s="171"/>
      <c r="P103" s="172" t="s">
        <v>51</v>
      </c>
      <c r="Q103" s="184" t="s">
        <v>702</v>
      </c>
      <c r="R103" s="185"/>
      <c r="S103" s="186" t="s">
        <v>51</v>
      </c>
      <c r="T103" s="187"/>
      <c r="U103" s="188"/>
      <c r="V103" s="76" t="s">
        <v>226</v>
      </c>
      <c r="W103" s="76" t="s">
        <v>225</v>
      </c>
      <c r="X103" s="76" t="s">
        <v>338</v>
      </c>
      <c r="Y103" s="200" t="s">
        <v>712</v>
      </c>
      <c r="Z103" s="200" t="s">
        <v>713</v>
      </c>
      <c r="AA103" s="197"/>
      <c r="AB103" s="201">
        <v>0.3503</v>
      </c>
      <c r="AC103" s="67" t="s">
        <v>423</v>
      </c>
      <c r="AD103" s="148" t="s">
        <v>671</v>
      </c>
      <c r="AE103" s="199">
        <v>185</v>
      </c>
      <c r="AF103" s="199">
        <v>104</v>
      </c>
      <c r="AG103" s="199">
        <v>3</v>
      </c>
      <c r="AH103" s="148">
        <f>AE103*AF103*AG103*7860/1000000000</f>
        <v>0.4536792</v>
      </c>
      <c r="AI103" s="149">
        <f>AB103/AH103</f>
        <v>0.772131497322337</v>
      </c>
      <c r="AJ103" s="199"/>
      <c r="AK103" s="148"/>
      <c r="AL103" s="213"/>
      <c r="AM103" s="214"/>
      <c r="AN103" s="22"/>
      <c r="AO103" s="217">
        <v>1</v>
      </c>
      <c r="AP103" s="217">
        <v>1</v>
      </c>
      <c r="AQ103" s="217"/>
    </row>
    <row r="104" s="5" customFormat="1" ht="39.95" customHeight="1" spans="1:43">
      <c r="A104" s="21">
        <v>99</v>
      </c>
      <c r="B104" s="24"/>
      <c r="C104" s="24"/>
      <c r="D104" s="24"/>
      <c r="E104" s="24"/>
      <c r="F104" s="24"/>
      <c r="G104" s="24">
        <v>5</v>
      </c>
      <c r="H104" s="24"/>
      <c r="I104" s="24"/>
      <c r="J104" s="24"/>
      <c r="K104" s="24"/>
      <c r="L104" s="174"/>
      <c r="M104" s="22" t="s">
        <v>757</v>
      </c>
      <c r="N104" s="47" t="s">
        <v>343</v>
      </c>
      <c r="O104" s="171"/>
      <c r="P104" s="172" t="s">
        <v>51</v>
      </c>
      <c r="Q104" s="184" t="s">
        <v>702</v>
      </c>
      <c r="R104" s="185"/>
      <c r="S104" s="186"/>
      <c r="T104" s="187"/>
      <c r="U104" s="188"/>
      <c r="V104" s="76" t="s">
        <v>225</v>
      </c>
      <c r="W104" s="76" t="s">
        <v>226</v>
      </c>
      <c r="X104" s="76" t="s">
        <v>313</v>
      </c>
      <c r="Y104" s="200" t="s">
        <v>345</v>
      </c>
      <c r="Z104" s="200"/>
      <c r="AA104" s="197"/>
      <c r="AB104" s="201">
        <v>0.0069</v>
      </c>
      <c r="AC104" s="67" t="s">
        <v>423</v>
      </c>
      <c r="AD104" s="148"/>
      <c r="AE104" s="199"/>
      <c r="AF104" s="199"/>
      <c r="AG104" s="199"/>
      <c r="AH104" s="148"/>
      <c r="AI104" s="149"/>
      <c r="AJ104" s="199"/>
      <c r="AK104" s="148"/>
      <c r="AL104" s="213"/>
      <c r="AM104" s="214"/>
      <c r="AN104" s="22"/>
      <c r="AO104" s="217">
        <v>2</v>
      </c>
      <c r="AP104" s="217">
        <v>2</v>
      </c>
      <c r="AQ104" s="217"/>
    </row>
    <row r="105" s="5" customFormat="1" ht="39.95" customHeight="1" spans="1:43">
      <c r="A105" s="21">
        <v>100</v>
      </c>
      <c r="B105" s="24"/>
      <c r="C105" s="24"/>
      <c r="D105" s="24"/>
      <c r="E105" s="24"/>
      <c r="F105" s="24">
        <v>4</v>
      </c>
      <c r="G105" s="24"/>
      <c r="H105" s="24"/>
      <c r="I105" s="24"/>
      <c r="J105" s="24"/>
      <c r="K105" s="24"/>
      <c r="L105" s="52" t="s">
        <v>758</v>
      </c>
      <c r="M105" s="22" t="s">
        <v>758</v>
      </c>
      <c r="N105" s="47" t="s">
        <v>759</v>
      </c>
      <c r="O105" s="171"/>
      <c r="P105" s="172" t="s">
        <v>51</v>
      </c>
      <c r="Q105" s="184" t="s">
        <v>702</v>
      </c>
      <c r="R105" s="185"/>
      <c r="S105" s="186" t="s">
        <v>51</v>
      </c>
      <c r="T105" s="187"/>
      <c r="U105" s="188"/>
      <c r="V105" s="76" t="s">
        <v>226</v>
      </c>
      <c r="W105" s="76" t="s">
        <v>225</v>
      </c>
      <c r="X105" s="76" t="s">
        <v>703</v>
      </c>
      <c r="Y105" s="200" t="s">
        <v>228</v>
      </c>
      <c r="Z105" s="200"/>
      <c r="AA105" s="197"/>
      <c r="AB105" s="201">
        <f>AB106+AB107*AP107</f>
        <v>0.8253</v>
      </c>
      <c r="AC105" s="67" t="s">
        <v>423</v>
      </c>
      <c r="AD105" s="148" t="s">
        <v>754</v>
      </c>
      <c r="AE105" s="199"/>
      <c r="AF105" s="199"/>
      <c r="AG105" s="199"/>
      <c r="AH105" s="148"/>
      <c r="AI105" s="149"/>
      <c r="AJ105" s="199">
        <v>4</v>
      </c>
      <c r="AK105" s="148"/>
      <c r="AL105" s="212" t="s">
        <v>645</v>
      </c>
      <c r="AM105" s="211" t="s">
        <v>714</v>
      </c>
      <c r="AN105" s="22"/>
      <c r="AO105" s="217">
        <v>1</v>
      </c>
      <c r="AP105" s="217">
        <v>1</v>
      </c>
      <c r="AQ105" s="217"/>
    </row>
    <row r="106" s="5" customFormat="1" ht="39.95" customHeight="1" spans="1:43">
      <c r="A106" s="21">
        <v>101</v>
      </c>
      <c r="B106" s="24"/>
      <c r="C106" s="24"/>
      <c r="D106" s="24"/>
      <c r="E106" s="24"/>
      <c r="F106" s="24"/>
      <c r="G106" s="24">
        <v>5</v>
      </c>
      <c r="H106" s="24"/>
      <c r="I106" s="24"/>
      <c r="J106" s="24"/>
      <c r="K106" s="24"/>
      <c r="L106" s="174"/>
      <c r="M106" s="22" t="s">
        <v>760</v>
      </c>
      <c r="N106" s="47" t="s">
        <v>761</v>
      </c>
      <c r="O106" s="171"/>
      <c r="P106" s="172" t="s">
        <v>51</v>
      </c>
      <c r="Q106" s="184" t="s">
        <v>702</v>
      </c>
      <c r="R106" s="185"/>
      <c r="S106" s="186" t="s">
        <v>51</v>
      </c>
      <c r="T106" s="187"/>
      <c r="U106" s="188"/>
      <c r="V106" s="76" t="s">
        <v>226</v>
      </c>
      <c r="W106" s="76" t="s">
        <v>225</v>
      </c>
      <c r="X106" s="76" t="s">
        <v>338</v>
      </c>
      <c r="Y106" s="200" t="s">
        <v>712</v>
      </c>
      <c r="Z106" s="200" t="s">
        <v>713</v>
      </c>
      <c r="AA106" s="197"/>
      <c r="AB106" s="198">
        <v>0.8115</v>
      </c>
      <c r="AC106" s="67" t="s">
        <v>423</v>
      </c>
      <c r="AD106" s="148" t="s">
        <v>671</v>
      </c>
      <c r="AE106" s="199">
        <v>207</v>
      </c>
      <c r="AF106" s="199">
        <v>194</v>
      </c>
      <c r="AG106" s="199">
        <v>3</v>
      </c>
      <c r="AH106" s="148">
        <f>AE106*AF106*AG106*7860/1000000000</f>
        <v>0.94692564</v>
      </c>
      <c r="AI106" s="149">
        <f t="shared" ref="AI106:AI113" si="14">AB106/AH106</f>
        <v>0.856983870454706</v>
      </c>
      <c r="AJ106" s="199"/>
      <c r="AK106" s="148"/>
      <c r="AL106" s="213"/>
      <c r="AM106" s="214"/>
      <c r="AN106" s="22"/>
      <c r="AO106" s="217">
        <v>1</v>
      </c>
      <c r="AP106" s="217">
        <v>1</v>
      </c>
      <c r="AQ106" s="217"/>
    </row>
    <row r="107" s="5" customFormat="1" ht="39.95" customHeight="1" spans="1:43">
      <c r="A107" s="21">
        <v>102</v>
      </c>
      <c r="B107" s="24"/>
      <c r="C107" s="24"/>
      <c r="D107" s="24"/>
      <c r="E107" s="24"/>
      <c r="F107" s="24"/>
      <c r="G107" s="24">
        <v>5</v>
      </c>
      <c r="H107" s="24"/>
      <c r="I107" s="24"/>
      <c r="J107" s="24"/>
      <c r="K107" s="24"/>
      <c r="L107" s="174"/>
      <c r="M107" s="22" t="s">
        <v>757</v>
      </c>
      <c r="N107" s="47" t="s">
        <v>343</v>
      </c>
      <c r="O107" s="171"/>
      <c r="P107" s="172" t="s">
        <v>51</v>
      </c>
      <c r="Q107" s="184" t="s">
        <v>702</v>
      </c>
      <c r="R107" s="185"/>
      <c r="S107" s="186"/>
      <c r="T107" s="187"/>
      <c r="U107" s="188"/>
      <c r="V107" s="76" t="s">
        <v>225</v>
      </c>
      <c r="W107" s="76" t="s">
        <v>226</v>
      </c>
      <c r="X107" s="76" t="s">
        <v>313</v>
      </c>
      <c r="Y107" s="200" t="s">
        <v>345</v>
      </c>
      <c r="Z107" s="200"/>
      <c r="AA107" s="197"/>
      <c r="AB107" s="201">
        <v>0.0069</v>
      </c>
      <c r="AC107" s="67" t="s">
        <v>423</v>
      </c>
      <c r="AD107" s="148"/>
      <c r="AE107" s="199"/>
      <c r="AF107" s="199"/>
      <c r="AG107" s="199"/>
      <c r="AH107" s="148"/>
      <c r="AI107" s="149"/>
      <c r="AJ107" s="199"/>
      <c r="AK107" s="148"/>
      <c r="AL107" s="213"/>
      <c r="AM107" s="214"/>
      <c r="AN107" s="22"/>
      <c r="AO107" s="217">
        <v>2</v>
      </c>
      <c r="AP107" s="217">
        <v>2</v>
      </c>
      <c r="AQ107" s="217"/>
    </row>
    <row r="108" s="5" customFormat="1" ht="39.95" customHeight="1" spans="1:43">
      <c r="A108" s="21">
        <v>103</v>
      </c>
      <c r="B108" s="24"/>
      <c r="C108" s="24"/>
      <c r="D108" s="24"/>
      <c r="E108" s="24"/>
      <c r="F108" s="24">
        <v>4</v>
      </c>
      <c r="G108" s="24"/>
      <c r="H108" s="24"/>
      <c r="I108" s="24"/>
      <c r="J108" s="24"/>
      <c r="K108" s="24"/>
      <c r="L108" s="52" t="s">
        <v>762</v>
      </c>
      <c r="M108" s="22" t="s">
        <v>762</v>
      </c>
      <c r="N108" s="47" t="s">
        <v>763</v>
      </c>
      <c r="O108" s="171"/>
      <c r="P108" s="172" t="s">
        <v>51</v>
      </c>
      <c r="Q108" s="184" t="s">
        <v>702</v>
      </c>
      <c r="R108" s="185"/>
      <c r="S108" s="186"/>
      <c r="T108" s="187"/>
      <c r="U108" s="188"/>
      <c r="V108" s="76" t="s">
        <v>226</v>
      </c>
      <c r="W108" s="76" t="s">
        <v>225</v>
      </c>
      <c r="X108" s="189" t="s">
        <v>703</v>
      </c>
      <c r="Y108" s="26" t="s">
        <v>228</v>
      </c>
      <c r="Z108" s="200"/>
      <c r="AA108" s="197"/>
      <c r="AB108" s="102">
        <f>AB109+AB110+AB111</f>
        <v>0.133</v>
      </c>
      <c r="AC108" s="67"/>
      <c r="AD108" s="148" t="s">
        <v>664</v>
      </c>
      <c r="AE108" s="199"/>
      <c r="AF108" s="199"/>
      <c r="AG108" s="199"/>
      <c r="AH108" s="148"/>
      <c r="AI108" s="149"/>
      <c r="AJ108" s="199">
        <v>3</v>
      </c>
      <c r="AK108" s="148"/>
      <c r="AL108" s="212" t="s">
        <v>645</v>
      </c>
      <c r="AM108" s="211" t="s">
        <v>656</v>
      </c>
      <c r="AN108" s="22"/>
      <c r="AO108" s="217">
        <v>1</v>
      </c>
      <c r="AP108" s="217">
        <v>1</v>
      </c>
      <c r="AQ108" s="217"/>
    </row>
    <row r="109" s="5" customFormat="1" ht="39.95" customHeight="1" spans="1:43">
      <c r="A109" s="21">
        <v>104</v>
      </c>
      <c r="B109" s="24"/>
      <c r="C109" s="24"/>
      <c r="D109" s="24"/>
      <c r="E109" s="24"/>
      <c r="F109" s="24"/>
      <c r="G109" s="24">
        <v>5</v>
      </c>
      <c r="H109" s="24"/>
      <c r="I109" s="24"/>
      <c r="J109" s="24"/>
      <c r="K109" s="24"/>
      <c r="L109" s="174"/>
      <c r="M109" s="22" t="s">
        <v>764</v>
      </c>
      <c r="N109" s="47" t="s">
        <v>765</v>
      </c>
      <c r="O109" s="171"/>
      <c r="P109" s="172" t="s">
        <v>51</v>
      </c>
      <c r="Q109" s="184" t="s">
        <v>702</v>
      </c>
      <c r="R109" s="185"/>
      <c r="S109" s="186"/>
      <c r="T109" s="187"/>
      <c r="U109" s="188"/>
      <c r="V109" s="76" t="s">
        <v>226</v>
      </c>
      <c r="W109" s="76" t="s">
        <v>225</v>
      </c>
      <c r="X109" s="189" t="s">
        <v>766</v>
      </c>
      <c r="Y109" s="26" t="s">
        <v>445</v>
      </c>
      <c r="Z109" s="200"/>
      <c r="AA109" s="197"/>
      <c r="AB109" s="102">
        <v>0.094</v>
      </c>
      <c r="AC109" s="67" t="s">
        <v>423</v>
      </c>
      <c r="AD109" s="148" t="s">
        <v>647</v>
      </c>
      <c r="AE109" s="199">
        <f>AB109/0.2219*1000</f>
        <v>423.614240648941</v>
      </c>
      <c r="AF109" s="199">
        <v>6</v>
      </c>
      <c r="AG109" s="199"/>
      <c r="AH109" s="148">
        <f>AE109*0.2219/1000</f>
        <v>0.094</v>
      </c>
      <c r="AI109" s="149">
        <f t="shared" si="14"/>
        <v>1</v>
      </c>
      <c r="AJ109" s="199"/>
      <c r="AK109" s="148"/>
      <c r="AL109" s="213"/>
      <c r="AM109" s="214"/>
      <c r="AN109" s="22"/>
      <c r="AO109" s="217">
        <v>1</v>
      </c>
      <c r="AP109" s="217">
        <v>1</v>
      </c>
      <c r="AQ109" s="217"/>
    </row>
    <row r="110" s="5" customFormat="1" ht="39.95" customHeight="1" spans="1:43">
      <c r="A110" s="21">
        <v>105</v>
      </c>
      <c r="B110" s="24"/>
      <c r="C110" s="24"/>
      <c r="D110" s="24"/>
      <c r="E110" s="24"/>
      <c r="F110" s="24"/>
      <c r="G110" s="24">
        <v>5</v>
      </c>
      <c r="H110" s="24"/>
      <c r="I110" s="24"/>
      <c r="J110" s="24"/>
      <c r="K110" s="24"/>
      <c r="L110" s="174"/>
      <c r="M110" s="22" t="s">
        <v>767</v>
      </c>
      <c r="N110" s="47" t="s">
        <v>768</v>
      </c>
      <c r="O110" s="171"/>
      <c r="P110" s="172" t="s">
        <v>51</v>
      </c>
      <c r="Q110" s="184" t="s">
        <v>702</v>
      </c>
      <c r="R110" s="185"/>
      <c r="S110" s="186"/>
      <c r="T110" s="187"/>
      <c r="U110" s="188"/>
      <c r="V110" s="76" t="s">
        <v>226</v>
      </c>
      <c r="W110" s="76" t="s">
        <v>225</v>
      </c>
      <c r="X110" s="189" t="s">
        <v>766</v>
      </c>
      <c r="Y110" s="26" t="s">
        <v>365</v>
      </c>
      <c r="Z110" s="200"/>
      <c r="AA110" s="197"/>
      <c r="AB110" s="102">
        <v>0.024</v>
      </c>
      <c r="AC110" s="67"/>
      <c r="AD110" s="148" t="s">
        <v>647</v>
      </c>
      <c r="AE110" s="199">
        <f>AB110/0.154*1000</f>
        <v>155.844155844156</v>
      </c>
      <c r="AF110" s="199">
        <v>5</v>
      </c>
      <c r="AG110" s="199"/>
      <c r="AH110" s="148">
        <f>AE110*0.154/1000</f>
        <v>0.024</v>
      </c>
      <c r="AI110" s="149">
        <f t="shared" si="14"/>
        <v>1</v>
      </c>
      <c r="AJ110" s="199"/>
      <c r="AK110" s="148"/>
      <c r="AL110" s="213"/>
      <c r="AM110" s="214"/>
      <c r="AN110" s="22"/>
      <c r="AO110" s="217">
        <v>1</v>
      </c>
      <c r="AP110" s="217">
        <v>1</v>
      </c>
      <c r="AQ110" s="217"/>
    </row>
    <row r="111" s="5" customFormat="1" ht="39.95" customHeight="1" spans="1:43">
      <c r="A111" s="21">
        <v>106</v>
      </c>
      <c r="B111" s="24"/>
      <c r="C111" s="24"/>
      <c r="D111" s="24"/>
      <c r="E111" s="24"/>
      <c r="F111" s="24"/>
      <c r="G111" s="24">
        <v>5</v>
      </c>
      <c r="H111" s="24"/>
      <c r="I111" s="24"/>
      <c r="J111" s="24"/>
      <c r="K111" s="24"/>
      <c r="L111" s="174"/>
      <c r="M111" s="22" t="s">
        <v>769</v>
      </c>
      <c r="N111" s="47" t="s">
        <v>770</v>
      </c>
      <c r="O111" s="171"/>
      <c r="P111" s="172" t="s">
        <v>51</v>
      </c>
      <c r="Q111" s="184" t="s">
        <v>702</v>
      </c>
      <c r="R111" s="185"/>
      <c r="S111" s="186"/>
      <c r="T111" s="187"/>
      <c r="U111" s="188"/>
      <c r="V111" s="76" t="s">
        <v>226</v>
      </c>
      <c r="W111" s="76" t="s">
        <v>225</v>
      </c>
      <c r="X111" s="189" t="s">
        <v>766</v>
      </c>
      <c r="Y111" s="26" t="s">
        <v>365</v>
      </c>
      <c r="Z111" s="200"/>
      <c r="AA111" s="197"/>
      <c r="AB111" s="102">
        <v>0.015</v>
      </c>
      <c r="AC111" s="67" t="s">
        <v>423</v>
      </c>
      <c r="AD111" s="148" t="s">
        <v>647</v>
      </c>
      <c r="AE111" s="199">
        <f>AB111/0.154*1000</f>
        <v>97.4025974025974</v>
      </c>
      <c r="AF111" s="199">
        <v>5</v>
      </c>
      <c r="AG111" s="199"/>
      <c r="AH111" s="148">
        <f>AE111*0.154/1000</f>
        <v>0.015</v>
      </c>
      <c r="AI111" s="149">
        <f t="shared" si="14"/>
        <v>1</v>
      </c>
      <c r="AJ111" s="199"/>
      <c r="AK111" s="148"/>
      <c r="AL111" s="213"/>
      <c r="AM111" s="214"/>
      <c r="AN111" s="22"/>
      <c r="AO111" s="217">
        <v>1</v>
      </c>
      <c r="AP111" s="217">
        <v>1</v>
      </c>
      <c r="AQ111" s="217"/>
    </row>
    <row r="112" s="5" customFormat="1" ht="39.95" customHeight="1" spans="1:43">
      <c r="A112" s="21">
        <v>107</v>
      </c>
      <c r="B112" s="24"/>
      <c r="C112" s="24"/>
      <c r="D112" s="24"/>
      <c r="E112" s="24"/>
      <c r="F112" s="24">
        <v>4</v>
      </c>
      <c r="G112" s="24"/>
      <c r="H112" s="24"/>
      <c r="I112" s="24"/>
      <c r="J112" s="24"/>
      <c r="K112" s="24"/>
      <c r="L112" s="52" t="s">
        <v>771</v>
      </c>
      <c r="M112" s="22" t="s">
        <v>771</v>
      </c>
      <c r="N112" s="47" t="s">
        <v>772</v>
      </c>
      <c r="O112" s="171"/>
      <c r="P112" s="172" t="s">
        <v>51</v>
      </c>
      <c r="Q112" s="184" t="s">
        <v>702</v>
      </c>
      <c r="R112" s="185"/>
      <c r="S112" s="186"/>
      <c r="T112" s="187"/>
      <c r="U112" s="188"/>
      <c r="V112" s="76" t="s">
        <v>226</v>
      </c>
      <c r="W112" s="76" t="s">
        <v>225</v>
      </c>
      <c r="X112" s="189" t="s">
        <v>766</v>
      </c>
      <c r="Y112" s="26" t="s">
        <v>445</v>
      </c>
      <c r="Z112" s="200"/>
      <c r="AA112" s="197"/>
      <c r="AB112" s="102">
        <v>0.067</v>
      </c>
      <c r="AC112" s="67" t="s">
        <v>423</v>
      </c>
      <c r="AD112" s="148" t="s">
        <v>647</v>
      </c>
      <c r="AE112" s="199">
        <f>AB112/0.2219*1000</f>
        <v>301.937809824245</v>
      </c>
      <c r="AF112" s="199">
        <v>6</v>
      </c>
      <c r="AG112" s="199"/>
      <c r="AH112" s="148">
        <f>AE112*0.2219/1000</f>
        <v>0.067</v>
      </c>
      <c r="AI112" s="149">
        <f t="shared" si="14"/>
        <v>1</v>
      </c>
      <c r="AJ112" s="199"/>
      <c r="AK112" s="148"/>
      <c r="AL112" s="212" t="s">
        <v>645</v>
      </c>
      <c r="AM112" s="211" t="s">
        <v>656</v>
      </c>
      <c r="AN112" s="22"/>
      <c r="AO112" s="217">
        <v>1</v>
      </c>
      <c r="AP112" s="217">
        <v>1</v>
      </c>
      <c r="AQ112" s="217"/>
    </row>
    <row r="113" s="5" customFormat="1" ht="39.95" customHeight="1" spans="1:43">
      <c r="A113" s="21">
        <v>108</v>
      </c>
      <c r="B113" s="24"/>
      <c r="C113" s="24"/>
      <c r="D113" s="24"/>
      <c r="E113" s="24"/>
      <c r="F113" s="24">
        <v>4</v>
      </c>
      <c r="G113" s="24"/>
      <c r="H113" s="24"/>
      <c r="I113" s="24"/>
      <c r="J113" s="24"/>
      <c r="K113" s="24"/>
      <c r="L113" s="52" t="s">
        <v>773</v>
      </c>
      <c r="M113" s="22" t="s">
        <v>773</v>
      </c>
      <c r="N113" s="47" t="s">
        <v>774</v>
      </c>
      <c r="O113" s="171"/>
      <c r="P113" s="172" t="s">
        <v>51</v>
      </c>
      <c r="Q113" s="184" t="s">
        <v>702</v>
      </c>
      <c r="R113" s="185"/>
      <c r="S113" s="186"/>
      <c r="T113" s="187"/>
      <c r="U113" s="188"/>
      <c r="V113" s="76" t="s">
        <v>226</v>
      </c>
      <c r="W113" s="76" t="s">
        <v>225</v>
      </c>
      <c r="X113" s="189" t="s">
        <v>338</v>
      </c>
      <c r="Y113" s="26" t="s">
        <v>384</v>
      </c>
      <c r="Z113" s="200"/>
      <c r="AA113" s="197"/>
      <c r="AB113" s="204">
        <v>0.067</v>
      </c>
      <c r="AC113" s="67" t="s">
        <v>423</v>
      </c>
      <c r="AD113" s="148" t="s">
        <v>671</v>
      </c>
      <c r="AE113" s="199">
        <v>148</v>
      </c>
      <c r="AF113" s="199">
        <v>35</v>
      </c>
      <c r="AG113" s="199">
        <v>2</v>
      </c>
      <c r="AH113" s="148">
        <f>AE113*AF113*AG113*7860/1000000000</f>
        <v>0.0814296</v>
      </c>
      <c r="AI113" s="149">
        <f t="shared" si="14"/>
        <v>0.822796624323342</v>
      </c>
      <c r="AJ113" s="199"/>
      <c r="AK113" s="148"/>
      <c r="AL113" s="212" t="s">
        <v>645</v>
      </c>
      <c r="AM113" s="211" t="s">
        <v>718</v>
      </c>
      <c r="AN113" s="22"/>
      <c r="AO113" s="217">
        <v>1</v>
      </c>
      <c r="AP113" s="217">
        <v>1</v>
      </c>
      <c r="AQ113" s="217"/>
    </row>
    <row r="114" s="5" customFormat="1" ht="39.95" customHeight="1" spans="1:43">
      <c r="A114" s="21">
        <v>109</v>
      </c>
      <c r="B114" s="24"/>
      <c r="C114" s="24"/>
      <c r="D114" s="24">
        <v>2</v>
      </c>
      <c r="E114" s="24"/>
      <c r="F114" s="24"/>
      <c r="G114" s="24"/>
      <c r="H114" s="24"/>
      <c r="I114" s="24"/>
      <c r="J114" s="24"/>
      <c r="K114" s="24"/>
      <c r="L114" s="52" t="s">
        <v>775</v>
      </c>
      <c r="M114" s="22" t="s">
        <v>775</v>
      </c>
      <c r="N114" s="175" t="s">
        <v>776</v>
      </c>
      <c r="O114" s="171"/>
      <c r="P114" s="172" t="s">
        <v>51</v>
      </c>
      <c r="Q114" s="184" t="s">
        <v>702</v>
      </c>
      <c r="R114" s="185"/>
      <c r="S114" s="186" t="s">
        <v>51</v>
      </c>
      <c r="T114" s="187"/>
      <c r="U114" s="188"/>
      <c r="V114" s="76" t="s">
        <v>226</v>
      </c>
      <c r="W114" s="76" t="s">
        <v>225</v>
      </c>
      <c r="X114" s="171" t="s">
        <v>737</v>
      </c>
      <c r="Y114" s="200" t="s">
        <v>228</v>
      </c>
      <c r="Z114" s="200"/>
      <c r="AA114" s="197"/>
      <c r="AB114" s="198" t="e">
        <f>AB115</f>
        <v>#REF!</v>
      </c>
      <c r="AC114" s="67" t="s">
        <v>704</v>
      </c>
      <c r="AD114" s="148" t="s">
        <v>408</v>
      </c>
      <c r="AE114" s="199"/>
      <c r="AF114" s="199"/>
      <c r="AG114" s="199"/>
      <c r="AH114" s="148"/>
      <c r="AI114" s="149"/>
      <c r="AJ114" s="199"/>
      <c r="AK114" s="148">
        <v>0.1709</v>
      </c>
      <c r="AL114" s="210" t="s">
        <v>638</v>
      </c>
      <c r="AM114" s="211" t="s">
        <v>705</v>
      </c>
      <c r="AN114" s="22"/>
      <c r="AO114" s="217">
        <v>1</v>
      </c>
      <c r="AP114" s="217">
        <v>1</v>
      </c>
      <c r="AQ114" s="217"/>
    </row>
    <row r="115" s="5" customFormat="1" ht="39.95" customHeight="1" spans="1:43">
      <c r="A115" s="21">
        <v>110</v>
      </c>
      <c r="B115" s="24"/>
      <c r="C115" s="24"/>
      <c r="D115" s="24"/>
      <c r="E115" s="24">
        <v>3</v>
      </c>
      <c r="F115" s="24"/>
      <c r="G115" s="24"/>
      <c r="H115" s="24"/>
      <c r="I115" s="24"/>
      <c r="J115" s="24"/>
      <c r="K115" s="24"/>
      <c r="L115" s="52" t="s">
        <v>777</v>
      </c>
      <c r="M115" s="22" t="s">
        <v>777</v>
      </c>
      <c r="N115" s="175" t="s">
        <v>778</v>
      </c>
      <c r="O115" s="171"/>
      <c r="P115" s="172" t="s">
        <v>51</v>
      </c>
      <c r="Q115" s="184" t="s">
        <v>702</v>
      </c>
      <c r="R115" s="185"/>
      <c r="S115" s="186" t="s">
        <v>51</v>
      </c>
      <c r="T115" s="187"/>
      <c r="U115" s="188"/>
      <c r="V115" s="76" t="s">
        <v>226</v>
      </c>
      <c r="W115" s="76" t="s">
        <v>225</v>
      </c>
      <c r="X115" s="76" t="s">
        <v>703</v>
      </c>
      <c r="Y115" s="200" t="s">
        <v>228</v>
      </c>
      <c r="Z115" s="200"/>
      <c r="AA115" s="197"/>
      <c r="AB115" s="198" t="e">
        <f>AB116*AP116+AB122+AB123+AB124*2+AB125+AB134*AP134</f>
        <v>#REF!</v>
      </c>
      <c r="AC115" s="67" t="s">
        <v>423</v>
      </c>
      <c r="AD115" s="148" t="s">
        <v>664</v>
      </c>
      <c r="AE115" s="199"/>
      <c r="AF115" s="199"/>
      <c r="AG115" s="199"/>
      <c r="AH115" s="148"/>
      <c r="AI115" s="149"/>
      <c r="AJ115" s="199">
        <v>18</v>
      </c>
      <c r="AK115" s="148"/>
      <c r="AL115" s="210" t="s">
        <v>638</v>
      </c>
      <c r="AM115" s="211" t="s">
        <v>665</v>
      </c>
      <c r="AN115" s="22"/>
      <c r="AO115" s="217">
        <v>1</v>
      </c>
      <c r="AP115" s="217">
        <v>1</v>
      </c>
      <c r="AQ115" s="217"/>
    </row>
    <row r="116" s="5" customFormat="1" ht="39.95" customHeight="1" spans="1:43">
      <c r="A116" s="21">
        <v>111</v>
      </c>
      <c r="B116" s="24"/>
      <c r="C116" s="24"/>
      <c r="D116" s="24"/>
      <c r="E116" s="24"/>
      <c r="F116" s="24">
        <v>4</v>
      </c>
      <c r="G116" s="24"/>
      <c r="H116" s="24"/>
      <c r="I116" s="24"/>
      <c r="J116" s="24"/>
      <c r="K116" s="24"/>
      <c r="L116" s="52" t="s">
        <v>779</v>
      </c>
      <c r="M116" s="22" t="s">
        <v>779</v>
      </c>
      <c r="N116" s="176" t="s">
        <v>780</v>
      </c>
      <c r="O116" s="171"/>
      <c r="P116" s="172" t="s">
        <v>51</v>
      </c>
      <c r="Q116" s="184" t="s">
        <v>702</v>
      </c>
      <c r="R116" s="185"/>
      <c r="S116" s="186" t="s">
        <v>51</v>
      </c>
      <c r="T116" s="187"/>
      <c r="U116" s="188"/>
      <c r="V116" s="76" t="s">
        <v>226</v>
      </c>
      <c r="W116" s="76" t="s">
        <v>225</v>
      </c>
      <c r="X116" s="76" t="s">
        <v>703</v>
      </c>
      <c r="Y116" s="200" t="s">
        <v>228</v>
      </c>
      <c r="Z116" s="200"/>
      <c r="AA116" s="197"/>
      <c r="AB116" s="198" t="e">
        <f>AB120+AB117+#REF!+AB119*AP119</f>
        <v>#REF!</v>
      </c>
      <c r="AC116" s="67" t="s">
        <v>423</v>
      </c>
      <c r="AD116" s="148" t="s">
        <v>664</v>
      </c>
      <c r="AE116" s="199"/>
      <c r="AF116" s="199"/>
      <c r="AG116" s="199"/>
      <c r="AH116" s="148"/>
      <c r="AI116" s="149"/>
      <c r="AJ116" s="199">
        <v>20</v>
      </c>
      <c r="AK116" s="148"/>
      <c r="AL116" s="212" t="s">
        <v>645</v>
      </c>
      <c r="AM116" s="211" t="s">
        <v>724</v>
      </c>
      <c r="AN116" s="22"/>
      <c r="AO116" s="217">
        <v>2</v>
      </c>
      <c r="AP116" s="217">
        <v>2</v>
      </c>
      <c r="AQ116" s="217"/>
    </row>
    <row r="117" s="5" customFormat="1" ht="39.95" customHeight="1" spans="1:43">
      <c r="A117" s="21">
        <v>112</v>
      </c>
      <c r="B117" s="24"/>
      <c r="C117" s="24"/>
      <c r="D117" s="24"/>
      <c r="E117" s="24"/>
      <c r="F117" s="24"/>
      <c r="G117" s="24">
        <v>5</v>
      </c>
      <c r="H117" s="24"/>
      <c r="I117" s="24"/>
      <c r="J117" s="24"/>
      <c r="K117" s="24"/>
      <c r="L117" s="52"/>
      <c r="M117" s="22" t="s">
        <v>781</v>
      </c>
      <c r="N117" s="175" t="s">
        <v>782</v>
      </c>
      <c r="O117" s="171"/>
      <c r="P117" s="172" t="s">
        <v>51</v>
      </c>
      <c r="Q117" s="184" t="s">
        <v>702</v>
      </c>
      <c r="R117" s="185"/>
      <c r="S117" s="186" t="s">
        <v>51</v>
      </c>
      <c r="T117" s="187"/>
      <c r="U117" s="188"/>
      <c r="V117" s="76" t="s">
        <v>226</v>
      </c>
      <c r="W117" s="76" t="s">
        <v>225</v>
      </c>
      <c r="X117" s="76" t="s">
        <v>338</v>
      </c>
      <c r="Y117" s="200" t="s">
        <v>783</v>
      </c>
      <c r="Z117" s="200" t="s">
        <v>784</v>
      </c>
      <c r="AA117" s="202"/>
      <c r="AB117" s="198">
        <v>0.498</v>
      </c>
      <c r="AC117" s="67" t="s">
        <v>423</v>
      </c>
      <c r="AD117" s="148" t="s">
        <v>671</v>
      </c>
      <c r="AE117" s="199">
        <v>352</v>
      </c>
      <c r="AF117" s="199">
        <v>47</v>
      </c>
      <c r="AG117" s="208">
        <v>6</v>
      </c>
      <c r="AH117" s="148">
        <f>AE117*AF117*AG117*7860/1000000000</f>
        <v>0.78021504</v>
      </c>
      <c r="AI117" s="149">
        <f t="shared" ref="AI117:AI124" si="15">AB117/AH117</f>
        <v>0.638285568040319</v>
      </c>
      <c r="AJ117" s="199"/>
      <c r="AK117" s="148"/>
      <c r="AL117" s="213"/>
      <c r="AM117" s="214"/>
      <c r="AN117" s="22"/>
      <c r="AO117" s="217">
        <v>1</v>
      </c>
      <c r="AP117" s="217">
        <v>1</v>
      </c>
      <c r="AQ117" s="217"/>
    </row>
    <row r="118" s="5" customFormat="1" ht="39.95" customHeight="1" spans="1:43">
      <c r="A118" s="21">
        <v>113</v>
      </c>
      <c r="B118" s="24"/>
      <c r="C118" s="24"/>
      <c r="D118" s="24"/>
      <c r="E118" s="24"/>
      <c r="F118" s="78"/>
      <c r="G118" s="24">
        <v>5</v>
      </c>
      <c r="H118" s="24"/>
      <c r="I118" s="24"/>
      <c r="J118" s="24"/>
      <c r="K118" s="24"/>
      <c r="L118" s="177"/>
      <c r="M118" s="172" t="s">
        <v>785</v>
      </c>
      <c r="N118" s="178" t="s">
        <v>786</v>
      </c>
      <c r="O118" s="179"/>
      <c r="P118" s="172" t="s">
        <v>59</v>
      </c>
      <c r="Q118" s="184" t="s">
        <v>702</v>
      </c>
      <c r="R118" s="185"/>
      <c r="S118" s="186" t="s">
        <v>51</v>
      </c>
      <c r="T118" s="187"/>
      <c r="U118" s="188"/>
      <c r="V118" s="76" t="s">
        <v>226</v>
      </c>
      <c r="W118" s="76" t="s">
        <v>225</v>
      </c>
      <c r="X118" s="76" t="s">
        <v>787</v>
      </c>
      <c r="Y118" s="205" t="s">
        <v>228</v>
      </c>
      <c r="Z118" s="200" t="s">
        <v>423</v>
      </c>
      <c r="AA118" s="202"/>
      <c r="AB118" s="201">
        <v>0.0006</v>
      </c>
      <c r="AC118" s="67" t="s">
        <v>423</v>
      </c>
      <c r="AD118" s="148"/>
      <c r="AE118" s="199"/>
      <c r="AF118" s="199"/>
      <c r="AG118" s="199"/>
      <c r="AH118" s="148"/>
      <c r="AI118" s="149"/>
      <c r="AJ118" s="199"/>
      <c r="AK118" s="148"/>
      <c r="AL118" s="213"/>
      <c r="AM118" s="214"/>
      <c r="AN118" s="22"/>
      <c r="AO118" s="217">
        <v>1</v>
      </c>
      <c r="AP118" s="217">
        <v>1</v>
      </c>
      <c r="AQ118" s="217"/>
    </row>
    <row r="119" s="5" customFormat="1" ht="39.95" customHeight="1" spans="1:43">
      <c r="A119" s="21">
        <v>114</v>
      </c>
      <c r="B119" s="24"/>
      <c r="C119" s="24"/>
      <c r="D119" s="24"/>
      <c r="E119" s="24"/>
      <c r="F119" s="78"/>
      <c r="G119" s="78"/>
      <c r="H119" s="24">
        <v>6</v>
      </c>
      <c r="I119" s="24"/>
      <c r="J119" s="24"/>
      <c r="K119" s="24"/>
      <c r="L119" s="52"/>
      <c r="M119" s="22" t="s">
        <v>788</v>
      </c>
      <c r="N119" s="176" t="s">
        <v>789</v>
      </c>
      <c r="O119" s="179"/>
      <c r="P119" s="172" t="s">
        <v>59</v>
      </c>
      <c r="Q119" s="184" t="s">
        <v>702</v>
      </c>
      <c r="R119" s="185"/>
      <c r="S119" s="186" t="s">
        <v>51</v>
      </c>
      <c r="T119" s="187"/>
      <c r="U119" s="188"/>
      <c r="V119" s="76" t="s">
        <v>226</v>
      </c>
      <c r="W119" s="76" t="s">
        <v>225</v>
      </c>
      <c r="X119" s="76" t="s">
        <v>313</v>
      </c>
      <c r="Y119" s="205"/>
      <c r="Z119" s="200" t="s">
        <v>423</v>
      </c>
      <c r="AA119" s="202"/>
      <c r="AB119" s="201">
        <v>0.0006</v>
      </c>
      <c r="AC119" s="67" t="s">
        <v>423</v>
      </c>
      <c r="AD119" s="148"/>
      <c r="AE119" s="199"/>
      <c r="AF119" s="199"/>
      <c r="AG119" s="199"/>
      <c r="AH119" s="148"/>
      <c r="AI119" s="149"/>
      <c r="AJ119" s="199"/>
      <c r="AK119" s="148"/>
      <c r="AL119" s="213"/>
      <c r="AM119" s="214"/>
      <c r="AN119" s="22"/>
      <c r="AO119" s="217">
        <v>2</v>
      </c>
      <c r="AP119" s="217">
        <v>2</v>
      </c>
      <c r="AQ119" s="217"/>
    </row>
    <row r="120" s="5" customFormat="1" ht="39.95" customHeight="1" spans="1:43">
      <c r="A120" s="21">
        <v>115</v>
      </c>
      <c r="B120" s="24"/>
      <c r="C120" s="24"/>
      <c r="D120" s="24"/>
      <c r="E120" s="24"/>
      <c r="F120" s="24"/>
      <c r="G120" s="24"/>
      <c r="H120" s="24">
        <v>6</v>
      </c>
      <c r="I120" s="24"/>
      <c r="J120" s="24"/>
      <c r="K120" s="24"/>
      <c r="L120" s="52"/>
      <c r="M120" s="22" t="s">
        <v>790</v>
      </c>
      <c r="N120" s="175" t="s">
        <v>791</v>
      </c>
      <c r="O120" s="171"/>
      <c r="P120" s="172" t="s">
        <v>51</v>
      </c>
      <c r="Q120" s="184" t="s">
        <v>702</v>
      </c>
      <c r="R120" s="185"/>
      <c r="S120" s="186" t="s">
        <v>51</v>
      </c>
      <c r="T120" s="187"/>
      <c r="U120" s="188"/>
      <c r="V120" s="76" t="s">
        <v>226</v>
      </c>
      <c r="W120" s="76" t="s">
        <v>225</v>
      </c>
      <c r="X120" s="76" t="s">
        <v>601</v>
      </c>
      <c r="Y120" s="200" t="s">
        <v>792</v>
      </c>
      <c r="Z120" s="200" t="s">
        <v>793</v>
      </c>
      <c r="AA120" s="197"/>
      <c r="AB120" s="201">
        <v>0.0374</v>
      </c>
      <c r="AC120" s="67" t="s">
        <v>423</v>
      </c>
      <c r="AD120" s="148" t="s">
        <v>451</v>
      </c>
      <c r="AE120" s="199">
        <v>12</v>
      </c>
      <c r="AF120" s="199">
        <v>24</v>
      </c>
      <c r="AG120" s="199"/>
      <c r="AH120" s="148">
        <f t="shared" ref="AH120:AH122" si="16">AF120/2*AF120/2*3.14*AE120*7860/1000000000</f>
        <v>0.0426477312</v>
      </c>
      <c r="AI120" s="149">
        <f t="shared" si="15"/>
        <v>0.876951691160537</v>
      </c>
      <c r="AJ120" s="199"/>
      <c r="AK120" s="148"/>
      <c r="AL120" s="213"/>
      <c r="AM120" s="214"/>
      <c r="AN120" s="22"/>
      <c r="AO120" s="217">
        <v>1</v>
      </c>
      <c r="AP120" s="217">
        <v>1</v>
      </c>
      <c r="AQ120" s="217"/>
    </row>
    <row r="121" s="5" customFormat="1" ht="39.95" customHeight="1" spans="1:43">
      <c r="A121" s="21">
        <v>116</v>
      </c>
      <c r="B121" s="24"/>
      <c r="C121" s="24"/>
      <c r="D121" s="24"/>
      <c r="E121" s="24"/>
      <c r="F121" s="24">
        <v>4</v>
      </c>
      <c r="G121" s="24"/>
      <c r="H121" s="24"/>
      <c r="I121" s="24"/>
      <c r="J121" s="24"/>
      <c r="K121" s="24"/>
      <c r="L121" s="52" t="s">
        <v>794</v>
      </c>
      <c r="M121" s="22" t="s">
        <v>794</v>
      </c>
      <c r="N121" s="175" t="s">
        <v>795</v>
      </c>
      <c r="O121" s="171"/>
      <c r="P121" s="172" t="s">
        <v>51</v>
      </c>
      <c r="Q121" s="184" t="s">
        <v>702</v>
      </c>
      <c r="R121" s="185"/>
      <c r="S121" s="186" t="s">
        <v>51</v>
      </c>
      <c r="T121" s="187"/>
      <c r="U121" s="188"/>
      <c r="V121" s="76" t="s">
        <v>226</v>
      </c>
      <c r="W121" s="76" t="s">
        <v>225</v>
      </c>
      <c r="X121" s="76" t="s">
        <v>796</v>
      </c>
      <c r="Y121" s="200" t="s">
        <v>792</v>
      </c>
      <c r="Z121" s="200" t="s">
        <v>793</v>
      </c>
      <c r="AA121" s="197"/>
      <c r="AB121" s="198">
        <v>0.0396</v>
      </c>
      <c r="AC121" s="67" t="s">
        <v>423</v>
      </c>
      <c r="AD121" s="148" t="s">
        <v>797</v>
      </c>
      <c r="AE121" s="199">
        <v>49</v>
      </c>
      <c r="AF121" s="199">
        <v>12</v>
      </c>
      <c r="AG121" s="199"/>
      <c r="AH121" s="148">
        <f t="shared" si="16"/>
        <v>0.0435362256</v>
      </c>
      <c r="AI121" s="149">
        <f t="shared" si="15"/>
        <v>0.909587348334579</v>
      </c>
      <c r="AJ121" s="199"/>
      <c r="AK121" s="148"/>
      <c r="AL121" s="212" t="s">
        <v>645</v>
      </c>
      <c r="AM121" s="211" t="s">
        <v>680</v>
      </c>
      <c r="AN121" s="22"/>
      <c r="AO121" s="217">
        <v>2</v>
      </c>
      <c r="AP121" s="217">
        <v>2</v>
      </c>
      <c r="AQ121" s="217"/>
    </row>
    <row r="122" s="5" customFormat="1" ht="39.95" customHeight="1" spans="1:43">
      <c r="A122" s="21">
        <v>117</v>
      </c>
      <c r="B122" s="24"/>
      <c r="C122" s="24"/>
      <c r="D122" s="24"/>
      <c r="E122" s="24"/>
      <c r="F122" s="24">
        <v>4</v>
      </c>
      <c r="G122" s="24"/>
      <c r="H122" s="24"/>
      <c r="I122" s="24"/>
      <c r="J122" s="24"/>
      <c r="K122" s="24"/>
      <c r="L122" s="52" t="s">
        <v>798</v>
      </c>
      <c r="M122" s="22" t="s">
        <v>798</v>
      </c>
      <c r="N122" s="175" t="s">
        <v>799</v>
      </c>
      <c r="O122" s="171"/>
      <c r="P122" s="172" t="s">
        <v>51</v>
      </c>
      <c r="Q122" s="184" t="s">
        <v>702</v>
      </c>
      <c r="R122" s="185"/>
      <c r="S122" s="186" t="s">
        <v>51</v>
      </c>
      <c r="T122" s="187"/>
      <c r="U122" s="188"/>
      <c r="V122" s="76" t="s">
        <v>226</v>
      </c>
      <c r="W122" s="76" t="s">
        <v>225</v>
      </c>
      <c r="X122" s="76" t="s">
        <v>796</v>
      </c>
      <c r="Y122" s="200" t="s">
        <v>452</v>
      </c>
      <c r="Z122" s="200" t="s">
        <v>800</v>
      </c>
      <c r="AA122" s="206"/>
      <c r="AB122" s="198">
        <v>0.3152</v>
      </c>
      <c r="AC122" s="67" t="s">
        <v>423</v>
      </c>
      <c r="AD122" s="148" t="s">
        <v>797</v>
      </c>
      <c r="AE122" s="199">
        <v>207</v>
      </c>
      <c r="AF122" s="199">
        <v>17</v>
      </c>
      <c r="AG122" s="199"/>
      <c r="AH122" s="148">
        <f t="shared" si="16"/>
        <v>0.3691138923</v>
      </c>
      <c r="AI122" s="149">
        <f t="shared" si="15"/>
        <v>0.853936973317219</v>
      </c>
      <c r="AJ122" s="199"/>
      <c r="AK122" s="148"/>
      <c r="AL122" s="212" t="s">
        <v>645</v>
      </c>
      <c r="AM122" s="211" t="s">
        <v>801</v>
      </c>
      <c r="AN122" s="22"/>
      <c r="AO122" s="217">
        <v>1</v>
      </c>
      <c r="AP122" s="217">
        <v>1</v>
      </c>
      <c r="AQ122" s="217"/>
    </row>
    <row r="123" s="5" customFormat="1" ht="39.95" customHeight="1" spans="1:43">
      <c r="A123" s="21">
        <v>118</v>
      </c>
      <c r="B123" s="24"/>
      <c r="C123" s="24"/>
      <c r="D123" s="24"/>
      <c r="E123" s="24"/>
      <c r="F123" s="24">
        <v>4</v>
      </c>
      <c r="G123" s="24"/>
      <c r="H123" s="24"/>
      <c r="I123" s="24"/>
      <c r="J123" s="24"/>
      <c r="K123" s="24"/>
      <c r="L123" s="52" t="s">
        <v>802</v>
      </c>
      <c r="M123" s="22" t="s">
        <v>802</v>
      </c>
      <c r="N123" s="175" t="s">
        <v>803</v>
      </c>
      <c r="O123" s="171"/>
      <c r="P123" s="172" t="s">
        <v>51</v>
      </c>
      <c r="Q123" s="184" t="s">
        <v>702</v>
      </c>
      <c r="R123" s="185"/>
      <c r="S123" s="186" t="s">
        <v>51</v>
      </c>
      <c r="T123" s="187"/>
      <c r="U123" s="188"/>
      <c r="V123" s="76" t="s">
        <v>226</v>
      </c>
      <c r="W123" s="76" t="s">
        <v>225</v>
      </c>
      <c r="X123" s="76" t="s">
        <v>338</v>
      </c>
      <c r="Y123" s="189" t="s">
        <v>783</v>
      </c>
      <c r="Z123" s="189" t="s">
        <v>784</v>
      </c>
      <c r="AA123" s="197"/>
      <c r="AB123" s="201">
        <v>0.1934</v>
      </c>
      <c r="AC123" s="67" t="s">
        <v>423</v>
      </c>
      <c r="AD123" s="148" t="s">
        <v>671</v>
      </c>
      <c r="AE123" s="199">
        <v>170</v>
      </c>
      <c r="AF123" s="199">
        <v>25</v>
      </c>
      <c r="AG123" s="199">
        <v>6</v>
      </c>
      <c r="AH123" s="148">
        <f t="shared" ref="AH123:AH127" si="17">AE123*AF123*AG123*7860/1000000000</f>
        <v>0.20043</v>
      </c>
      <c r="AI123" s="149">
        <f t="shared" si="15"/>
        <v>0.964925410367709</v>
      </c>
      <c r="AJ123" s="199"/>
      <c r="AK123" s="148"/>
      <c r="AL123" s="212" t="s">
        <v>645</v>
      </c>
      <c r="AM123" s="211" t="s">
        <v>718</v>
      </c>
      <c r="AN123" s="22"/>
      <c r="AO123" s="217">
        <v>1</v>
      </c>
      <c r="AP123" s="217">
        <v>1</v>
      </c>
      <c r="AQ123" s="217"/>
    </row>
    <row r="124" s="5" customFormat="1" ht="39.95" customHeight="1" spans="1:43">
      <c r="A124" s="21">
        <v>119</v>
      </c>
      <c r="B124" s="24"/>
      <c r="C124" s="24"/>
      <c r="D124" s="24"/>
      <c r="E124" s="24"/>
      <c r="F124" s="24">
        <v>4</v>
      </c>
      <c r="G124" s="24"/>
      <c r="H124" s="24"/>
      <c r="I124" s="24"/>
      <c r="J124" s="24"/>
      <c r="K124" s="24"/>
      <c r="L124" s="52" t="s">
        <v>804</v>
      </c>
      <c r="M124" s="22" t="s">
        <v>804</v>
      </c>
      <c r="N124" s="175" t="s">
        <v>805</v>
      </c>
      <c r="O124" s="171"/>
      <c r="P124" s="172" t="s">
        <v>51</v>
      </c>
      <c r="Q124" s="184" t="s">
        <v>702</v>
      </c>
      <c r="R124" s="185"/>
      <c r="S124" s="186" t="s">
        <v>51</v>
      </c>
      <c r="T124" s="187"/>
      <c r="U124" s="188"/>
      <c r="V124" s="76" t="s">
        <v>226</v>
      </c>
      <c r="W124" s="76" t="s">
        <v>225</v>
      </c>
      <c r="X124" s="76" t="s">
        <v>338</v>
      </c>
      <c r="Y124" s="200" t="s">
        <v>712</v>
      </c>
      <c r="Z124" s="200" t="s">
        <v>713</v>
      </c>
      <c r="AA124" s="197"/>
      <c r="AB124" s="198">
        <v>0.0073</v>
      </c>
      <c r="AC124" s="67" t="s">
        <v>423</v>
      </c>
      <c r="AD124" s="148" t="s">
        <v>671</v>
      </c>
      <c r="AE124" s="199">
        <v>31</v>
      </c>
      <c r="AF124" s="199">
        <v>14</v>
      </c>
      <c r="AG124" s="199">
        <v>3</v>
      </c>
      <c r="AH124" s="148">
        <f t="shared" si="17"/>
        <v>0.01023372</v>
      </c>
      <c r="AI124" s="149">
        <f t="shared" si="15"/>
        <v>0.713328095746219</v>
      </c>
      <c r="AJ124" s="199"/>
      <c r="AK124" s="148"/>
      <c r="AL124" s="212" t="s">
        <v>645</v>
      </c>
      <c r="AM124" s="211" t="s">
        <v>718</v>
      </c>
      <c r="AN124" s="22"/>
      <c r="AO124" s="217">
        <v>2</v>
      </c>
      <c r="AP124" s="217">
        <v>2</v>
      </c>
      <c r="AQ124" s="217"/>
    </row>
    <row r="125" s="5" customFormat="1" ht="39.95" customHeight="1" spans="1:43">
      <c r="A125" s="21">
        <v>120</v>
      </c>
      <c r="B125" s="24"/>
      <c r="C125" s="24"/>
      <c r="D125" s="24"/>
      <c r="E125" s="24"/>
      <c r="F125" s="24">
        <v>4</v>
      </c>
      <c r="G125" s="24"/>
      <c r="H125" s="24"/>
      <c r="I125" s="24"/>
      <c r="J125" s="24"/>
      <c r="K125" s="24"/>
      <c r="L125" s="174"/>
      <c r="M125" s="22" t="s">
        <v>806</v>
      </c>
      <c r="N125" s="176" t="s">
        <v>807</v>
      </c>
      <c r="O125" s="171"/>
      <c r="P125" s="172" t="s">
        <v>51</v>
      </c>
      <c r="Q125" s="184" t="s">
        <v>702</v>
      </c>
      <c r="R125" s="185"/>
      <c r="S125" s="186" t="s">
        <v>51</v>
      </c>
      <c r="T125" s="187"/>
      <c r="U125" s="188"/>
      <c r="V125" s="76" t="s">
        <v>226</v>
      </c>
      <c r="W125" s="76" t="s">
        <v>225</v>
      </c>
      <c r="X125" s="76" t="s">
        <v>703</v>
      </c>
      <c r="Y125" s="200" t="s">
        <v>228</v>
      </c>
      <c r="Z125" s="200" t="s">
        <v>423</v>
      </c>
      <c r="AA125" s="197"/>
      <c r="AB125" s="198">
        <f>AB126*AP126+AB129+AB130+AB131*AP131+AB133*AP133</f>
        <v>1.6019</v>
      </c>
      <c r="AC125" s="67" t="s">
        <v>423</v>
      </c>
      <c r="AD125" s="148" t="s">
        <v>664</v>
      </c>
      <c r="AE125" s="199"/>
      <c r="AF125" s="199"/>
      <c r="AG125" s="199"/>
      <c r="AH125" s="148"/>
      <c r="AI125" s="149"/>
      <c r="AJ125" s="199">
        <v>20</v>
      </c>
      <c r="AK125" s="148"/>
      <c r="AL125" s="212" t="s">
        <v>654</v>
      </c>
      <c r="AM125" s="211" t="s">
        <v>665</v>
      </c>
      <c r="AN125" s="22"/>
      <c r="AO125" s="217">
        <v>1</v>
      </c>
      <c r="AP125" s="217">
        <v>1</v>
      </c>
      <c r="AQ125" s="217"/>
    </row>
    <row r="126" s="5" customFormat="1" ht="39.95" customHeight="1" spans="1:43">
      <c r="A126" s="21">
        <v>121</v>
      </c>
      <c r="B126" s="24"/>
      <c r="C126" s="24"/>
      <c r="D126" s="24"/>
      <c r="E126" s="24"/>
      <c r="F126" s="24"/>
      <c r="G126" s="24">
        <v>5</v>
      </c>
      <c r="H126" s="24"/>
      <c r="I126" s="24"/>
      <c r="J126" s="24"/>
      <c r="K126" s="24"/>
      <c r="L126" s="52" t="s">
        <v>808</v>
      </c>
      <c r="M126" s="22" t="s">
        <v>808</v>
      </c>
      <c r="N126" s="176" t="s">
        <v>809</v>
      </c>
      <c r="O126" s="171"/>
      <c r="P126" s="172" t="s">
        <v>51</v>
      </c>
      <c r="Q126" s="184" t="s">
        <v>702</v>
      </c>
      <c r="R126" s="185"/>
      <c r="S126" s="186" t="s">
        <v>51</v>
      </c>
      <c r="T126" s="187"/>
      <c r="U126" s="188"/>
      <c r="V126" s="76" t="s">
        <v>226</v>
      </c>
      <c r="W126" s="76" t="s">
        <v>225</v>
      </c>
      <c r="X126" s="76" t="s">
        <v>703</v>
      </c>
      <c r="Y126" s="200" t="s">
        <v>228</v>
      </c>
      <c r="Z126" s="200" t="s">
        <v>423</v>
      </c>
      <c r="AA126" s="197"/>
      <c r="AB126" s="198">
        <f>AB127+AB128</f>
        <v>0.5264</v>
      </c>
      <c r="AC126" s="67" t="s">
        <v>423</v>
      </c>
      <c r="AD126" s="148" t="s">
        <v>664</v>
      </c>
      <c r="AE126" s="199"/>
      <c r="AF126" s="199"/>
      <c r="AG126" s="199"/>
      <c r="AH126" s="148"/>
      <c r="AI126" s="149"/>
      <c r="AJ126" s="199">
        <v>12</v>
      </c>
      <c r="AK126" s="148"/>
      <c r="AL126" s="212" t="s">
        <v>645</v>
      </c>
      <c r="AM126" s="211" t="s">
        <v>724</v>
      </c>
      <c r="AN126" s="22"/>
      <c r="AO126" s="217">
        <v>2</v>
      </c>
      <c r="AP126" s="217">
        <v>2</v>
      </c>
      <c r="AQ126" s="217"/>
    </row>
    <row r="127" s="5" customFormat="1" ht="39.95" customHeight="1" spans="1:43">
      <c r="A127" s="21">
        <v>122</v>
      </c>
      <c r="B127" s="24"/>
      <c r="C127" s="24"/>
      <c r="D127" s="24"/>
      <c r="E127" s="24"/>
      <c r="F127" s="24"/>
      <c r="G127" s="24"/>
      <c r="H127" s="24">
        <v>6</v>
      </c>
      <c r="I127" s="24"/>
      <c r="J127" s="24"/>
      <c r="K127" s="24"/>
      <c r="L127" s="52"/>
      <c r="M127" s="22" t="s">
        <v>810</v>
      </c>
      <c r="N127" s="175" t="s">
        <v>811</v>
      </c>
      <c r="O127" s="180"/>
      <c r="P127" s="172" t="s">
        <v>51</v>
      </c>
      <c r="Q127" s="184" t="s">
        <v>702</v>
      </c>
      <c r="R127" s="190"/>
      <c r="S127" s="186" t="s">
        <v>51</v>
      </c>
      <c r="T127" s="180"/>
      <c r="U127" s="191"/>
      <c r="V127" s="76" t="s">
        <v>226</v>
      </c>
      <c r="W127" s="76" t="s">
        <v>225</v>
      </c>
      <c r="X127" s="76" t="s">
        <v>338</v>
      </c>
      <c r="Y127" s="200" t="s">
        <v>783</v>
      </c>
      <c r="Z127" s="200" t="s">
        <v>784</v>
      </c>
      <c r="AA127" s="180"/>
      <c r="AB127" s="207">
        <v>0.462</v>
      </c>
      <c r="AC127" s="67" t="s">
        <v>423</v>
      </c>
      <c r="AD127" s="148" t="s">
        <v>671</v>
      </c>
      <c r="AE127" s="208">
        <v>334</v>
      </c>
      <c r="AF127" s="208">
        <v>45</v>
      </c>
      <c r="AG127" s="208">
        <v>6</v>
      </c>
      <c r="AH127" s="148">
        <f t="shared" si="17"/>
        <v>0.7088148</v>
      </c>
      <c r="AI127" s="149">
        <f t="shared" ref="AI127:AI134" si="18">AB127/AH127</f>
        <v>0.651792259416705</v>
      </c>
      <c r="AJ127" s="199"/>
      <c r="AK127" s="148"/>
      <c r="AL127" s="213"/>
      <c r="AM127" s="214"/>
      <c r="AN127" s="215"/>
      <c r="AO127" s="217">
        <v>1</v>
      </c>
      <c r="AP127" s="217">
        <v>1</v>
      </c>
      <c r="AQ127" s="217"/>
    </row>
    <row r="128" s="5" customFormat="1" ht="39.95" customHeight="1" spans="1:43">
      <c r="A128" s="21">
        <v>123</v>
      </c>
      <c r="B128" s="24"/>
      <c r="C128" s="24"/>
      <c r="D128" s="24"/>
      <c r="E128" s="24"/>
      <c r="F128" s="24"/>
      <c r="G128" s="24"/>
      <c r="H128" s="24">
        <v>6</v>
      </c>
      <c r="I128" s="24"/>
      <c r="J128" s="24"/>
      <c r="K128" s="24"/>
      <c r="L128" s="52"/>
      <c r="M128" s="22" t="s">
        <v>812</v>
      </c>
      <c r="N128" s="175" t="s">
        <v>813</v>
      </c>
      <c r="O128" s="171"/>
      <c r="P128" s="172" t="s">
        <v>51</v>
      </c>
      <c r="Q128" s="184" t="s">
        <v>702</v>
      </c>
      <c r="R128" s="185"/>
      <c r="S128" s="186" t="s">
        <v>51</v>
      </c>
      <c r="T128" s="187"/>
      <c r="U128" s="188"/>
      <c r="V128" s="76" t="s">
        <v>226</v>
      </c>
      <c r="W128" s="76" t="s">
        <v>225</v>
      </c>
      <c r="X128" s="76" t="s">
        <v>601</v>
      </c>
      <c r="Y128" s="200" t="s">
        <v>792</v>
      </c>
      <c r="Z128" s="200" t="s">
        <v>793</v>
      </c>
      <c r="AA128" s="197"/>
      <c r="AB128" s="198">
        <v>0.0644</v>
      </c>
      <c r="AC128" s="67" t="s">
        <v>423</v>
      </c>
      <c r="AD128" s="148" t="s">
        <v>451</v>
      </c>
      <c r="AE128" s="199">
        <v>13</v>
      </c>
      <c r="AF128" s="199">
        <v>30</v>
      </c>
      <c r="AG128" s="199"/>
      <c r="AH128" s="148">
        <f t="shared" ref="AH128:AH130" si="19">AF128/2*AF128/2*3.14*AE128*7860/1000000000</f>
        <v>0.07219017</v>
      </c>
      <c r="AI128" s="149">
        <f t="shared" si="18"/>
        <v>0.892088216442765</v>
      </c>
      <c r="AJ128" s="199"/>
      <c r="AK128" s="148"/>
      <c r="AL128" s="213"/>
      <c r="AM128" s="214"/>
      <c r="AN128" s="22"/>
      <c r="AO128" s="217">
        <v>1</v>
      </c>
      <c r="AP128" s="217">
        <v>1</v>
      </c>
      <c r="AQ128" s="217"/>
    </row>
    <row r="129" s="5" customFormat="1" ht="39.95" customHeight="1" spans="1:43">
      <c r="A129" s="21">
        <v>124</v>
      </c>
      <c r="B129" s="24"/>
      <c r="C129" s="24"/>
      <c r="D129" s="24"/>
      <c r="E129" s="24"/>
      <c r="F129" s="24"/>
      <c r="G129" s="24">
        <v>5</v>
      </c>
      <c r="H129" s="24"/>
      <c r="I129" s="24"/>
      <c r="J129" s="24"/>
      <c r="K129" s="24"/>
      <c r="L129" s="52" t="s">
        <v>814</v>
      </c>
      <c r="M129" s="22" t="s">
        <v>814</v>
      </c>
      <c r="N129" s="175" t="s">
        <v>815</v>
      </c>
      <c r="O129" s="171"/>
      <c r="P129" s="172" t="s">
        <v>51</v>
      </c>
      <c r="Q129" s="184" t="s">
        <v>702</v>
      </c>
      <c r="R129" s="185"/>
      <c r="S129" s="186" t="s">
        <v>51</v>
      </c>
      <c r="T129" s="187"/>
      <c r="U129" s="188"/>
      <c r="V129" s="76" t="s">
        <v>226</v>
      </c>
      <c r="W129" s="76" t="s">
        <v>225</v>
      </c>
      <c r="X129" s="76" t="s">
        <v>796</v>
      </c>
      <c r="Y129" s="200" t="s">
        <v>452</v>
      </c>
      <c r="Z129" s="200" t="s">
        <v>800</v>
      </c>
      <c r="AA129" s="197"/>
      <c r="AB129" s="248">
        <v>0.2279</v>
      </c>
      <c r="AC129" s="67" t="s">
        <v>423</v>
      </c>
      <c r="AD129" s="148" t="s">
        <v>797</v>
      </c>
      <c r="AE129" s="199">
        <v>157</v>
      </c>
      <c r="AF129" s="199">
        <v>17</v>
      </c>
      <c r="AG129" s="199"/>
      <c r="AH129" s="148">
        <f t="shared" si="19"/>
        <v>0.2799559473</v>
      </c>
      <c r="AI129" s="149">
        <f t="shared" si="18"/>
        <v>0.814056647833179</v>
      </c>
      <c r="AJ129" s="199"/>
      <c r="AK129" s="148"/>
      <c r="AL129" s="212" t="s">
        <v>645</v>
      </c>
      <c r="AM129" s="211" t="s">
        <v>680</v>
      </c>
      <c r="AN129" s="22"/>
      <c r="AO129" s="217">
        <v>1</v>
      </c>
      <c r="AP129" s="217">
        <v>1</v>
      </c>
      <c r="AQ129" s="217"/>
    </row>
    <row r="130" s="5" customFormat="1" ht="39.95" customHeight="1" spans="1:43">
      <c r="A130" s="21">
        <v>125</v>
      </c>
      <c r="B130" s="24"/>
      <c r="C130" s="24"/>
      <c r="D130" s="24"/>
      <c r="E130" s="24"/>
      <c r="F130" s="24"/>
      <c r="G130" s="24">
        <v>5</v>
      </c>
      <c r="H130" s="24"/>
      <c r="I130" s="24"/>
      <c r="J130" s="24"/>
      <c r="K130" s="24"/>
      <c r="L130" s="52" t="s">
        <v>816</v>
      </c>
      <c r="M130" s="22" t="s">
        <v>816</v>
      </c>
      <c r="N130" s="175" t="s">
        <v>817</v>
      </c>
      <c r="O130" s="171"/>
      <c r="P130" s="172" t="s">
        <v>51</v>
      </c>
      <c r="Q130" s="184" t="s">
        <v>702</v>
      </c>
      <c r="R130" s="185"/>
      <c r="S130" s="186" t="s">
        <v>51</v>
      </c>
      <c r="T130" s="187"/>
      <c r="U130" s="188"/>
      <c r="V130" s="76" t="s">
        <v>226</v>
      </c>
      <c r="W130" s="76" t="s">
        <v>225</v>
      </c>
      <c r="X130" s="76" t="s">
        <v>796</v>
      </c>
      <c r="Y130" s="200" t="s">
        <v>452</v>
      </c>
      <c r="Z130" s="200" t="s">
        <v>800</v>
      </c>
      <c r="AA130" s="197"/>
      <c r="AB130" s="198">
        <v>0.292</v>
      </c>
      <c r="AC130" s="67" t="s">
        <v>423</v>
      </c>
      <c r="AD130" s="148" t="s">
        <v>797</v>
      </c>
      <c r="AE130" s="199">
        <v>207</v>
      </c>
      <c r="AF130" s="199">
        <v>17</v>
      </c>
      <c r="AG130" s="199"/>
      <c r="AH130" s="148">
        <f t="shared" si="19"/>
        <v>0.3691138923</v>
      </c>
      <c r="AI130" s="149">
        <f t="shared" si="18"/>
        <v>0.791083744316713</v>
      </c>
      <c r="AJ130" s="199"/>
      <c r="AK130" s="148"/>
      <c r="AL130" s="212" t="s">
        <v>645</v>
      </c>
      <c r="AM130" s="211" t="s">
        <v>801</v>
      </c>
      <c r="AN130" s="22"/>
      <c r="AO130" s="217">
        <v>1</v>
      </c>
      <c r="AP130" s="217">
        <v>1</v>
      </c>
      <c r="AQ130" s="217"/>
    </row>
    <row r="131" s="5" customFormat="1" ht="39.95" customHeight="1" spans="1:43">
      <c r="A131" s="21">
        <v>126</v>
      </c>
      <c r="B131" s="24"/>
      <c r="C131" s="24"/>
      <c r="D131" s="24"/>
      <c r="E131" s="24"/>
      <c r="F131" s="24"/>
      <c r="G131" s="24">
        <v>5</v>
      </c>
      <c r="H131" s="24"/>
      <c r="I131" s="24"/>
      <c r="J131" s="24"/>
      <c r="K131" s="24"/>
      <c r="L131" s="52" t="s">
        <v>804</v>
      </c>
      <c r="M131" s="22" t="s">
        <v>804</v>
      </c>
      <c r="N131" s="175" t="s">
        <v>805</v>
      </c>
      <c r="O131" s="171"/>
      <c r="P131" s="172" t="s">
        <v>59</v>
      </c>
      <c r="Q131" s="184" t="s">
        <v>702</v>
      </c>
      <c r="R131" s="185"/>
      <c r="S131" s="186" t="s">
        <v>51</v>
      </c>
      <c r="T131" s="187"/>
      <c r="U131" s="188"/>
      <c r="V131" s="76" t="s">
        <v>226</v>
      </c>
      <c r="W131" s="76" t="s">
        <v>225</v>
      </c>
      <c r="X131" s="76" t="s">
        <v>338</v>
      </c>
      <c r="Y131" s="200" t="s">
        <v>712</v>
      </c>
      <c r="Z131" s="200" t="s">
        <v>713</v>
      </c>
      <c r="AA131" s="197"/>
      <c r="AB131" s="198">
        <v>0.0073</v>
      </c>
      <c r="AC131" s="67" t="s">
        <v>423</v>
      </c>
      <c r="AD131" s="148" t="s">
        <v>671</v>
      </c>
      <c r="AE131" s="199">
        <v>31</v>
      </c>
      <c r="AF131" s="199">
        <v>14</v>
      </c>
      <c r="AG131" s="199">
        <v>3</v>
      </c>
      <c r="AH131" s="148">
        <f t="shared" ref="AH131:AH133" si="20">AE131*AF131*AG131*7860/1000000000</f>
        <v>0.01023372</v>
      </c>
      <c r="AI131" s="149">
        <f t="shared" si="18"/>
        <v>0.713328095746219</v>
      </c>
      <c r="AJ131" s="199"/>
      <c r="AK131" s="148"/>
      <c r="AL131" s="212" t="s">
        <v>645</v>
      </c>
      <c r="AM131" s="211" t="s">
        <v>718</v>
      </c>
      <c r="AN131" s="22"/>
      <c r="AO131" s="217">
        <v>2</v>
      </c>
      <c r="AP131" s="217">
        <v>2</v>
      </c>
      <c r="AQ131" s="217"/>
    </row>
    <row r="132" s="5" customFormat="1" ht="39.95" customHeight="1" spans="1:43">
      <c r="A132" s="21">
        <v>127</v>
      </c>
      <c r="B132" s="24"/>
      <c r="C132" s="24"/>
      <c r="D132" s="24"/>
      <c r="E132" s="24"/>
      <c r="F132" s="24"/>
      <c r="G132" s="24">
        <v>5</v>
      </c>
      <c r="H132" s="24"/>
      <c r="I132" s="24"/>
      <c r="J132" s="24"/>
      <c r="K132" s="24"/>
      <c r="L132" s="52" t="s">
        <v>818</v>
      </c>
      <c r="M132" s="22" t="s">
        <v>818</v>
      </c>
      <c r="N132" s="47" t="s">
        <v>819</v>
      </c>
      <c r="O132" s="171"/>
      <c r="P132" s="172" t="s">
        <v>51</v>
      </c>
      <c r="Q132" s="184" t="s">
        <v>702</v>
      </c>
      <c r="R132" s="185"/>
      <c r="S132" s="186" t="s">
        <v>51</v>
      </c>
      <c r="T132" s="187"/>
      <c r="U132" s="188"/>
      <c r="V132" s="76" t="s">
        <v>226</v>
      </c>
      <c r="W132" s="76" t="s">
        <v>225</v>
      </c>
      <c r="X132" s="76" t="s">
        <v>338</v>
      </c>
      <c r="Y132" s="200" t="s">
        <v>792</v>
      </c>
      <c r="Z132" s="200"/>
      <c r="AA132" s="197"/>
      <c r="AB132" s="198">
        <v>0.01</v>
      </c>
      <c r="AC132" s="67" t="s">
        <v>423</v>
      </c>
      <c r="AD132" s="148" t="s">
        <v>671</v>
      </c>
      <c r="AE132" s="199">
        <v>55</v>
      </c>
      <c r="AF132" s="199">
        <v>34</v>
      </c>
      <c r="AG132" s="199">
        <v>2.5</v>
      </c>
      <c r="AH132" s="148">
        <f t="shared" si="20"/>
        <v>0.0367455</v>
      </c>
      <c r="AI132" s="149">
        <f t="shared" si="18"/>
        <v>0.272142167068076</v>
      </c>
      <c r="AJ132" s="199"/>
      <c r="AK132" s="148"/>
      <c r="AL132" s="212" t="s">
        <v>645</v>
      </c>
      <c r="AM132" s="211" t="s">
        <v>680</v>
      </c>
      <c r="AN132" s="22"/>
      <c r="AO132" s="217">
        <v>1</v>
      </c>
      <c r="AP132" s="217">
        <v>1</v>
      </c>
      <c r="AQ132" s="217"/>
    </row>
    <row r="133" s="5" customFormat="1" ht="39.95" customHeight="1" spans="1:43">
      <c r="A133" s="21">
        <v>128</v>
      </c>
      <c r="B133" s="24"/>
      <c r="C133" s="24"/>
      <c r="D133" s="24"/>
      <c r="E133" s="24"/>
      <c r="F133" s="24"/>
      <c r="G133" s="24">
        <v>5</v>
      </c>
      <c r="H133" s="24"/>
      <c r="I133" s="24"/>
      <c r="J133" s="24"/>
      <c r="K133" s="24"/>
      <c r="L133" s="52" t="s">
        <v>820</v>
      </c>
      <c r="M133" s="22" t="s">
        <v>820</v>
      </c>
      <c r="N133" s="175" t="s">
        <v>821</v>
      </c>
      <c r="O133" s="171"/>
      <c r="P133" s="172" t="s">
        <v>59</v>
      </c>
      <c r="Q133" s="184" t="s">
        <v>702</v>
      </c>
      <c r="R133" s="185"/>
      <c r="S133" s="186" t="s">
        <v>51</v>
      </c>
      <c r="T133" s="187"/>
      <c r="U133" s="188"/>
      <c r="V133" s="76" t="s">
        <v>226</v>
      </c>
      <c r="W133" s="76" t="s">
        <v>225</v>
      </c>
      <c r="X133" s="76" t="s">
        <v>338</v>
      </c>
      <c r="Y133" s="200" t="s">
        <v>712</v>
      </c>
      <c r="Z133" s="200" t="s">
        <v>713</v>
      </c>
      <c r="AA133" s="197"/>
      <c r="AB133" s="198">
        <v>0.0073</v>
      </c>
      <c r="AC133" s="67" t="s">
        <v>423</v>
      </c>
      <c r="AD133" s="148" t="s">
        <v>671</v>
      </c>
      <c r="AE133" s="199">
        <v>31</v>
      </c>
      <c r="AF133" s="199">
        <v>14</v>
      </c>
      <c r="AG133" s="199">
        <v>3</v>
      </c>
      <c r="AH133" s="148">
        <f t="shared" si="20"/>
        <v>0.01023372</v>
      </c>
      <c r="AI133" s="149">
        <f t="shared" si="18"/>
        <v>0.713328095746219</v>
      </c>
      <c r="AJ133" s="199"/>
      <c r="AK133" s="148"/>
      <c r="AL133" s="212" t="s">
        <v>645</v>
      </c>
      <c r="AM133" s="211" t="s">
        <v>718</v>
      </c>
      <c r="AN133" s="22"/>
      <c r="AO133" s="217">
        <v>2</v>
      </c>
      <c r="AP133" s="217">
        <v>2</v>
      </c>
      <c r="AQ133" s="217"/>
    </row>
    <row r="134" s="5" customFormat="1" ht="39.95" customHeight="1" spans="1:43">
      <c r="A134" s="21">
        <v>129</v>
      </c>
      <c r="B134" s="24"/>
      <c r="C134" s="24"/>
      <c r="D134" s="24"/>
      <c r="E134" s="24"/>
      <c r="F134" s="24">
        <v>4</v>
      </c>
      <c r="G134" s="24"/>
      <c r="H134" s="24"/>
      <c r="I134" s="24"/>
      <c r="J134" s="24"/>
      <c r="K134" s="24"/>
      <c r="L134" s="52" t="s">
        <v>822</v>
      </c>
      <c r="M134" s="22" t="s">
        <v>822</v>
      </c>
      <c r="N134" s="175" t="s">
        <v>823</v>
      </c>
      <c r="O134" s="171"/>
      <c r="P134" s="172" t="s">
        <v>51</v>
      </c>
      <c r="Q134" s="184" t="s">
        <v>702</v>
      </c>
      <c r="R134" s="185"/>
      <c r="S134" s="186" t="s">
        <v>51</v>
      </c>
      <c r="T134" s="187"/>
      <c r="U134" s="188"/>
      <c r="V134" s="76" t="s">
        <v>226</v>
      </c>
      <c r="W134" s="76" t="s">
        <v>225</v>
      </c>
      <c r="X134" s="76" t="s">
        <v>601</v>
      </c>
      <c r="Y134" s="200" t="s">
        <v>792</v>
      </c>
      <c r="Z134" s="200" t="s">
        <v>793</v>
      </c>
      <c r="AA134" s="197"/>
      <c r="AB134" s="201">
        <v>0.057</v>
      </c>
      <c r="AC134" s="67" t="s">
        <v>423</v>
      </c>
      <c r="AD134" s="148" t="s">
        <v>451</v>
      </c>
      <c r="AE134" s="199">
        <v>50</v>
      </c>
      <c r="AF134" s="199">
        <v>14</v>
      </c>
      <c r="AG134" s="199"/>
      <c r="AH134" s="148">
        <f>AF134/2*AF134/2*3.14*AE134*7860/1000000000</f>
        <v>0.06046698</v>
      </c>
      <c r="AI134" s="149">
        <f t="shared" si="18"/>
        <v>0.942663251910381</v>
      </c>
      <c r="AJ134" s="199"/>
      <c r="AK134" s="148"/>
      <c r="AL134" s="212" t="s">
        <v>645</v>
      </c>
      <c r="AM134" s="211" t="s">
        <v>801</v>
      </c>
      <c r="AN134" s="22"/>
      <c r="AO134" s="217">
        <v>2</v>
      </c>
      <c r="AP134" s="217">
        <v>2</v>
      </c>
      <c r="AQ134" s="217"/>
    </row>
    <row r="135" s="5" customFormat="1" ht="39.95" customHeight="1" spans="1:43">
      <c r="A135" s="21">
        <v>130</v>
      </c>
      <c r="B135" s="24"/>
      <c r="C135" s="24"/>
      <c r="D135" s="24">
        <v>2</v>
      </c>
      <c r="E135" s="24"/>
      <c r="F135" s="24"/>
      <c r="G135" s="24"/>
      <c r="H135" s="24"/>
      <c r="I135" s="24"/>
      <c r="J135" s="24"/>
      <c r="K135" s="24"/>
      <c r="L135" s="52" t="s">
        <v>824</v>
      </c>
      <c r="M135" s="22" t="s">
        <v>824</v>
      </c>
      <c r="N135" s="175" t="s">
        <v>825</v>
      </c>
      <c r="O135" s="171"/>
      <c r="P135" s="172" t="s">
        <v>59</v>
      </c>
      <c r="Q135" s="184" t="s">
        <v>702</v>
      </c>
      <c r="R135" s="185"/>
      <c r="S135" s="186" t="s">
        <v>51</v>
      </c>
      <c r="T135" s="187"/>
      <c r="U135" s="188"/>
      <c r="V135" s="76" t="s">
        <v>226</v>
      </c>
      <c r="W135" s="76" t="s">
        <v>225</v>
      </c>
      <c r="X135" s="76" t="s">
        <v>787</v>
      </c>
      <c r="Y135" s="200" t="s">
        <v>228</v>
      </c>
      <c r="Z135" s="200"/>
      <c r="AA135" s="202"/>
      <c r="AB135" s="201"/>
      <c r="AC135" s="67" t="s">
        <v>423</v>
      </c>
      <c r="AD135" s="148"/>
      <c r="AE135" s="199"/>
      <c r="AF135" s="199"/>
      <c r="AG135" s="199"/>
      <c r="AH135" s="148"/>
      <c r="AI135" s="149"/>
      <c r="AJ135" s="199"/>
      <c r="AK135" s="148"/>
      <c r="AL135" s="212" t="s">
        <v>645</v>
      </c>
      <c r="AM135" s="211" t="s">
        <v>826</v>
      </c>
      <c r="AN135" s="22"/>
      <c r="AO135" s="217">
        <v>1</v>
      </c>
      <c r="AP135" s="217">
        <v>1</v>
      </c>
      <c r="AQ135" s="217"/>
    </row>
    <row r="136" s="5" customFormat="1" ht="39.95" customHeight="1" spans="1:43">
      <c r="A136" s="21">
        <v>131</v>
      </c>
      <c r="B136" s="24"/>
      <c r="C136" s="24"/>
      <c r="D136" s="24">
        <v>2</v>
      </c>
      <c r="E136" s="24"/>
      <c r="F136" s="24"/>
      <c r="G136" s="24"/>
      <c r="H136" s="24"/>
      <c r="I136" s="24"/>
      <c r="J136" s="24"/>
      <c r="K136" s="24"/>
      <c r="L136" s="52" t="s">
        <v>827</v>
      </c>
      <c r="M136" s="52" t="s">
        <v>827</v>
      </c>
      <c r="N136" s="220" t="s">
        <v>828</v>
      </c>
      <c r="O136" s="171"/>
      <c r="P136" s="172" t="s">
        <v>59</v>
      </c>
      <c r="Q136" s="184" t="s">
        <v>702</v>
      </c>
      <c r="R136" s="185" t="s">
        <v>229</v>
      </c>
      <c r="S136" s="186" t="s">
        <v>229</v>
      </c>
      <c r="T136" s="187" t="s">
        <v>234</v>
      </c>
      <c r="U136" s="188" t="s">
        <v>229</v>
      </c>
      <c r="V136" s="46" t="s">
        <v>225</v>
      </c>
      <c r="W136" s="76" t="s">
        <v>226</v>
      </c>
      <c r="X136" s="76"/>
      <c r="Y136" s="200"/>
      <c r="Z136" s="200"/>
      <c r="AA136" s="206"/>
      <c r="AB136" s="204"/>
      <c r="AC136" s="67"/>
      <c r="AD136" s="148"/>
      <c r="AE136" s="199"/>
      <c r="AF136" s="199"/>
      <c r="AG136" s="199"/>
      <c r="AH136" s="148"/>
      <c r="AI136" s="149"/>
      <c r="AJ136" s="199"/>
      <c r="AK136" s="148"/>
      <c r="AL136" s="139" t="s">
        <v>645</v>
      </c>
      <c r="AM136" s="211"/>
      <c r="AN136" s="22"/>
      <c r="AO136" s="217">
        <v>1</v>
      </c>
      <c r="AP136" s="217">
        <v>1</v>
      </c>
      <c r="AQ136" s="217"/>
    </row>
    <row r="137" s="5" customFormat="1" ht="39.95" customHeight="1" spans="1:43">
      <c r="A137" s="21">
        <v>132</v>
      </c>
      <c r="B137" s="24"/>
      <c r="C137" s="24"/>
      <c r="D137" s="24">
        <v>2</v>
      </c>
      <c r="E137" s="24"/>
      <c r="F137" s="24"/>
      <c r="G137" s="24"/>
      <c r="H137" s="24"/>
      <c r="I137" s="24"/>
      <c r="J137" s="24"/>
      <c r="K137" s="24"/>
      <c r="L137" s="52" t="s">
        <v>829</v>
      </c>
      <c r="M137" s="22" t="s">
        <v>830</v>
      </c>
      <c r="N137" s="175" t="s">
        <v>831</v>
      </c>
      <c r="O137" s="171"/>
      <c r="P137" s="172" t="s">
        <v>51</v>
      </c>
      <c r="Q137" s="184" t="s">
        <v>702</v>
      </c>
      <c r="R137" s="185"/>
      <c r="S137" s="186" t="s">
        <v>51</v>
      </c>
      <c r="T137" s="187"/>
      <c r="U137" s="188"/>
      <c r="V137" s="76" t="s">
        <v>226</v>
      </c>
      <c r="W137" s="76" t="s">
        <v>225</v>
      </c>
      <c r="X137" s="76" t="s">
        <v>787</v>
      </c>
      <c r="Y137" s="200" t="s">
        <v>228</v>
      </c>
      <c r="Z137" s="200" t="s">
        <v>423</v>
      </c>
      <c r="AA137" s="197"/>
      <c r="AB137" s="198"/>
      <c r="AC137" s="67" t="s">
        <v>423</v>
      </c>
      <c r="AD137" s="148"/>
      <c r="AE137" s="199"/>
      <c r="AF137" s="199"/>
      <c r="AG137" s="199"/>
      <c r="AH137" s="148"/>
      <c r="AI137" s="149"/>
      <c r="AJ137" s="199"/>
      <c r="AK137" s="148"/>
      <c r="AL137" s="212" t="s">
        <v>645</v>
      </c>
      <c r="AM137" s="211" t="s">
        <v>826</v>
      </c>
      <c r="AN137" s="22"/>
      <c r="AO137" s="217">
        <v>1</v>
      </c>
      <c r="AP137" s="217">
        <v>1</v>
      </c>
      <c r="AQ137" s="217"/>
    </row>
    <row r="138" s="5" customFormat="1" ht="39.95" customHeight="1" spans="1:43">
      <c r="A138" s="21">
        <v>133</v>
      </c>
      <c r="B138" s="24"/>
      <c r="C138" s="24"/>
      <c r="D138" s="24">
        <v>2</v>
      </c>
      <c r="E138" s="24"/>
      <c r="F138" s="24"/>
      <c r="G138" s="24"/>
      <c r="H138" s="24"/>
      <c r="I138" s="24"/>
      <c r="J138" s="24"/>
      <c r="K138" s="24"/>
      <c r="L138" s="52" t="s">
        <v>832</v>
      </c>
      <c r="M138" s="22" t="s">
        <v>833</v>
      </c>
      <c r="N138" s="175" t="s">
        <v>834</v>
      </c>
      <c r="O138" s="171"/>
      <c r="P138" s="172" t="s">
        <v>51</v>
      </c>
      <c r="Q138" s="184" t="s">
        <v>702</v>
      </c>
      <c r="R138" s="185"/>
      <c r="S138" s="186" t="s">
        <v>51</v>
      </c>
      <c r="T138" s="187"/>
      <c r="U138" s="188"/>
      <c r="V138" s="76" t="s">
        <v>226</v>
      </c>
      <c r="W138" s="76" t="s">
        <v>225</v>
      </c>
      <c r="X138" s="239" t="s">
        <v>313</v>
      </c>
      <c r="Y138" s="200" t="s">
        <v>835</v>
      </c>
      <c r="Z138" s="200"/>
      <c r="AA138" s="197"/>
      <c r="AB138" s="198">
        <v>0.0069</v>
      </c>
      <c r="AC138" s="67" t="s">
        <v>423</v>
      </c>
      <c r="AD138" s="148"/>
      <c r="AE138" s="101"/>
      <c r="AF138" s="104"/>
      <c r="AG138" s="104"/>
      <c r="AH138" s="134"/>
      <c r="AI138" s="135"/>
      <c r="AJ138" s="199"/>
      <c r="AK138" s="148"/>
      <c r="AL138" s="212" t="s">
        <v>645</v>
      </c>
      <c r="AM138" s="211" t="s">
        <v>690</v>
      </c>
      <c r="AN138" s="22"/>
      <c r="AO138" s="217">
        <v>1</v>
      </c>
      <c r="AP138" s="217">
        <v>1</v>
      </c>
      <c r="AQ138" s="217"/>
    </row>
    <row r="139" s="5" customFormat="1" ht="39.95" customHeight="1" spans="1:43">
      <c r="A139" s="21">
        <v>134</v>
      </c>
      <c r="B139" s="24"/>
      <c r="C139" s="24"/>
      <c r="D139" s="24">
        <v>2</v>
      </c>
      <c r="E139" s="24"/>
      <c r="F139" s="24"/>
      <c r="G139" s="24"/>
      <c r="H139" s="24"/>
      <c r="I139" s="24"/>
      <c r="J139" s="24"/>
      <c r="K139" s="24"/>
      <c r="L139" s="52" t="s">
        <v>836</v>
      </c>
      <c r="M139" s="22" t="s">
        <v>836</v>
      </c>
      <c r="N139" s="175" t="s">
        <v>837</v>
      </c>
      <c r="O139" s="171"/>
      <c r="P139" s="172" t="s">
        <v>59</v>
      </c>
      <c r="Q139" s="184" t="s">
        <v>702</v>
      </c>
      <c r="R139" s="185"/>
      <c r="S139" s="186" t="s">
        <v>51</v>
      </c>
      <c r="T139" s="187"/>
      <c r="U139" s="188"/>
      <c r="V139" s="76" t="s">
        <v>226</v>
      </c>
      <c r="W139" s="76" t="s">
        <v>225</v>
      </c>
      <c r="X139" s="76" t="s">
        <v>467</v>
      </c>
      <c r="Y139" s="200" t="s">
        <v>300</v>
      </c>
      <c r="Z139" s="200" t="s">
        <v>423</v>
      </c>
      <c r="AA139" s="197"/>
      <c r="AB139" s="198">
        <v>0.0093</v>
      </c>
      <c r="AC139" s="67" t="s">
        <v>423</v>
      </c>
      <c r="AD139" s="148" t="s">
        <v>838</v>
      </c>
      <c r="AE139" s="101" t="s">
        <v>839</v>
      </c>
      <c r="AF139" s="199"/>
      <c r="AG139" s="199"/>
      <c r="AH139" s="262">
        <f>AB139*1.05</f>
        <v>0.009765</v>
      </c>
      <c r="AI139" s="135">
        <f t="shared" ref="AI139:AI141" si="21">AB139/AH139</f>
        <v>0.952380952380952</v>
      </c>
      <c r="AJ139" s="199"/>
      <c r="AK139" s="148"/>
      <c r="AL139" s="212" t="s">
        <v>645</v>
      </c>
      <c r="AM139" s="211" t="s">
        <v>840</v>
      </c>
      <c r="AN139" s="22"/>
      <c r="AO139" s="217">
        <v>2</v>
      </c>
      <c r="AP139" s="217">
        <v>2</v>
      </c>
      <c r="AQ139" s="217"/>
    </row>
    <row r="140" s="5" customFormat="1" ht="39.95" customHeight="1" spans="1:43">
      <c r="A140" s="21">
        <v>135</v>
      </c>
      <c r="B140" s="24"/>
      <c r="C140" s="24"/>
      <c r="D140" s="24">
        <v>2</v>
      </c>
      <c r="E140" s="24"/>
      <c r="F140" s="24"/>
      <c r="G140" s="24"/>
      <c r="H140" s="24"/>
      <c r="I140" s="24"/>
      <c r="J140" s="24"/>
      <c r="K140" s="24"/>
      <c r="L140" s="52" t="s">
        <v>841</v>
      </c>
      <c r="M140" s="22" t="s">
        <v>841</v>
      </c>
      <c r="N140" s="175" t="s">
        <v>842</v>
      </c>
      <c r="O140" s="171"/>
      <c r="P140" s="172" t="s">
        <v>59</v>
      </c>
      <c r="Q140" s="184" t="s">
        <v>702</v>
      </c>
      <c r="R140" s="185"/>
      <c r="S140" s="186" t="s">
        <v>51</v>
      </c>
      <c r="T140" s="187"/>
      <c r="U140" s="188"/>
      <c r="V140" s="76" t="s">
        <v>226</v>
      </c>
      <c r="W140" s="76" t="s">
        <v>225</v>
      </c>
      <c r="X140" s="76" t="s">
        <v>467</v>
      </c>
      <c r="Y140" s="200" t="s">
        <v>300</v>
      </c>
      <c r="Z140" s="200" t="s">
        <v>423</v>
      </c>
      <c r="AA140" s="197"/>
      <c r="AB140" s="198">
        <v>0.0153</v>
      </c>
      <c r="AC140" s="67" t="s">
        <v>423</v>
      </c>
      <c r="AD140" s="148" t="s">
        <v>838</v>
      </c>
      <c r="AE140" s="101" t="s">
        <v>839</v>
      </c>
      <c r="AF140" s="199"/>
      <c r="AG140" s="199"/>
      <c r="AH140" s="262">
        <f>AB140*1.05</f>
        <v>0.016065</v>
      </c>
      <c r="AI140" s="135">
        <f t="shared" si="21"/>
        <v>0.952380952380952</v>
      </c>
      <c r="AJ140" s="199"/>
      <c r="AK140" s="148"/>
      <c r="AL140" s="212" t="s">
        <v>645</v>
      </c>
      <c r="AM140" s="211" t="s">
        <v>840</v>
      </c>
      <c r="AN140" s="22"/>
      <c r="AO140" s="217">
        <v>2</v>
      </c>
      <c r="AP140" s="217">
        <v>2</v>
      </c>
      <c r="AQ140" s="217"/>
    </row>
    <row r="141" s="5" customFormat="1" ht="39.95" customHeight="1" spans="1:43">
      <c r="A141" s="21">
        <v>136</v>
      </c>
      <c r="B141" s="24"/>
      <c r="C141" s="24"/>
      <c r="D141" s="24">
        <v>2</v>
      </c>
      <c r="E141" s="24"/>
      <c r="F141" s="24"/>
      <c r="G141" s="24"/>
      <c r="H141" s="24"/>
      <c r="I141" s="24"/>
      <c r="J141" s="24"/>
      <c r="K141" s="24"/>
      <c r="L141" s="174" t="s">
        <v>843</v>
      </c>
      <c r="M141" s="22" t="s">
        <v>844</v>
      </c>
      <c r="N141" s="175" t="s">
        <v>845</v>
      </c>
      <c r="O141" s="180"/>
      <c r="P141" s="172" t="s">
        <v>51</v>
      </c>
      <c r="Q141" s="184" t="s">
        <v>702</v>
      </c>
      <c r="R141" s="190"/>
      <c r="S141" s="186" t="s">
        <v>51</v>
      </c>
      <c r="T141" s="180"/>
      <c r="U141" s="191"/>
      <c r="V141" s="76" t="s">
        <v>225</v>
      </c>
      <c r="W141" s="76" t="s">
        <v>226</v>
      </c>
      <c r="X141" s="76" t="s">
        <v>467</v>
      </c>
      <c r="Y141" s="249" t="s">
        <v>468</v>
      </c>
      <c r="Z141" s="250"/>
      <c r="AA141" s="180"/>
      <c r="AB141" s="207">
        <v>0.006</v>
      </c>
      <c r="AC141" s="67" t="s">
        <v>423</v>
      </c>
      <c r="AD141" s="251" t="s">
        <v>838</v>
      </c>
      <c r="AE141" s="101" t="s">
        <v>651</v>
      </c>
      <c r="AF141" s="208"/>
      <c r="AG141" s="208"/>
      <c r="AH141" s="262">
        <f>AB141*1.04</f>
        <v>0.00624</v>
      </c>
      <c r="AI141" s="135">
        <f t="shared" si="21"/>
        <v>0.961538461538461</v>
      </c>
      <c r="AJ141" s="208"/>
      <c r="AK141" s="262"/>
      <c r="AL141" s="212" t="s">
        <v>645</v>
      </c>
      <c r="AM141" s="211" t="s">
        <v>846</v>
      </c>
      <c r="AN141" s="215"/>
      <c r="AO141" s="217">
        <v>4</v>
      </c>
      <c r="AP141" s="217">
        <v>4</v>
      </c>
      <c r="AQ141" s="217"/>
    </row>
    <row r="142" s="5" customFormat="1" ht="39.95" customHeight="1" spans="1:43">
      <c r="A142" s="21">
        <v>137</v>
      </c>
      <c r="B142" s="24"/>
      <c r="C142" s="24"/>
      <c r="D142" s="24">
        <v>2</v>
      </c>
      <c r="E142" s="24"/>
      <c r="F142" s="24"/>
      <c r="G142" s="24"/>
      <c r="H142" s="24"/>
      <c r="I142" s="24"/>
      <c r="J142" s="24"/>
      <c r="K142" s="24"/>
      <c r="L142" s="52" t="s">
        <v>847</v>
      </c>
      <c r="M142" s="22" t="s">
        <v>847</v>
      </c>
      <c r="N142" s="175" t="s">
        <v>848</v>
      </c>
      <c r="O142" s="171"/>
      <c r="P142" s="172" t="s">
        <v>51</v>
      </c>
      <c r="Q142" s="184" t="s">
        <v>702</v>
      </c>
      <c r="R142" s="185"/>
      <c r="S142" s="186" t="s">
        <v>51</v>
      </c>
      <c r="T142" s="187"/>
      <c r="U142" s="188"/>
      <c r="V142" s="76" t="s">
        <v>226</v>
      </c>
      <c r="W142" s="76" t="s">
        <v>225</v>
      </c>
      <c r="X142" s="76" t="s">
        <v>787</v>
      </c>
      <c r="Y142" s="196" t="s">
        <v>423</v>
      </c>
      <c r="Z142" s="196" t="s">
        <v>423</v>
      </c>
      <c r="AA142" s="197"/>
      <c r="AB142" s="198"/>
      <c r="AC142" s="67" t="s">
        <v>423</v>
      </c>
      <c r="AD142" s="148"/>
      <c r="AE142" s="199"/>
      <c r="AF142" s="199"/>
      <c r="AG142" s="199"/>
      <c r="AH142" s="148"/>
      <c r="AI142" s="149"/>
      <c r="AJ142" s="199"/>
      <c r="AK142" s="148"/>
      <c r="AL142" s="212" t="s">
        <v>645</v>
      </c>
      <c r="AM142" s="211" t="s">
        <v>849</v>
      </c>
      <c r="AN142" s="22"/>
      <c r="AO142" s="217">
        <v>1</v>
      </c>
      <c r="AP142" s="217">
        <v>1</v>
      </c>
      <c r="AQ142" s="217"/>
    </row>
    <row r="143" s="5" customFormat="1" ht="39.95" customHeight="1" spans="1:43">
      <c r="A143" s="21">
        <v>138</v>
      </c>
      <c r="B143" s="24"/>
      <c r="C143" s="24"/>
      <c r="D143" s="24">
        <v>2</v>
      </c>
      <c r="E143" s="24"/>
      <c r="F143" s="24"/>
      <c r="G143" s="24"/>
      <c r="H143" s="24"/>
      <c r="I143" s="24"/>
      <c r="J143" s="24"/>
      <c r="K143" s="24"/>
      <c r="L143" s="52" t="s">
        <v>850</v>
      </c>
      <c r="M143" s="22" t="s">
        <v>851</v>
      </c>
      <c r="N143" s="175" t="s">
        <v>834</v>
      </c>
      <c r="O143" s="171"/>
      <c r="P143" s="172" t="s">
        <v>51</v>
      </c>
      <c r="Q143" s="184" t="s">
        <v>702</v>
      </c>
      <c r="R143" s="185"/>
      <c r="S143" s="186" t="s">
        <v>51</v>
      </c>
      <c r="T143" s="187"/>
      <c r="U143" s="188"/>
      <c r="V143" s="76" t="s">
        <v>225</v>
      </c>
      <c r="W143" s="76" t="s">
        <v>226</v>
      </c>
      <c r="X143" s="76" t="s">
        <v>313</v>
      </c>
      <c r="Y143" s="200" t="s">
        <v>852</v>
      </c>
      <c r="Z143" s="200"/>
      <c r="AA143" s="197"/>
      <c r="AB143" s="198">
        <v>0.0002</v>
      </c>
      <c r="AC143" s="67" t="s">
        <v>423</v>
      </c>
      <c r="AD143" s="148"/>
      <c r="AE143" s="199"/>
      <c r="AF143" s="199"/>
      <c r="AG143" s="199"/>
      <c r="AH143" s="148"/>
      <c r="AI143" s="149"/>
      <c r="AJ143" s="199"/>
      <c r="AK143" s="148"/>
      <c r="AL143" s="212" t="s">
        <v>645</v>
      </c>
      <c r="AM143" s="211" t="s">
        <v>690</v>
      </c>
      <c r="AN143" s="22"/>
      <c r="AO143" s="217">
        <v>2</v>
      </c>
      <c r="AP143" s="217">
        <v>2</v>
      </c>
      <c r="AQ143" s="217"/>
    </row>
    <row r="144" s="5" customFormat="1" ht="39.95" customHeight="1" spans="1:43">
      <c r="A144" s="21">
        <v>139</v>
      </c>
      <c r="B144" s="24"/>
      <c r="C144" s="24"/>
      <c r="D144" s="24">
        <v>2</v>
      </c>
      <c r="E144" s="24"/>
      <c r="F144" s="24"/>
      <c r="G144" s="24"/>
      <c r="H144" s="24"/>
      <c r="I144" s="24"/>
      <c r="J144" s="24"/>
      <c r="K144" s="24"/>
      <c r="L144" s="52" t="s">
        <v>853</v>
      </c>
      <c r="M144" s="22" t="s">
        <v>853</v>
      </c>
      <c r="N144" s="175" t="s">
        <v>854</v>
      </c>
      <c r="O144" s="171"/>
      <c r="P144" s="172" t="s">
        <v>51</v>
      </c>
      <c r="Q144" s="184" t="s">
        <v>702</v>
      </c>
      <c r="R144" s="240"/>
      <c r="S144" s="186" t="s">
        <v>51</v>
      </c>
      <c r="T144" s="187"/>
      <c r="U144" s="188"/>
      <c r="V144" s="76" t="s">
        <v>226</v>
      </c>
      <c r="W144" s="76" t="s">
        <v>225</v>
      </c>
      <c r="X144" s="76" t="s">
        <v>796</v>
      </c>
      <c r="Y144" s="200" t="s">
        <v>452</v>
      </c>
      <c r="Z144" s="200"/>
      <c r="AA144" s="197"/>
      <c r="AB144" s="204">
        <v>0.0242</v>
      </c>
      <c r="AC144" s="67" t="s">
        <v>423</v>
      </c>
      <c r="AD144" s="148" t="s">
        <v>797</v>
      </c>
      <c r="AE144" s="199">
        <v>43</v>
      </c>
      <c r="AF144" s="199">
        <v>10</v>
      </c>
      <c r="AG144" s="199"/>
      <c r="AH144" s="148">
        <f>AF144/2*AF144/2*3.14*AE144*7860/1000000000</f>
        <v>0.02653143</v>
      </c>
      <c r="AI144" s="149">
        <f t="shared" ref="AI144:AI148" si="22">AB144/AH144</f>
        <v>0.912125731632256</v>
      </c>
      <c r="AJ144" s="199"/>
      <c r="AK144" s="148">
        <f>AF144*3.14*AE144*AP144/1000000</f>
        <v>0.0027004</v>
      </c>
      <c r="AL144" s="212" t="s">
        <v>645</v>
      </c>
      <c r="AM144" s="211" t="s">
        <v>855</v>
      </c>
      <c r="AN144" s="22"/>
      <c r="AO144" s="217">
        <v>2</v>
      </c>
      <c r="AP144" s="217">
        <v>2</v>
      </c>
      <c r="AQ144" s="217"/>
    </row>
    <row r="145" s="5" customFormat="1" ht="39.95" customHeight="1" spans="1:43">
      <c r="A145" s="21">
        <v>140</v>
      </c>
      <c r="B145" s="24"/>
      <c r="C145" s="24"/>
      <c r="D145" s="24">
        <v>2</v>
      </c>
      <c r="E145" s="24"/>
      <c r="F145" s="24"/>
      <c r="G145" s="24"/>
      <c r="H145" s="24"/>
      <c r="I145" s="24"/>
      <c r="J145" s="24"/>
      <c r="K145" s="24"/>
      <c r="L145" s="221" t="s">
        <v>856</v>
      </c>
      <c r="M145" s="222" t="s">
        <v>856</v>
      </c>
      <c r="N145" s="223" t="s">
        <v>857</v>
      </c>
      <c r="O145" s="224"/>
      <c r="P145" s="172"/>
      <c r="Q145" s="184"/>
      <c r="R145" s="240"/>
      <c r="S145" s="186"/>
      <c r="T145" s="187"/>
      <c r="U145" s="188"/>
      <c r="V145" s="76" t="s">
        <v>226</v>
      </c>
      <c r="W145" s="76" t="s">
        <v>225</v>
      </c>
      <c r="X145" s="76" t="s">
        <v>796</v>
      </c>
      <c r="Y145" s="200" t="s">
        <v>452</v>
      </c>
      <c r="Z145" s="200"/>
      <c r="AA145" s="197"/>
      <c r="AB145" s="204">
        <v>0.006</v>
      </c>
      <c r="AC145" s="67"/>
      <c r="AD145" s="148" t="s">
        <v>797</v>
      </c>
      <c r="AE145" s="199">
        <v>17</v>
      </c>
      <c r="AF145" s="199">
        <v>8</v>
      </c>
      <c r="AG145" s="199"/>
      <c r="AH145" s="148">
        <f>AF145/2*AF145/2*3.14*AE145*7860/1000000000</f>
        <v>0.0067130688</v>
      </c>
      <c r="AI145" s="149">
        <f t="shared" si="22"/>
        <v>0.893779012066732</v>
      </c>
      <c r="AJ145" s="199"/>
      <c r="AK145" s="148">
        <f>AF145*3.14*AE145*AP145/1000000</f>
        <v>0.00042704</v>
      </c>
      <c r="AL145" s="212" t="s">
        <v>645</v>
      </c>
      <c r="AM145" s="211" t="s">
        <v>855</v>
      </c>
      <c r="AN145" s="22"/>
      <c r="AO145" s="217">
        <v>1</v>
      </c>
      <c r="AP145" s="217">
        <v>1</v>
      </c>
      <c r="AQ145" s="217"/>
    </row>
    <row r="146" s="5" customFormat="1" ht="39.95" customHeight="1" spans="1:43">
      <c r="A146" s="21">
        <v>141</v>
      </c>
      <c r="B146" s="24"/>
      <c r="C146" s="24"/>
      <c r="D146" s="24">
        <v>2</v>
      </c>
      <c r="E146" s="24"/>
      <c r="F146" s="24"/>
      <c r="G146" s="24"/>
      <c r="H146" s="24"/>
      <c r="I146" s="24"/>
      <c r="J146" s="24"/>
      <c r="K146" s="24"/>
      <c r="L146" s="174" t="s">
        <v>858</v>
      </c>
      <c r="M146" s="22" t="s">
        <v>859</v>
      </c>
      <c r="N146" s="175" t="s">
        <v>834</v>
      </c>
      <c r="O146" s="171"/>
      <c r="P146" s="172" t="s">
        <v>51</v>
      </c>
      <c r="Q146" s="184" t="s">
        <v>702</v>
      </c>
      <c r="R146" s="185"/>
      <c r="S146" s="186" t="s">
        <v>51</v>
      </c>
      <c r="T146" s="187"/>
      <c r="U146" s="188"/>
      <c r="V146" s="76" t="s">
        <v>225</v>
      </c>
      <c r="W146" s="76" t="s">
        <v>226</v>
      </c>
      <c r="X146" s="76" t="s">
        <v>313</v>
      </c>
      <c r="Y146" s="200" t="s">
        <v>860</v>
      </c>
      <c r="Z146" s="200"/>
      <c r="AA146" s="197"/>
      <c r="AB146" s="198">
        <v>0.0007</v>
      </c>
      <c r="AC146" s="67" t="s">
        <v>423</v>
      </c>
      <c r="AD146" s="148"/>
      <c r="AE146" s="199"/>
      <c r="AF146" s="199"/>
      <c r="AG146" s="199"/>
      <c r="AH146" s="148"/>
      <c r="AI146" s="149"/>
      <c r="AJ146" s="199"/>
      <c r="AK146" s="148"/>
      <c r="AL146" s="212" t="s">
        <v>645</v>
      </c>
      <c r="AM146" s="211" t="s">
        <v>690</v>
      </c>
      <c r="AN146" s="22"/>
      <c r="AO146" s="267">
        <v>2</v>
      </c>
      <c r="AP146" s="267">
        <v>2</v>
      </c>
      <c r="AQ146" s="217"/>
    </row>
    <row r="147" s="5" customFormat="1" ht="39.95" customHeight="1" spans="1:43">
      <c r="A147" s="21">
        <v>142</v>
      </c>
      <c r="B147" s="24"/>
      <c r="C147" s="24"/>
      <c r="D147" s="24">
        <v>2</v>
      </c>
      <c r="E147" s="24"/>
      <c r="F147" s="24"/>
      <c r="G147" s="24"/>
      <c r="H147" s="24"/>
      <c r="I147" s="24"/>
      <c r="J147" s="24"/>
      <c r="K147" s="24"/>
      <c r="L147" s="52" t="s">
        <v>861</v>
      </c>
      <c r="M147" s="22" t="s">
        <v>861</v>
      </c>
      <c r="N147" s="175" t="s">
        <v>862</v>
      </c>
      <c r="O147" s="171"/>
      <c r="P147" s="172" t="s">
        <v>51</v>
      </c>
      <c r="Q147" s="184" t="s">
        <v>702</v>
      </c>
      <c r="R147" s="240"/>
      <c r="S147" s="186" t="s">
        <v>51</v>
      </c>
      <c r="T147" s="187"/>
      <c r="U147" s="188"/>
      <c r="V147" s="76" t="s">
        <v>226</v>
      </c>
      <c r="W147" s="76" t="s">
        <v>225</v>
      </c>
      <c r="X147" s="76" t="s">
        <v>796</v>
      </c>
      <c r="Y147" s="200" t="s">
        <v>452</v>
      </c>
      <c r="Z147" s="200"/>
      <c r="AA147" s="197"/>
      <c r="AB147" s="198">
        <f>AB148+AB149</f>
        <v>0.1531</v>
      </c>
      <c r="AC147" s="67" t="s">
        <v>423</v>
      </c>
      <c r="AD147" s="252"/>
      <c r="AE147" s="253"/>
      <c r="AF147" s="253"/>
      <c r="AG147" s="253"/>
      <c r="AH147" s="148"/>
      <c r="AI147" s="149"/>
      <c r="AJ147" s="199"/>
      <c r="AK147" s="148"/>
      <c r="AL147" s="212" t="s">
        <v>645</v>
      </c>
      <c r="AM147" s="211" t="s">
        <v>863</v>
      </c>
      <c r="AN147" s="22"/>
      <c r="AO147" s="217">
        <v>2</v>
      </c>
      <c r="AP147" s="217">
        <v>2</v>
      </c>
      <c r="AQ147" s="217"/>
    </row>
    <row r="148" s="5" customFormat="1" ht="39.95" customHeight="1" spans="1:43">
      <c r="A148" s="21">
        <v>143</v>
      </c>
      <c r="B148" s="24"/>
      <c r="C148" s="24"/>
      <c r="D148" s="24"/>
      <c r="E148" s="24">
        <v>3</v>
      </c>
      <c r="F148" s="24"/>
      <c r="G148" s="24"/>
      <c r="H148" s="24"/>
      <c r="I148" s="24"/>
      <c r="J148" s="24"/>
      <c r="K148" s="24"/>
      <c r="L148" s="52"/>
      <c r="M148" s="22" t="s">
        <v>864</v>
      </c>
      <c r="N148" s="175" t="s">
        <v>865</v>
      </c>
      <c r="O148" s="171"/>
      <c r="P148" s="172" t="s">
        <v>51</v>
      </c>
      <c r="Q148" s="184" t="s">
        <v>702</v>
      </c>
      <c r="R148" s="240"/>
      <c r="S148" s="186" t="s">
        <v>51</v>
      </c>
      <c r="T148" s="187"/>
      <c r="U148" s="188"/>
      <c r="V148" s="76" t="s">
        <v>226</v>
      </c>
      <c r="W148" s="76" t="s">
        <v>225</v>
      </c>
      <c r="X148" s="76" t="s">
        <v>796</v>
      </c>
      <c r="Y148" s="200" t="s">
        <v>452</v>
      </c>
      <c r="Z148" s="200"/>
      <c r="AA148" s="197"/>
      <c r="AB148" s="198">
        <v>0.1518</v>
      </c>
      <c r="AC148" s="67" t="s">
        <v>423</v>
      </c>
      <c r="AD148" s="252" t="s">
        <v>797</v>
      </c>
      <c r="AE148" s="253">
        <v>40</v>
      </c>
      <c r="AF148" s="253">
        <v>24</v>
      </c>
      <c r="AG148" s="253">
        <v>29</v>
      </c>
      <c r="AH148" s="148">
        <f>AE148*AF148*AG148*7860/1000000000</f>
        <v>0.2188224</v>
      </c>
      <c r="AI148" s="149">
        <f t="shared" si="22"/>
        <v>0.693713257874879</v>
      </c>
      <c r="AJ148" s="199"/>
      <c r="AK148" s="148">
        <f>AE148*AF148*2*AP148/1000000</f>
        <v>0.00192</v>
      </c>
      <c r="AL148" s="213"/>
      <c r="AM148" s="214"/>
      <c r="AN148" s="22"/>
      <c r="AO148" s="217">
        <v>1</v>
      </c>
      <c r="AP148" s="217">
        <v>1</v>
      </c>
      <c r="AQ148" s="217"/>
    </row>
    <row r="149" s="5" customFormat="1" ht="39.95" customHeight="1" spans="1:43">
      <c r="A149" s="21">
        <v>144</v>
      </c>
      <c r="B149" s="24"/>
      <c r="C149" s="24"/>
      <c r="D149" s="24"/>
      <c r="E149" s="24">
        <v>3</v>
      </c>
      <c r="F149" s="24"/>
      <c r="G149" s="24"/>
      <c r="H149" s="24"/>
      <c r="I149" s="24"/>
      <c r="J149" s="24"/>
      <c r="K149" s="24"/>
      <c r="L149" s="52"/>
      <c r="M149" s="22" t="s">
        <v>866</v>
      </c>
      <c r="N149" s="176" t="s">
        <v>867</v>
      </c>
      <c r="O149" s="179"/>
      <c r="P149" s="172" t="s">
        <v>51</v>
      </c>
      <c r="Q149" s="184" t="s">
        <v>702</v>
      </c>
      <c r="R149" s="185"/>
      <c r="S149" s="186" t="s">
        <v>51</v>
      </c>
      <c r="T149" s="187"/>
      <c r="U149" s="188"/>
      <c r="V149" s="76" t="s">
        <v>226</v>
      </c>
      <c r="W149" s="76" t="s">
        <v>225</v>
      </c>
      <c r="X149" s="76" t="s">
        <v>313</v>
      </c>
      <c r="Y149" s="200"/>
      <c r="Z149" s="200" t="s">
        <v>423</v>
      </c>
      <c r="AA149" s="197"/>
      <c r="AB149" s="198">
        <v>0.0013</v>
      </c>
      <c r="AC149" s="67" t="s">
        <v>423</v>
      </c>
      <c r="AD149" s="252"/>
      <c r="AE149" s="253"/>
      <c r="AF149" s="253"/>
      <c r="AG149" s="253"/>
      <c r="AH149" s="263"/>
      <c r="AI149" s="264"/>
      <c r="AJ149" s="253"/>
      <c r="AK149" s="263"/>
      <c r="AL149" s="213"/>
      <c r="AM149" s="214"/>
      <c r="AN149" s="22"/>
      <c r="AO149" s="217">
        <v>1</v>
      </c>
      <c r="AP149" s="217">
        <v>1</v>
      </c>
      <c r="AQ149" s="217"/>
    </row>
    <row r="150" s="5" customFormat="1" ht="39.95" customHeight="1" spans="1:43">
      <c r="A150" s="21">
        <v>145</v>
      </c>
      <c r="B150" s="24"/>
      <c r="C150" s="24"/>
      <c r="D150" s="24">
        <v>2</v>
      </c>
      <c r="E150" s="24"/>
      <c r="F150" s="24"/>
      <c r="G150" s="24"/>
      <c r="H150" s="24"/>
      <c r="I150" s="24"/>
      <c r="J150" s="24"/>
      <c r="K150" s="24"/>
      <c r="L150" s="52" t="s">
        <v>868</v>
      </c>
      <c r="M150" s="22" t="s">
        <v>868</v>
      </c>
      <c r="N150" s="175" t="s">
        <v>869</v>
      </c>
      <c r="O150" s="171"/>
      <c r="P150" s="172" t="s">
        <v>51</v>
      </c>
      <c r="Q150" s="184" t="s">
        <v>702</v>
      </c>
      <c r="R150" s="185"/>
      <c r="S150" s="186" t="s">
        <v>51</v>
      </c>
      <c r="T150" s="187"/>
      <c r="U150" s="188"/>
      <c r="V150" s="76" t="s">
        <v>226</v>
      </c>
      <c r="W150" s="76" t="s">
        <v>225</v>
      </c>
      <c r="X150" s="76" t="s">
        <v>796</v>
      </c>
      <c r="Y150" s="200" t="s">
        <v>452</v>
      </c>
      <c r="Z150" s="200"/>
      <c r="AA150" s="197"/>
      <c r="AB150" s="198">
        <f>AB151+AB152</f>
        <v>0.2043</v>
      </c>
      <c r="AC150" s="67" t="s">
        <v>423</v>
      </c>
      <c r="AD150" s="252"/>
      <c r="AE150" s="253"/>
      <c r="AF150" s="253"/>
      <c r="AG150" s="253"/>
      <c r="AH150" s="148"/>
      <c r="AI150" s="149"/>
      <c r="AJ150" s="199"/>
      <c r="AK150" s="148"/>
      <c r="AL150" s="212" t="s">
        <v>645</v>
      </c>
      <c r="AM150" s="211" t="s">
        <v>863</v>
      </c>
      <c r="AN150" s="22"/>
      <c r="AO150" s="217">
        <v>2</v>
      </c>
      <c r="AP150" s="217">
        <v>2</v>
      </c>
      <c r="AQ150" s="217"/>
    </row>
    <row r="151" s="5" customFormat="1" ht="39.95" customHeight="1" spans="1:43">
      <c r="A151" s="21">
        <v>146</v>
      </c>
      <c r="B151" s="24"/>
      <c r="C151" s="24"/>
      <c r="D151" s="24"/>
      <c r="E151" s="24">
        <v>3</v>
      </c>
      <c r="F151" s="24"/>
      <c r="G151" s="24"/>
      <c r="H151" s="24"/>
      <c r="I151" s="24"/>
      <c r="J151" s="24"/>
      <c r="K151" s="24"/>
      <c r="L151" s="52"/>
      <c r="M151" s="22" t="s">
        <v>870</v>
      </c>
      <c r="N151" s="175" t="s">
        <v>871</v>
      </c>
      <c r="O151" s="171"/>
      <c r="P151" s="172" t="s">
        <v>51</v>
      </c>
      <c r="Q151" s="184" t="s">
        <v>702</v>
      </c>
      <c r="R151" s="185"/>
      <c r="S151" s="186" t="s">
        <v>51</v>
      </c>
      <c r="T151" s="187"/>
      <c r="U151" s="188"/>
      <c r="V151" s="76" t="s">
        <v>226</v>
      </c>
      <c r="W151" s="76" t="s">
        <v>225</v>
      </c>
      <c r="X151" s="76" t="s">
        <v>796</v>
      </c>
      <c r="Y151" s="200" t="s">
        <v>452</v>
      </c>
      <c r="Z151" s="200"/>
      <c r="AA151" s="197"/>
      <c r="AB151" s="198">
        <v>0.203</v>
      </c>
      <c r="AC151" s="67" t="s">
        <v>423</v>
      </c>
      <c r="AD151" s="252" t="s">
        <v>797</v>
      </c>
      <c r="AE151" s="253">
        <v>40</v>
      </c>
      <c r="AF151" s="253">
        <v>24</v>
      </c>
      <c r="AG151" s="253">
        <v>37</v>
      </c>
      <c r="AH151" s="148">
        <f>AE151*AF151*AG151*7860/1000000000</f>
        <v>0.2791872</v>
      </c>
      <c r="AI151" s="149">
        <f>AB151/AH151</f>
        <v>0.727110698484744</v>
      </c>
      <c r="AJ151" s="199"/>
      <c r="AK151" s="148">
        <f>AE151*AF151*2*AP151/1000000</f>
        <v>0.00384</v>
      </c>
      <c r="AL151" s="213"/>
      <c r="AM151" s="214"/>
      <c r="AN151" s="22"/>
      <c r="AO151" s="217">
        <v>2</v>
      </c>
      <c r="AP151" s="217">
        <v>2</v>
      </c>
      <c r="AQ151" s="217"/>
    </row>
    <row r="152" s="5" customFormat="1" ht="39.95" customHeight="1" spans="1:43">
      <c r="A152" s="21">
        <v>147</v>
      </c>
      <c r="B152" s="24"/>
      <c r="C152" s="24"/>
      <c r="D152" s="24"/>
      <c r="E152" s="24">
        <v>3</v>
      </c>
      <c r="F152" s="24"/>
      <c r="G152" s="24"/>
      <c r="H152" s="24"/>
      <c r="I152" s="24"/>
      <c r="J152" s="24"/>
      <c r="K152" s="24"/>
      <c r="L152" s="52"/>
      <c r="M152" s="22" t="s">
        <v>866</v>
      </c>
      <c r="N152" s="176" t="s">
        <v>867</v>
      </c>
      <c r="O152" s="179"/>
      <c r="P152" s="172" t="s">
        <v>51</v>
      </c>
      <c r="Q152" s="184" t="s">
        <v>702</v>
      </c>
      <c r="R152" s="185"/>
      <c r="S152" s="186" t="s">
        <v>51</v>
      </c>
      <c r="T152" s="187"/>
      <c r="U152" s="188"/>
      <c r="V152" s="76" t="s">
        <v>226</v>
      </c>
      <c r="W152" s="76" t="s">
        <v>225</v>
      </c>
      <c r="X152" s="76" t="s">
        <v>313</v>
      </c>
      <c r="Y152" s="200"/>
      <c r="Z152" s="200" t="s">
        <v>423</v>
      </c>
      <c r="AA152" s="197"/>
      <c r="AB152" s="198">
        <v>0.0013</v>
      </c>
      <c r="AC152" s="67" t="s">
        <v>423</v>
      </c>
      <c r="AD152" s="252"/>
      <c r="AE152" s="253"/>
      <c r="AF152" s="253"/>
      <c r="AG152" s="253"/>
      <c r="AH152" s="263"/>
      <c r="AI152" s="264"/>
      <c r="AJ152" s="253"/>
      <c r="AK152" s="263"/>
      <c r="AL152" s="213"/>
      <c r="AM152" s="214"/>
      <c r="AN152" s="22"/>
      <c r="AO152" s="217">
        <v>2</v>
      </c>
      <c r="AP152" s="217">
        <v>2</v>
      </c>
      <c r="AQ152" s="217"/>
    </row>
    <row r="153" s="5" customFormat="1" ht="39.95" customHeight="1" spans="1:43">
      <c r="A153" s="21">
        <v>148</v>
      </c>
      <c r="B153" s="24"/>
      <c r="C153" s="24"/>
      <c r="D153" s="24">
        <v>2</v>
      </c>
      <c r="E153" s="24"/>
      <c r="F153" s="24"/>
      <c r="G153" s="24"/>
      <c r="H153" s="24"/>
      <c r="I153" s="24"/>
      <c r="J153" s="24"/>
      <c r="K153" s="24"/>
      <c r="L153" s="52" t="s">
        <v>872</v>
      </c>
      <c r="M153" s="22" t="s">
        <v>872</v>
      </c>
      <c r="N153" s="175" t="s">
        <v>873</v>
      </c>
      <c r="O153" s="225"/>
      <c r="P153" s="172" t="s">
        <v>51</v>
      </c>
      <c r="Q153" s="184" t="s">
        <v>702</v>
      </c>
      <c r="R153" s="185"/>
      <c r="S153" s="186"/>
      <c r="T153" s="187"/>
      <c r="U153" s="188"/>
      <c r="V153" s="76" t="s">
        <v>225</v>
      </c>
      <c r="W153" s="76" t="s">
        <v>226</v>
      </c>
      <c r="X153" s="76" t="s">
        <v>313</v>
      </c>
      <c r="Y153" s="200" t="s">
        <v>874</v>
      </c>
      <c r="Z153" s="200"/>
      <c r="AA153" s="197"/>
      <c r="AB153" s="204">
        <v>0.0057</v>
      </c>
      <c r="AC153" s="67" t="s">
        <v>495</v>
      </c>
      <c r="AD153" s="148"/>
      <c r="AE153" s="199"/>
      <c r="AF153" s="199"/>
      <c r="AG153" s="199"/>
      <c r="AH153" s="148"/>
      <c r="AI153" s="149"/>
      <c r="AJ153" s="199"/>
      <c r="AK153" s="148"/>
      <c r="AL153" s="212" t="s">
        <v>645</v>
      </c>
      <c r="AM153" s="211" t="s">
        <v>875</v>
      </c>
      <c r="AN153" s="22"/>
      <c r="AO153" s="217">
        <v>8</v>
      </c>
      <c r="AP153" s="217">
        <v>8</v>
      </c>
      <c r="AQ153" s="217"/>
    </row>
    <row r="154" s="5" customFormat="1" ht="39.95" customHeight="1" spans="1:43">
      <c r="A154" s="21">
        <v>149</v>
      </c>
      <c r="B154" s="24"/>
      <c r="C154" s="24"/>
      <c r="D154" s="24">
        <v>2</v>
      </c>
      <c r="E154" s="24"/>
      <c r="F154" s="24"/>
      <c r="G154" s="24"/>
      <c r="H154" s="24"/>
      <c r="I154" s="24"/>
      <c r="J154" s="24"/>
      <c r="K154" s="24"/>
      <c r="L154" s="226" t="s">
        <v>876</v>
      </c>
      <c r="M154" s="226" t="s">
        <v>876</v>
      </c>
      <c r="N154" s="227" t="s">
        <v>877</v>
      </c>
      <c r="O154" s="228"/>
      <c r="P154" s="229" t="s">
        <v>51</v>
      </c>
      <c r="Q154" s="241" t="s">
        <v>702</v>
      </c>
      <c r="R154" s="242"/>
      <c r="S154" s="243" t="s">
        <v>51</v>
      </c>
      <c r="T154" s="244"/>
      <c r="U154" s="244"/>
      <c r="V154" s="245" t="s">
        <v>225</v>
      </c>
      <c r="W154" s="245" t="s">
        <v>226</v>
      </c>
      <c r="X154" s="245" t="s">
        <v>313</v>
      </c>
      <c r="Y154" s="254" t="s">
        <v>468</v>
      </c>
      <c r="Z154" s="255"/>
      <c r="AA154" s="256" t="s">
        <v>423</v>
      </c>
      <c r="AB154" s="256" t="s">
        <v>423</v>
      </c>
      <c r="AC154" s="256" t="s">
        <v>423</v>
      </c>
      <c r="AD154" s="114"/>
      <c r="AE154" s="114"/>
      <c r="AF154" s="199"/>
      <c r="AG154" s="199"/>
      <c r="AH154" s="148"/>
      <c r="AI154" s="149"/>
      <c r="AJ154" s="199"/>
      <c r="AK154" s="148"/>
      <c r="AL154" s="212" t="s">
        <v>645</v>
      </c>
      <c r="AM154" s="139" t="s">
        <v>878</v>
      </c>
      <c r="AN154" s="22"/>
      <c r="AO154" s="268">
        <v>1</v>
      </c>
      <c r="AP154" s="268">
        <v>1</v>
      </c>
      <c r="AQ154" s="268"/>
    </row>
    <row r="155" s="5" customFormat="1" ht="39.95" customHeight="1" spans="1:43">
      <c r="A155" s="21">
        <v>150</v>
      </c>
      <c r="B155" s="26"/>
      <c r="C155" s="26">
        <v>1</v>
      </c>
      <c r="D155" s="26"/>
      <c r="E155" s="26"/>
      <c r="F155" s="26"/>
      <c r="G155" s="26"/>
      <c r="H155" s="26"/>
      <c r="I155" s="26"/>
      <c r="J155" s="28"/>
      <c r="K155" s="28"/>
      <c r="L155" s="55" t="s">
        <v>69</v>
      </c>
      <c r="M155" s="53" t="s">
        <v>69</v>
      </c>
      <c r="N155" s="35" t="s">
        <v>70</v>
      </c>
      <c r="O155" s="54" t="s">
        <v>272</v>
      </c>
      <c r="P155" s="30"/>
      <c r="Q155" s="24" t="s">
        <v>224</v>
      </c>
      <c r="R155" s="28"/>
      <c r="S155" s="46" t="s">
        <v>51</v>
      </c>
      <c r="T155" s="53" t="s">
        <v>69</v>
      </c>
      <c r="U155" s="46" t="s">
        <v>51</v>
      </c>
      <c r="V155" s="46" t="s">
        <v>226</v>
      </c>
      <c r="W155" s="46" t="s">
        <v>225</v>
      </c>
      <c r="X155" s="30" t="s">
        <v>338</v>
      </c>
      <c r="Y155" s="26" t="s">
        <v>452</v>
      </c>
      <c r="Z155" s="189" t="s">
        <v>453</v>
      </c>
      <c r="AA155" s="24" t="s">
        <v>229</v>
      </c>
      <c r="AB155" s="102">
        <v>0.0045</v>
      </c>
      <c r="AC155" s="22" t="s">
        <v>408</v>
      </c>
      <c r="AD155" s="117" t="s">
        <v>451</v>
      </c>
      <c r="AE155" s="104">
        <v>4</v>
      </c>
      <c r="AF155" s="104">
        <v>15</v>
      </c>
      <c r="AG155" s="104"/>
      <c r="AH155" s="148">
        <f>AF155/2*AF155/2*3.14*AE155*7860/1000000000</f>
        <v>0.00555309</v>
      </c>
      <c r="AI155" s="149">
        <f>AB155/AH155</f>
        <v>0.81035963760717</v>
      </c>
      <c r="AJ155" s="199"/>
      <c r="AK155" s="148">
        <f>AF155*3.14*AE155*AP155/1000000</f>
        <v>0.0007536</v>
      </c>
      <c r="AL155" s="139" t="s">
        <v>645</v>
      </c>
      <c r="AM155" s="139" t="s">
        <v>801</v>
      </c>
      <c r="AN155" s="180"/>
      <c r="AO155" s="164">
        <v>4</v>
      </c>
      <c r="AP155" s="33">
        <v>4</v>
      </c>
      <c r="AQ155" s="33"/>
    </row>
    <row r="156" s="8" customFormat="1" ht="39.95" customHeight="1" spans="1:43">
      <c r="A156" s="21">
        <v>151</v>
      </c>
      <c r="B156" s="24"/>
      <c r="C156" s="26">
        <v>1</v>
      </c>
      <c r="D156" s="26"/>
      <c r="E156" s="30"/>
      <c r="F156" s="30"/>
      <c r="G156" s="26"/>
      <c r="H156" s="26"/>
      <c r="I156" s="26"/>
      <c r="J156" s="22"/>
      <c r="K156" s="47"/>
      <c r="L156" s="52" t="s">
        <v>486</v>
      </c>
      <c r="M156" s="53" t="s">
        <v>486</v>
      </c>
      <c r="N156" s="35" t="s">
        <v>487</v>
      </c>
      <c r="O156" s="66" t="s">
        <v>488</v>
      </c>
      <c r="P156" s="30"/>
      <c r="Q156" s="24" t="s">
        <v>224</v>
      </c>
      <c r="R156" s="81"/>
      <c r="S156" s="46" t="s">
        <v>51</v>
      </c>
      <c r="T156" s="53" t="s">
        <v>486</v>
      </c>
      <c r="U156" s="53" t="s">
        <v>51</v>
      </c>
      <c r="V156" s="46" t="s">
        <v>226</v>
      </c>
      <c r="W156" s="46" t="s">
        <v>225</v>
      </c>
      <c r="X156" s="24" t="s">
        <v>273</v>
      </c>
      <c r="Y156" s="53" t="s">
        <v>228</v>
      </c>
      <c r="Z156" s="53" t="s">
        <v>229</v>
      </c>
      <c r="AA156" s="78" t="s">
        <v>229</v>
      </c>
      <c r="AB156" s="102">
        <v>1.629</v>
      </c>
      <c r="AC156" s="22" t="s">
        <v>408</v>
      </c>
      <c r="AD156" s="106"/>
      <c r="AE156" s="105"/>
      <c r="AF156" s="105"/>
      <c r="AG156" s="105"/>
      <c r="AH156" s="141"/>
      <c r="AI156" s="142"/>
      <c r="AJ156" s="105"/>
      <c r="AK156" s="141"/>
      <c r="AL156" s="139" t="s">
        <v>645</v>
      </c>
      <c r="AM156" s="139" t="s">
        <v>687</v>
      </c>
      <c r="AN156" s="133"/>
      <c r="AO156" s="128">
        <v>1</v>
      </c>
      <c r="AP156" s="159">
        <v>1</v>
      </c>
      <c r="AQ156" s="22"/>
    </row>
    <row r="157" s="8" customFormat="1" ht="39.95" customHeight="1" spans="1:43">
      <c r="A157" s="21">
        <v>152</v>
      </c>
      <c r="B157" s="24"/>
      <c r="C157" s="26">
        <v>1</v>
      </c>
      <c r="D157" s="26"/>
      <c r="E157" s="30"/>
      <c r="F157" s="30"/>
      <c r="G157" s="26"/>
      <c r="H157" s="26"/>
      <c r="I157" s="26"/>
      <c r="J157" s="22"/>
      <c r="K157" s="47"/>
      <c r="L157" s="52" t="s">
        <v>879</v>
      </c>
      <c r="M157" s="53" t="s">
        <v>490</v>
      </c>
      <c r="N157" s="35" t="s">
        <v>491</v>
      </c>
      <c r="O157" s="66" t="s">
        <v>233</v>
      </c>
      <c r="P157" s="30"/>
      <c r="Q157" s="24" t="s">
        <v>224</v>
      </c>
      <c r="R157" s="81"/>
      <c r="S157" s="46" t="s">
        <v>122</v>
      </c>
      <c r="T157" s="53" t="s">
        <v>234</v>
      </c>
      <c r="U157" s="53" t="s">
        <v>229</v>
      </c>
      <c r="V157" s="46" t="s">
        <v>225</v>
      </c>
      <c r="W157" s="46" t="s">
        <v>226</v>
      </c>
      <c r="X157" s="24" t="s">
        <v>273</v>
      </c>
      <c r="Y157" s="53" t="s">
        <v>228</v>
      </c>
      <c r="Z157" s="53" t="s">
        <v>229</v>
      </c>
      <c r="AA157" s="78" t="s">
        <v>229</v>
      </c>
      <c r="AB157" s="102">
        <v>1.526</v>
      </c>
      <c r="AC157" s="22" t="s">
        <v>408</v>
      </c>
      <c r="AD157" s="106"/>
      <c r="AE157" s="105"/>
      <c r="AF157" s="105"/>
      <c r="AG157" s="105"/>
      <c r="AH157" s="141"/>
      <c r="AI157" s="142"/>
      <c r="AJ157" s="105"/>
      <c r="AK157" s="141"/>
      <c r="AL157" s="139" t="s">
        <v>645</v>
      </c>
      <c r="AM157" s="139" t="s">
        <v>687</v>
      </c>
      <c r="AN157" s="133"/>
      <c r="AO157" s="128">
        <v>1</v>
      </c>
      <c r="AP157" s="159">
        <v>1</v>
      </c>
      <c r="AQ157" s="22"/>
    </row>
    <row r="158" s="8" customFormat="1" ht="39.95" customHeight="1" spans="1:43">
      <c r="A158" s="21">
        <v>153</v>
      </c>
      <c r="B158" s="24"/>
      <c r="C158" s="26">
        <v>1</v>
      </c>
      <c r="D158" s="26"/>
      <c r="E158" s="30"/>
      <c r="F158" s="30"/>
      <c r="G158" s="26"/>
      <c r="H158" s="26"/>
      <c r="I158" s="26"/>
      <c r="J158" s="22"/>
      <c r="K158" s="47"/>
      <c r="L158" s="52" t="s">
        <v>496</v>
      </c>
      <c r="M158" s="53" t="s">
        <v>496</v>
      </c>
      <c r="N158" s="35" t="s">
        <v>497</v>
      </c>
      <c r="O158" s="66" t="s">
        <v>233</v>
      </c>
      <c r="P158" s="30"/>
      <c r="Q158" s="24" t="s">
        <v>224</v>
      </c>
      <c r="R158" s="81"/>
      <c r="S158" s="46" t="s">
        <v>51</v>
      </c>
      <c r="T158" s="53" t="s">
        <v>496</v>
      </c>
      <c r="U158" s="53" t="s">
        <v>51</v>
      </c>
      <c r="V158" s="46" t="s">
        <v>226</v>
      </c>
      <c r="W158" s="46" t="s">
        <v>225</v>
      </c>
      <c r="X158" s="24" t="s">
        <v>325</v>
      </c>
      <c r="Y158" s="26" t="s">
        <v>498</v>
      </c>
      <c r="Z158" s="53" t="s">
        <v>245</v>
      </c>
      <c r="AA158" s="78" t="s">
        <v>229</v>
      </c>
      <c r="AB158" s="102">
        <v>0.14</v>
      </c>
      <c r="AC158" s="22" t="s">
        <v>229</v>
      </c>
      <c r="AD158" s="106" t="s">
        <v>647</v>
      </c>
      <c r="AE158" s="105">
        <f>AB158/0.222*1000+10</f>
        <v>640.630630630631</v>
      </c>
      <c r="AF158" s="105">
        <v>10</v>
      </c>
      <c r="AG158" s="105">
        <v>1</v>
      </c>
      <c r="AH158" s="141">
        <f>AE158*0.222/1000</f>
        <v>0.14222</v>
      </c>
      <c r="AI158" s="149">
        <f t="shared" ref="AI158:AI166" si="23">AB158/AH158</f>
        <v>0.984390381099705</v>
      </c>
      <c r="AJ158" s="199"/>
      <c r="AK158" s="148">
        <f>AF158*3.14*AE158*AP158/1000000</f>
        <v>0.0201158018018018</v>
      </c>
      <c r="AL158" s="139" t="s">
        <v>645</v>
      </c>
      <c r="AM158" s="139" t="s">
        <v>687</v>
      </c>
      <c r="AN158" s="133"/>
      <c r="AO158" s="128">
        <v>1</v>
      </c>
      <c r="AP158" s="159">
        <v>1</v>
      </c>
      <c r="AQ158" s="22"/>
    </row>
    <row r="159" s="5" customFormat="1" ht="39.95" customHeight="1" spans="1:43">
      <c r="A159" s="21">
        <v>154</v>
      </c>
      <c r="B159" s="26"/>
      <c r="C159" s="26">
        <v>1</v>
      </c>
      <c r="D159" s="26"/>
      <c r="E159" s="26"/>
      <c r="F159" s="26"/>
      <c r="G159" s="26"/>
      <c r="H159" s="26"/>
      <c r="I159" s="26"/>
      <c r="J159" s="28"/>
      <c r="K159" s="28"/>
      <c r="L159" s="71" t="s">
        <v>492</v>
      </c>
      <c r="M159" s="230" t="s">
        <v>880</v>
      </c>
      <c r="N159" s="35" t="s">
        <v>493</v>
      </c>
      <c r="O159" s="74" t="s">
        <v>494</v>
      </c>
      <c r="P159" s="30"/>
      <c r="Q159" s="24" t="s">
        <v>224</v>
      </c>
      <c r="R159" s="81"/>
      <c r="S159" s="84" t="s">
        <v>359</v>
      </c>
      <c r="T159" s="53" t="s">
        <v>234</v>
      </c>
      <c r="U159" s="53" t="s">
        <v>229</v>
      </c>
      <c r="V159" s="46" t="s">
        <v>225</v>
      </c>
      <c r="W159" s="46" t="s">
        <v>226</v>
      </c>
      <c r="X159" s="24" t="s">
        <v>313</v>
      </c>
      <c r="Y159" s="26" t="s">
        <v>345</v>
      </c>
      <c r="Z159" s="53" t="s">
        <v>229</v>
      </c>
      <c r="AA159" s="53" t="s">
        <v>229</v>
      </c>
      <c r="AB159" s="102">
        <v>0.006</v>
      </c>
      <c r="AC159" s="67" t="s">
        <v>495</v>
      </c>
      <c r="AD159" s="117"/>
      <c r="AE159" s="104"/>
      <c r="AF159" s="104"/>
      <c r="AG159" s="104"/>
      <c r="AH159" s="138"/>
      <c r="AI159" s="140"/>
      <c r="AJ159" s="104"/>
      <c r="AK159" s="138"/>
      <c r="AL159" s="139" t="s">
        <v>645</v>
      </c>
      <c r="AM159" s="139" t="s">
        <v>690</v>
      </c>
      <c r="AN159" s="133"/>
      <c r="AO159" s="164">
        <v>8</v>
      </c>
      <c r="AP159" s="165">
        <v>8</v>
      </c>
      <c r="AQ159" s="22"/>
    </row>
    <row r="160" s="5" customFormat="1" ht="48.95" customHeight="1" spans="1:43">
      <c r="A160" s="21">
        <v>155</v>
      </c>
      <c r="B160" s="26"/>
      <c r="C160" s="26">
        <v>1</v>
      </c>
      <c r="D160" s="26"/>
      <c r="E160" s="26"/>
      <c r="F160" s="26"/>
      <c r="G160" s="26"/>
      <c r="H160" s="26"/>
      <c r="I160" s="26"/>
      <c r="J160" s="28"/>
      <c r="K160" s="28"/>
      <c r="L160" s="231" t="s">
        <v>881</v>
      </c>
      <c r="M160" s="232" t="s">
        <v>881</v>
      </c>
      <c r="N160" s="60" t="s">
        <v>882</v>
      </c>
      <c r="O160" s="74" t="s">
        <v>883</v>
      </c>
      <c r="P160" s="30"/>
      <c r="Q160" s="24" t="s">
        <v>224</v>
      </c>
      <c r="R160" s="81"/>
      <c r="S160" s="84" t="s">
        <v>51</v>
      </c>
      <c r="T160" s="53" t="s">
        <v>234</v>
      </c>
      <c r="U160" s="53" t="s">
        <v>229</v>
      </c>
      <c r="V160" s="46" t="s">
        <v>225</v>
      </c>
      <c r="W160" s="46" t="s">
        <v>226</v>
      </c>
      <c r="X160" s="24" t="s">
        <v>313</v>
      </c>
      <c r="Y160" s="26" t="s">
        <v>884</v>
      </c>
      <c r="Z160" s="53" t="s">
        <v>229</v>
      </c>
      <c r="AA160" s="53" t="s">
        <v>229</v>
      </c>
      <c r="AB160" s="102">
        <v>0.013</v>
      </c>
      <c r="AC160" s="67" t="s">
        <v>495</v>
      </c>
      <c r="AD160" s="117"/>
      <c r="AE160" s="104"/>
      <c r="AF160" s="104"/>
      <c r="AG160" s="104"/>
      <c r="AH160" s="138"/>
      <c r="AI160" s="140"/>
      <c r="AJ160" s="104"/>
      <c r="AK160" s="138"/>
      <c r="AL160" s="139" t="s">
        <v>645</v>
      </c>
      <c r="AM160" s="139" t="s">
        <v>885</v>
      </c>
      <c r="AN160" s="133"/>
      <c r="AO160" s="164">
        <v>5</v>
      </c>
      <c r="AP160" s="165">
        <v>5</v>
      </c>
      <c r="AQ160" s="22"/>
    </row>
    <row r="161" s="5" customFormat="1" ht="39.95" customHeight="1" spans="1:43">
      <c r="A161" s="21">
        <v>156</v>
      </c>
      <c r="B161" s="26"/>
      <c r="C161" s="26">
        <v>1</v>
      </c>
      <c r="D161" s="26"/>
      <c r="E161" s="26"/>
      <c r="F161" s="26"/>
      <c r="G161" s="26"/>
      <c r="H161" s="26"/>
      <c r="I161" s="26"/>
      <c r="J161" s="28"/>
      <c r="K161" s="28"/>
      <c r="L161" s="170" t="s">
        <v>886</v>
      </c>
      <c r="M161" s="230" t="s">
        <v>886</v>
      </c>
      <c r="N161" s="35" t="s">
        <v>887</v>
      </c>
      <c r="O161" s="74" t="s">
        <v>888</v>
      </c>
      <c r="P161" s="30"/>
      <c r="Q161" s="24"/>
      <c r="R161" s="81"/>
      <c r="S161" s="84"/>
      <c r="T161" s="230" t="s">
        <v>733</v>
      </c>
      <c r="U161" s="53" t="s">
        <v>51</v>
      </c>
      <c r="V161" s="46" t="s">
        <v>226</v>
      </c>
      <c r="W161" s="46" t="s">
        <v>225</v>
      </c>
      <c r="X161" s="24" t="s">
        <v>338</v>
      </c>
      <c r="Y161" s="5" t="s">
        <v>339</v>
      </c>
      <c r="Z161" s="53" t="s">
        <v>340</v>
      </c>
      <c r="AA161" s="53"/>
      <c r="AB161" s="102">
        <v>0.046</v>
      </c>
      <c r="AC161" s="67" t="s">
        <v>408</v>
      </c>
      <c r="AD161" s="117" t="s">
        <v>671</v>
      </c>
      <c r="AE161" s="104">
        <v>107</v>
      </c>
      <c r="AF161" s="104">
        <v>44</v>
      </c>
      <c r="AG161" s="104">
        <v>3</v>
      </c>
      <c r="AH161" s="148">
        <f>AE161*AF161*AG161*7860/1000000000</f>
        <v>0.11101464</v>
      </c>
      <c r="AI161" s="149">
        <f t="shared" si="23"/>
        <v>0.414359763721253</v>
      </c>
      <c r="AJ161" s="199"/>
      <c r="AK161" s="148">
        <f>AE161*AF161*2*AP161/1000000</f>
        <v>0.009416</v>
      </c>
      <c r="AL161" s="139" t="s">
        <v>645</v>
      </c>
      <c r="AM161" s="139" t="s">
        <v>694</v>
      </c>
      <c r="AN161" s="265"/>
      <c r="AO161" s="164">
        <v>1</v>
      </c>
      <c r="AP161" s="165">
        <v>1</v>
      </c>
      <c r="AQ161" s="22"/>
    </row>
    <row r="162" s="8" customFormat="1" ht="39.95" customHeight="1" spans="1:43">
      <c r="A162" s="21">
        <v>157</v>
      </c>
      <c r="B162" s="24"/>
      <c r="C162" s="26">
        <v>1</v>
      </c>
      <c r="D162" s="26"/>
      <c r="E162" s="30"/>
      <c r="F162" s="30"/>
      <c r="G162" s="26"/>
      <c r="H162" s="26"/>
      <c r="I162" s="26"/>
      <c r="J162" s="22"/>
      <c r="K162" s="47"/>
      <c r="L162" s="55" t="s">
        <v>506</v>
      </c>
      <c r="M162" s="53" t="s">
        <v>506</v>
      </c>
      <c r="N162" s="35" t="s">
        <v>507</v>
      </c>
      <c r="O162" s="54" t="s">
        <v>272</v>
      </c>
      <c r="P162" s="233"/>
      <c r="Q162" s="24" t="s">
        <v>224</v>
      </c>
      <c r="R162" s="46"/>
      <c r="S162" s="46" t="s">
        <v>51</v>
      </c>
      <c r="T162" s="53" t="s">
        <v>889</v>
      </c>
      <c r="U162" s="53" t="s">
        <v>229</v>
      </c>
      <c r="V162" s="46" t="s">
        <v>226</v>
      </c>
      <c r="W162" s="46" t="s">
        <v>225</v>
      </c>
      <c r="X162" s="24" t="s">
        <v>273</v>
      </c>
      <c r="Y162" s="26" t="s">
        <v>228</v>
      </c>
      <c r="Z162" s="26" t="s">
        <v>229</v>
      </c>
      <c r="AA162" s="26"/>
      <c r="AB162" s="102" t="e">
        <f>AB163+AB164+AB165+AB166+#REF!+#REF!+#REF!+AB167</f>
        <v>#REF!</v>
      </c>
      <c r="AC162" s="22" t="s">
        <v>229</v>
      </c>
      <c r="AD162" s="257" t="s">
        <v>644</v>
      </c>
      <c r="AE162" s="104"/>
      <c r="AF162" s="104"/>
      <c r="AG162" s="104"/>
      <c r="AH162" s="138"/>
      <c r="AI162" s="140"/>
      <c r="AJ162" s="104"/>
      <c r="AK162" s="138"/>
      <c r="AL162" s="139" t="s">
        <v>638</v>
      </c>
      <c r="AM162" s="139" t="s">
        <v>653</v>
      </c>
      <c r="AN162" s="133"/>
      <c r="AO162" s="128">
        <v>1</v>
      </c>
      <c r="AP162" s="158">
        <v>1</v>
      </c>
      <c r="AQ162" s="22"/>
    </row>
    <row r="163" s="8" customFormat="1" ht="39.95" customHeight="1" spans="1:43">
      <c r="A163" s="21">
        <v>158</v>
      </c>
      <c r="B163" s="24"/>
      <c r="C163" s="26"/>
      <c r="D163" s="30">
        <v>2</v>
      </c>
      <c r="E163" s="30"/>
      <c r="F163" s="30"/>
      <c r="G163" s="26"/>
      <c r="H163" s="26"/>
      <c r="I163" s="26"/>
      <c r="J163" s="22"/>
      <c r="K163" s="47"/>
      <c r="L163" s="52"/>
      <c r="M163" s="53" t="s">
        <v>508</v>
      </c>
      <c r="N163" s="35" t="s">
        <v>509</v>
      </c>
      <c r="O163" s="54" t="s">
        <v>272</v>
      </c>
      <c r="P163" s="233"/>
      <c r="Q163" s="24" t="s">
        <v>224</v>
      </c>
      <c r="R163" s="46"/>
      <c r="S163" s="46" t="s">
        <v>51</v>
      </c>
      <c r="T163" s="53" t="s">
        <v>234</v>
      </c>
      <c r="U163" s="53" t="s">
        <v>229</v>
      </c>
      <c r="V163" s="46" t="s">
        <v>226</v>
      </c>
      <c r="W163" s="46" t="s">
        <v>225</v>
      </c>
      <c r="X163" s="30" t="s">
        <v>510</v>
      </c>
      <c r="Y163" s="26" t="s">
        <v>511</v>
      </c>
      <c r="Z163" s="26" t="s">
        <v>512</v>
      </c>
      <c r="AA163" s="26"/>
      <c r="AB163" s="102">
        <v>1.001</v>
      </c>
      <c r="AC163" s="22" t="s">
        <v>229</v>
      </c>
      <c r="AD163" s="257"/>
      <c r="AE163" s="101" t="s">
        <v>648</v>
      </c>
      <c r="AF163" s="101"/>
      <c r="AG163" s="101"/>
      <c r="AH163" s="134">
        <f>AB163*1.08</f>
        <v>1.08108</v>
      </c>
      <c r="AI163" s="135">
        <f t="shared" si="23"/>
        <v>0.925925925925926</v>
      </c>
      <c r="AJ163" s="104"/>
      <c r="AK163" s="138"/>
      <c r="AL163" s="139" t="s">
        <v>654</v>
      </c>
      <c r="AM163" s="139"/>
      <c r="AN163" s="133"/>
      <c r="AO163" s="128">
        <v>1</v>
      </c>
      <c r="AP163" s="158">
        <v>1</v>
      </c>
      <c r="AQ163" s="22"/>
    </row>
    <row r="164" s="8" customFormat="1" ht="39.95" customHeight="1" spans="1:43">
      <c r="A164" s="21">
        <v>159</v>
      </c>
      <c r="B164" s="24"/>
      <c r="C164" s="26"/>
      <c r="D164" s="30">
        <v>2</v>
      </c>
      <c r="E164" s="30"/>
      <c r="F164" s="30"/>
      <c r="G164" s="26"/>
      <c r="H164" s="26"/>
      <c r="I164" s="26"/>
      <c r="J164" s="22"/>
      <c r="K164" s="47"/>
      <c r="L164" s="234" t="s">
        <v>513</v>
      </c>
      <c r="M164" s="63" t="s">
        <v>513</v>
      </c>
      <c r="N164" s="64" t="s">
        <v>514</v>
      </c>
      <c r="O164" s="54" t="s">
        <v>272</v>
      </c>
      <c r="P164" s="233"/>
      <c r="Q164" s="24" t="s">
        <v>224</v>
      </c>
      <c r="R164" s="46"/>
      <c r="S164" s="46" t="s">
        <v>51</v>
      </c>
      <c r="T164" s="53" t="s">
        <v>234</v>
      </c>
      <c r="U164" s="53" t="s">
        <v>229</v>
      </c>
      <c r="V164" s="46" t="s">
        <v>226</v>
      </c>
      <c r="W164" s="46" t="s">
        <v>225</v>
      </c>
      <c r="X164" s="24" t="s">
        <v>243</v>
      </c>
      <c r="Y164" s="26" t="s">
        <v>515</v>
      </c>
      <c r="Z164" s="24" t="s">
        <v>281</v>
      </c>
      <c r="AA164" s="26"/>
      <c r="AB164" s="102">
        <v>0.007</v>
      </c>
      <c r="AC164" s="22" t="s">
        <v>229</v>
      </c>
      <c r="AD164" s="257" t="s">
        <v>647</v>
      </c>
      <c r="AE164" s="199">
        <f t="shared" ref="AE164:AE166" si="24">AB164/0.025*1000</f>
        <v>280</v>
      </c>
      <c r="AF164" s="199">
        <v>2</v>
      </c>
      <c r="AG164" s="199"/>
      <c r="AH164" s="148">
        <f t="shared" ref="AH164:AH166" si="25">AE164*0.025/1000</f>
        <v>0.007</v>
      </c>
      <c r="AI164" s="149">
        <f t="shared" si="23"/>
        <v>1</v>
      </c>
      <c r="AJ164" s="199"/>
      <c r="AK164" s="148"/>
      <c r="AL164" s="139" t="s">
        <v>645</v>
      </c>
      <c r="AM164" s="139"/>
      <c r="AN164" s="133"/>
      <c r="AO164" s="128">
        <v>1</v>
      </c>
      <c r="AP164" s="159">
        <v>1</v>
      </c>
      <c r="AQ164" s="22"/>
    </row>
    <row r="165" s="8" customFormat="1" ht="39.95" customHeight="1" spans="1:43">
      <c r="A165" s="21">
        <v>160</v>
      </c>
      <c r="B165" s="24"/>
      <c r="C165" s="26"/>
      <c r="D165" s="30">
        <v>2</v>
      </c>
      <c r="E165" s="30"/>
      <c r="F165" s="30"/>
      <c r="G165" s="26"/>
      <c r="H165" s="26"/>
      <c r="I165" s="26"/>
      <c r="J165" s="22"/>
      <c r="K165" s="47"/>
      <c r="L165" s="234" t="s">
        <v>516</v>
      </c>
      <c r="M165" s="63" t="s">
        <v>516</v>
      </c>
      <c r="N165" s="64" t="s">
        <v>517</v>
      </c>
      <c r="O165" s="54" t="s">
        <v>233</v>
      </c>
      <c r="P165" s="233"/>
      <c r="Q165" s="24" t="s">
        <v>224</v>
      </c>
      <c r="R165" s="46"/>
      <c r="S165" s="46" t="s">
        <v>51</v>
      </c>
      <c r="T165" s="53" t="s">
        <v>234</v>
      </c>
      <c r="U165" s="53" t="s">
        <v>229</v>
      </c>
      <c r="V165" s="46" t="s">
        <v>226</v>
      </c>
      <c r="W165" s="46" t="s">
        <v>225</v>
      </c>
      <c r="X165" s="24" t="s">
        <v>243</v>
      </c>
      <c r="Y165" s="26" t="s">
        <v>515</v>
      </c>
      <c r="Z165" s="24" t="s">
        <v>281</v>
      </c>
      <c r="AA165" s="26"/>
      <c r="AB165" s="102">
        <v>0.0071</v>
      </c>
      <c r="AC165" s="22" t="s">
        <v>229</v>
      </c>
      <c r="AD165" s="257" t="s">
        <v>647</v>
      </c>
      <c r="AE165" s="199">
        <f t="shared" si="24"/>
        <v>284</v>
      </c>
      <c r="AF165" s="199">
        <v>2</v>
      </c>
      <c r="AG165" s="199"/>
      <c r="AH165" s="148">
        <f t="shared" si="25"/>
        <v>0.0071</v>
      </c>
      <c r="AI165" s="149">
        <f t="shared" si="23"/>
        <v>1</v>
      </c>
      <c r="AJ165" s="104"/>
      <c r="AK165" s="138"/>
      <c r="AL165" s="139" t="s">
        <v>645</v>
      </c>
      <c r="AM165" s="139"/>
      <c r="AN165" s="133"/>
      <c r="AO165" s="128">
        <v>2</v>
      </c>
      <c r="AP165" s="159">
        <v>2</v>
      </c>
      <c r="AQ165" s="22"/>
    </row>
    <row r="166" s="8" customFormat="1" ht="39.95" customHeight="1" spans="1:43">
      <c r="A166" s="21">
        <v>161</v>
      </c>
      <c r="B166" s="24"/>
      <c r="C166" s="26"/>
      <c r="D166" s="30">
        <v>2</v>
      </c>
      <c r="E166" s="30"/>
      <c r="F166" s="30"/>
      <c r="G166" s="26"/>
      <c r="H166" s="26"/>
      <c r="I166" s="26"/>
      <c r="J166" s="22"/>
      <c r="K166" s="47"/>
      <c r="L166" s="234" t="s">
        <v>282</v>
      </c>
      <c r="M166" s="63" t="s">
        <v>282</v>
      </c>
      <c r="N166" s="64" t="s">
        <v>520</v>
      </c>
      <c r="O166" s="54" t="s">
        <v>233</v>
      </c>
      <c r="P166" s="233"/>
      <c r="Q166" s="24" t="s">
        <v>224</v>
      </c>
      <c r="R166" s="46"/>
      <c r="S166" s="46" t="s">
        <v>51</v>
      </c>
      <c r="T166" s="53" t="s">
        <v>234</v>
      </c>
      <c r="U166" s="53" t="s">
        <v>229</v>
      </c>
      <c r="V166" s="46" t="s">
        <v>226</v>
      </c>
      <c r="W166" s="46" t="s">
        <v>225</v>
      </c>
      <c r="X166" s="24" t="s">
        <v>243</v>
      </c>
      <c r="Y166" s="26" t="s">
        <v>515</v>
      </c>
      <c r="Z166" s="24" t="s">
        <v>281</v>
      </c>
      <c r="AA166" s="26"/>
      <c r="AB166" s="102">
        <v>0.0111</v>
      </c>
      <c r="AC166" s="22" t="s">
        <v>229</v>
      </c>
      <c r="AD166" s="257" t="s">
        <v>647</v>
      </c>
      <c r="AE166" s="199">
        <f t="shared" si="24"/>
        <v>444</v>
      </c>
      <c r="AF166" s="199">
        <v>2</v>
      </c>
      <c r="AG166" s="199"/>
      <c r="AH166" s="148">
        <f t="shared" si="25"/>
        <v>0.0111</v>
      </c>
      <c r="AI166" s="149">
        <f t="shared" si="23"/>
        <v>1</v>
      </c>
      <c r="AJ166" s="104"/>
      <c r="AK166" s="138"/>
      <c r="AL166" s="139" t="s">
        <v>645</v>
      </c>
      <c r="AM166" s="139"/>
      <c r="AN166" s="133"/>
      <c r="AO166" s="128">
        <v>2</v>
      </c>
      <c r="AP166" s="159">
        <v>2</v>
      </c>
      <c r="AQ166" s="22"/>
    </row>
    <row r="167" s="8" customFormat="1" ht="39.95" customHeight="1" spans="1:43">
      <c r="A167" s="21">
        <v>165</v>
      </c>
      <c r="B167" s="24"/>
      <c r="C167" s="26"/>
      <c r="D167" s="30">
        <v>2</v>
      </c>
      <c r="E167" s="30"/>
      <c r="F167" s="30"/>
      <c r="G167" s="26"/>
      <c r="H167" s="26"/>
      <c r="I167" s="26"/>
      <c r="J167" s="22"/>
      <c r="K167" s="47"/>
      <c r="L167" s="52" t="s">
        <v>524</v>
      </c>
      <c r="M167" s="53" t="s">
        <v>524</v>
      </c>
      <c r="N167" s="35" t="s">
        <v>525</v>
      </c>
      <c r="O167" s="54" t="s">
        <v>272</v>
      </c>
      <c r="P167" s="233"/>
      <c r="Q167" s="24" t="s">
        <v>224</v>
      </c>
      <c r="R167" s="26"/>
      <c r="S167" s="46" t="s">
        <v>51</v>
      </c>
      <c r="T167" s="53" t="s">
        <v>524</v>
      </c>
      <c r="U167" s="53" t="s">
        <v>51</v>
      </c>
      <c r="V167" s="46" t="s">
        <v>226</v>
      </c>
      <c r="W167" s="46" t="s">
        <v>225</v>
      </c>
      <c r="X167" s="24" t="s">
        <v>273</v>
      </c>
      <c r="Y167" s="26" t="s">
        <v>228</v>
      </c>
      <c r="Z167" s="26" t="s">
        <v>229</v>
      </c>
      <c r="AA167" s="24"/>
      <c r="AB167" s="258">
        <f>AB168*AO168+AB169*AO169+AB170+AB171+AB172+AB174+AB173+AB175+AB176+AB177+AB178+AB179+AB180+AB181</f>
        <v>1.744</v>
      </c>
      <c r="AC167" s="22" t="s">
        <v>408</v>
      </c>
      <c r="AD167" s="257" t="s">
        <v>664</v>
      </c>
      <c r="AE167" s="104"/>
      <c r="AF167" s="104"/>
      <c r="AG167" s="104"/>
      <c r="AH167" s="138"/>
      <c r="AI167" s="140"/>
      <c r="AJ167" s="104">
        <v>21</v>
      </c>
      <c r="AK167" s="138"/>
      <c r="AL167" s="139" t="s">
        <v>645</v>
      </c>
      <c r="AM167" s="139" t="s">
        <v>656</v>
      </c>
      <c r="AN167" s="133"/>
      <c r="AO167" s="128">
        <v>1</v>
      </c>
      <c r="AP167" s="158">
        <v>1</v>
      </c>
      <c r="AQ167" s="22"/>
    </row>
    <row r="168" s="8" customFormat="1" ht="39.95" customHeight="1" spans="1:43">
      <c r="A168" s="21">
        <v>166</v>
      </c>
      <c r="B168" s="24"/>
      <c r="C168" s="26"/>
      <c r="D168" s="26"/>
      <c r="E168" s="30">
        <v>3</v>
      </c>
      <c r="F168" s="30"/>
      <c r="G168" s="26"/>
      <c r="H168" s="26"/>
      <c r="I168" s="26"/>
      <c r="J168" s="22"/>
      <c r="K168" s="47"/>
      <c r="L168" s="52"/>
      <c r="M168" s="53" t="s">
        <v>527</v>
      </c>
      <c r="N168" s="35" t="s">
        <v>528</v>
      </c>
      <c r="O168" s="54" t="s">
        <v>272</v>
      </c>
      <c r="P168" s="233"/>
      <c r="Q168" s="24" t="s">
        <v>224</v>
      </c>
      <c r="R168" s="26"/>
      <c r="S168" s="46" t="s">
        <v>51</v>
      </c>
      <c r="T168" s="53" t="s">
        <v>527</v>
      </c>
      <c r="U168" s="53" t="s">
        <v>51</v>
      </c>
      <c r="V168" s="46" t="s">
        <v>226</v>
      </c>
      <c r="W168" s="46" t="s">
        <v>225</v>
      </c>
      <c r="X168" s="30" t="s">
        <v>338</v>
      </c>
      <c r="Y168" s="26" t="s">
        <v>339</v>
      </c>
      <c r="Z168" s="109" t="s">
        <v>340</v>
      </c>
      <c r="AA168" s="24"/>
      <c r="AB168" s="258">
        <v>0.039</v>
      </c>
      <c r="AC168" s="22" t="s">
        <v>229</v>
      </c>
      <c r="AD168" s="257" t="s">
        <v>671</v>
      </c>
      <c r="AE168" s="199">
        <f>67+7</f>
        <v>74</v>
      </c>
      <c r="AF168" s="199">
        <v>47</v>
      </c>
      <c r="AG168" s="199">
        <v>3</v>
      </c>
      <c r="AH168" s="148">
        <f>AE168*AF168*AG168*7860/1000000000</f>
        <v>0.08201124</v>
      </c>
      <c r="AI168" s="149">
        <f t="shared" ref="AI168:AI181" si="26">AB168/AH168</f>
        <v>0.475544571695294</v>
      </c>
      <c r="AJ168" s="104"/>
      <c r="AK168" s="148">
        <f>AE168*AF168*2*AP168/1000000</f>
        <v>0.013912</v>
      </c>
      <c r="AL168" s="137"/>
      <c r="AM168" s="137"/>
      <c r="AN168" s="133"/>
      <c r="AO168" s="128">
        <v>2</v>
      </c>
      <c r="AP168" s="158">
        <v>2</v>
      </c>
      <c r="AQ168" s="22"/>
    </row>
    <row r="169" s="8" customFormat="1" ht="39.95" customHeight="1" spans="1:43">
      <c r="A169" s="21">
        <v>167</v>
      </c>
      <c r="B169" s="24"/>
      <c r="C169" s="26"/>
      <c r="D169" s="26"/>
      <c r="E169" s="30">
        <v>3</v>
      </c>
      <c r="F169" s="30"/>
      <c r="G169" s="26"/>
      <c r="H169" s="26"/>
      <c r="I169" s="26"/>
      <c r="J169" s="22"/>
      <c r="K169" s="47"/>
      <c r="L169" s="52"/>
      <c r="M169" s="53" t="s">
        <v>529</v>
      </c>
      <c r="N169" s="35" t="s">
        <v>530</v>
      </c>
      <c r="O169" s="54" t="s">
        <v>272</v>
      </c>
      <c r="P169" s="233"/>
      <c r="Q169" s="24" t="s">
        <v>224</v>
      </c>
      <c r="R169" s="26"/>
      <c r="S169" s="46" t="s">
        <v>51</v>
      </c>
      <c r="T169" s="53" t="s">
        <v>531</v>
      </c>
      <c r="U169" s="53" t="s">
        <v>51</v>
      </c>
      <c r="V169" s="46" t="s">
        <v>226</v>
      </c>
      <c r="W169" s="46" t="s">
        <v>225</v>
      </c>
      <c r="X169" s="30" t="s">
        <v>338</v>
      </c>
      <c r="Y169" s="26" t="s">
        <v>339</v>
      </c>
      <c r="Z169" s="109" t="s">
        <v>340</v>
      </c>
      <c r="AA169" s="24"/>
      <c r="AB169" s="258">
        <v>0.037</v>
      </c>
      <c r="AC169" s="22" t="s">
        <v>229</v>
      </c>
      <c r="AD169" s="257" t="s">
        <v>671</v>
      </c>
      <c r="AE169" s="199">
        <f>60+7</f>
        <v>67</v>
      </c>
      <c r="AF169" s="199">
        <v>45</v>
      </c>
      <c r="AG169" s="199">
        <v>3</v>
      </c>
      <c r="AH169" s="148">
        <f>AE169*AF169*AG169*7860/1000000000</f>
        <v>0.0710937</v>
      </c>
      <c r="AI169" s="149">
        <f t="shared" si="26"/>
        <v>0.520439926463245</v>
      </c>
      <c r="AJ169" s="104"/>
      <c r="AK169" s="148">
        <f>AE169*AF169*2*AP169/1000000</f>
        <v>0.01206</v>
      </c>
      <c r="AL169" s="137"/>
      <c r="AM169" s="137"/>
      <c r="AN169" s="133"/>
      <c r="AO169" s="128">
        <v>2</v>
      </c>
      <c r="AP169" s="158">
        <v>2</v>
      </c>
      <c r="AQ169" s="22"/>
    </row>
    <row r="170" s="8" customFormat="1" ht="39.95" customHeight="1" spans="1:43">
      <c r="A170" s="21">
        <v>168</v>
      </c>
      <c r="B170" s="24"/>
      <c r="C170" s="26"/>
      <c r="D170" s="26"/>
      <c r="E170" s="30">
        <v>3</v>
      </c>
      <c r="F170" s="30"/>
      <c r="G170" s="26"/>
      <c r="H170" s="26"/>
      <c r="I170" s="26"/>
      <c r="J170" s="22"/>
      <c r="K170" s="47"/>
      <c r="L170" s="52"/>
      <c r="M170" s="53" t="s">
        <v>532</v>
      </c>
      <c r="N170" s="35" t="s">
        <v>533</v>
      </c>
      <c r="O170" s="54" t="s">
        <v>272</v>
      </c>
      <c r="P170" s="233"/>
      <c r="Q170" s="24" t="s">
        <v>224</v>
      </c>
      <c r="R170" s="26"/>
      <c r="S170" s="46" t="s">
        <v>51</v>
      </c>
      <c r="T170" s="53" t="s">
        <v>532</v>
      </c>
      <c r="U170" s="53" t="s">
        <v>51</v>
      </c>
      <c r="V170" s="46" t="s">
        <v>226</v>
      </c>
      <c r="W170" s="46" t="s">
        <v>225</v>
      </c>
      <c r="X170" s="24" t="s">
        <v>243</v>
      </c>
      <c r="Y170" s="26" t="s">
        <v>534</v>
      </c>
      <c r="Z170" s="53" t="s">
        <v>245</v>
      </c>
      <c r="AA170" s="24"/>
      <c r="AB170" s="258">
        <v>0.317</v>
      </c>
      <c r="AC170" s="22" t="s">
        <v>229</v>
      </c>
      <c r="AD170" s="257" t="s">
        <v>647</v>
      </c>
      <c r="AE170" s="199">
        <f t="shared" ref="AE170:AE174" si="27">AB170/0.395*1000</f>
        <v>802.53164556962</v>
      </c>
      <c r="AF170" s="199">
        <v>8</v>
      </c>
      <c r="AG170" s="199"/>
      <c r="AH170" s="148">
        <f t="shared" ref="AH170:AH174" si="28">AE170*0.395/1000</f>
        <v>0.317</v>
      </c>
      <c r="AI170" s="149">
        <f t="shared" si="26"/>
        <v>1</v>
      </c>
      <c r="AJ170" s="199"/>
      <c r="AK170" s="148">
        <f t="shared" ref="AK170:AK181" si="29">3.14*AF170*AE170/1000000</f>
        <v>0.0201595949367089</v>
      </c>
      <c r="AL170" s="137"/>
      <c r="AM170" s="137"/>
      <c r="AN170" s="133"/>
      <c r="AO170" s="128">
        <v>1</v>
      </c>
      <c r="AP170" s="158">
        <v>1</v>
      </c>
      <c r="AQ170" s="22"/>
    </row>
    <row r="171" s="8" customFormat="1" ht="39.95" customHeight="1" spans="1:43">
      <c r="A171" s="21">
        <v>169</v>
      </c>
      <c r="B171" s="24"/>
      <c r="C171" s="26"/>
      <c r="D171" s="26"/>
      <c r="E171" s="30">
        <v>3</v>
      </c>
      <c r="F171" s="30"/>
      <c r="G171" s="26"/>
      <c r="H171" s="26"/>
      <c r="I171" s="26"/>
      <c r="J171" s="22"/>
      <c r="K171" s="47"/>
      <c r="L171" s="52"/>
      <c r="M171" s="53" t="s">
        <v>535</v>
      </c>
      <c r="N171" s="35" t="s">
        <v>536</v>
      </c>
      <c r="O171" s="54" t="s">
        <v>272</v>
      </c>
      <c r="P171" s="233"/>
      <c r="Q171" s="24" t="s">
        <v>224</v>
      </c>
      <c r="R171" s="26"/>
      <c r="S171" s="46" t="s">
        <v>51</v>
      </c>
      <c r="T171" s="53" t="s">
        <v>535</v>
      </c>
      <c r="U171" s="53" t="s">
        <v>51</v>
      </c>
      <c r="V171" s="46" t="s">
        <v>226</v>
      </c>
      <c r="W171" s="46" t="s">
        <v>225</v>
      </c>
      <c r="X171" s="24" t="s">
        <v>243</v>
      </c>
      <c r="Y171" s="26" t="s">
        <v>534</v>
      </c>
      <c r="Z171" s="53" t="s">
        <v>245</v>
      </c>
      <c r="AA171" s="24"/>
      <c r="AB171" s="258">
        <v>0.329</v>
      </c>
      <c r="AC171" s="22" t="s">
        <v>229</v>
      </c>
      <c r="AD171" s="257" t="s">
        <v>647</v>
      </c>
      <c r="AE171" s="199">
        <f t="shared" si="27"/>
        <v>832.911392405063</v>
      </c>
      <c r="AF171" s="199">
        <v>8</v>
      </c>
      <c r="AG171" s="199"/>
      <c r="AH171" s="148">
        <f t="shared" si="28"/>
        <v>0.329</v>
      </c>
      <c r="AI171" s="149">
        <f t="shared" si="26"/>
        <v>1</v>
      </c>
      <c r="AJ171" s="199"/>
      <c r="AK171" s="148">
        <f t="shared" si="29"/>
        <v>0.0209227341772152</v>
      </c>
      <c r="AL171" s="137"/>
      <c r="AM171" s="137"/>
      <c r="AN171" s="133"/>
      <c r="AO171" s="128">
        <v>1</v>
      </c>
      <c r="AP171" s="158">
        <v>1</v>
      </c>
      <c r="AQ171" s="22"/>
    </row>
    <row r="172" s="8" customFormat="1" ht="39.95" customHeight="1" spans="1:43">
      <c r="A172" s="21">
        <v>170</v>
      </c>
      <c r="B172" s="24"/>
      <c r="C172" s="26"/>
      <c r="D172" s="26"/>
      <c r="E172" s="30">
        <v>3</v>
      </c>
      <c r="F172" s="30"/>
      <c r="G172" s="26"/>
      <c r="H172" s="26"/>
      <c r="I172" s="26"/>
      <c r="J172" s="22"/>
      <c r="K172" s="47"/>
      <c r="L172" s="52"/>
      <c r="M172" s="53" t="s">
        <v>537</v>
      </c>
      <c r="N172" s="35" t="s">
        <v>538</v>
      </c>
      <c r="O172" s="54" t="s">
        <v>272</v>
      </c>
      <c r="P172" s="233"/>
      <c r="Q172" s="24" t="s">
        <v>224</v>
      </c>
      <c r="R172" s="26"/>
      <c r="S172" s="46" t="s">
        <v>51</v>
      </c>
      <c r="T172" s="53" t="s">
        <v>537</v>
      </c>
      <c r="U172" s="53" t="s">
        <v>51</v>
      </c>
      <c r="V172" s="46" t="s">
        <v>226</v>
      </c>
      <c r="W172" s="46" t="s">
        <v>225</v>
      </c>
      <c r="X172" s="24" t="s">
        <v>243</v>
      </c>
      <c r="Y172" s="26" t="s">
        <v>534</v>
      </c>
      <c r="Z172" s="53" t="s">
        <v>245</v>
      </c>
      <c r="AA172" s="24"/>
      <c r="AB172" s="258">
        <v>0.199</v>
      </c>
      <c r="AC172" s="22" t="s">
        <v>229</v>
      </c>
      <c r="AD172" s="257" t="s">
        <v>647</v>
      </c>
      <c r="AE172" s="199">
        <f t="shared" si="27"/>
        <v>503.79746835443</v>
      </c>
      <c r="AF172" s="199">
        <v>8</v>
      </c>
      <c r="AG172" s="199"/>
      <c r="AH172" s="148">
        <f t="shared" si="28"/>
        <v>0.199</v>
      </c>
      <c r="AI172" s="149">
        <f t="shared" si="26"/>
        <v>1</v>
      </c>
      <c r="AJ172" s="199"/>
      <c r="AK172" s="148">
        <f t="shared" si="29"/>
        <v>0.0126553924050633</v>
      </c>
      <c r="AL172" s="137"/>
      <c r="AM172" s="137"/>
      <c r="AN172" s="133"/>
      <c r="AO172" s="128">
        <v>1</v>
      </c>
      <c r="AP172" s="158">
        <v>1</v>
      </c>
      <c r="AQ172" s="22"/>
    </row>
    <row r="173" s="8" customFormat="1" ht="39.95" customHeight="1" spans="1:43">
      <c r="A173" s="21">
        <v>171</v>
      </c>
      <c r="B173" s="24"/>
      <c r="C173" s="26"/>
      <c r="D173" s="26"/>
      <c r="E173" s="30">
        <v>3</v>
      </c>
      <c r="F173" s="30"/>
      <c r="G173" s="26"/>
      <c r="H173" s="26"/>
      <c r="I173" s="26"/>
      <c r="J173" s="22"/>
      <c r="K173" s="47"/>
      <c r="L173" s="52"/>
      <c r="M173" s="53" t="s">
        <v>539</v>
      </c>
      <c r="N173" s="35" t="s">
        <v>540</v>
      </c>
      <c r="O173" s="54" t="s">
        <v>272</v>
      </c>
      <c r="P173" s="233"/>
      <c r="Q173" s="24" t="s">
        <v>224</v>
      </c>
      <c r="R173" s="26"/>
      <c r="S173" s="46" t="s">
        <v>51</v>
      </c>
      <c r="T173" s="53" t="s">
        <v>539</v>
      </c>
      <c r="U173" s="53" t="s">
        <v>51</v>
      </c>
      <c r="V173" s="46" t="s">
        <v>226</v>
      </c>
      <c r="W173" s="46" t="s">
        <v>225</v>
      </c>
      <c r="X173" s="24" t="s">
        <v>243</v>
      </c>
      <c r="Y173" s="26" t="s">
        <v>534</v>
      </c>
      <c r="Z173" s="53" t="s">
        <v>245</v>
      </c>
      <c r="AA173" s="24"/>
      <c r="AB173" s="258">
        <v>0.19</v>
      </c>
      <c r="AC173" s="22" t="s">
        <v>229</v>
      </c>
      <c r="AD173" s="257" t="s">
        <v>647</v>
      </c>
      <c r="AE173" s="199">
        <f t="shared" si="27"/>
        <v>481.012658227848</v>
      </c>
      <c r="AF173" s="199">
        <v>8</v>
      </c>
      <c r="AG173" s="199"/>
      <c r="AH173" s="148">
        <f t="shared" si="28"/>
        <v>0.19</v>
      </c>
      <c r="AI173" s="149">
        <f t="shared" si="26"/>
        <v>1</v>
      </c>
      <c r="AJ173" s="199"/>
      <c r="AK173" s="148">
        <f t="shared" si="29"/>
        <v>0.0120830379746835</v>
      </c>
      <c r="AL173" s="137"/>
      <c r="AM173" s="137"/>
      <c r="AN173" s="133"/>
      <c r="AO173" s="128">
        <v>1</v>
      </c>
      <c r="AP173" s="158">
        <v>1</v>
      </c>
      <c r="AQ173" s="22"/>
    </row>
    <row r="174" s="8" customFormat="1" ht="39.95" customHeight="1" spans="1:43">
      <c r="A174" s="21">
        <v>172</v>
      </c>
      <c r="B174" s="24"/>
      <c r="C174" s="26"/>
      <c r="D174" s="26"/>
      <c r="E174" s="30">
        <v>3</v>
      </c>
      <c r="F174" s="30"/>
      <c r="G174" s="26"/>
      <c r="H174" s="26"/>
      <c r="I174" s="26"/>
      <c r="J174" s="22"/>
      <c r="K174" s="47"/>
      <c r="L174" s="52"/>
      <c r="M174" s="53" t="s">
        <v>541</v>
      </c>
      <c r="N174" s="35" t="s">
        <v>542</v>
      </c>
      <c r="O174" s="54" t="s">
        <v>272</v>
      </c>
      <c r="P174" s="233"/>
      <c r="Q174" s="24" t="s">
        <v>224</v>
      </c>
      <c r="R174" s="26"/>
      <c r="S174" s="46" t="s">
        <v>51</v>
      </c>
      <c r="T174" s="53" t="s">
        <v>541</v>
      </c>
      <c r="U174" s="53" t="s">
        <v>51</v>
      </c>
      <c r="V174" s="46" t="s">
        <v>226</v>
      </c>
      <c r="W174" s="46" t="s">
        <v>225</v>
      </c>
      <c r="X174" s="24" t="s">
        <v>243</v>
      </c>
      <c r="Y174" s="26" t="s">
        <v>534</v>
      </c>
      <c r="Z174" s="53" t="s">
        <v>245</v>
      </c>
      <c r="AA174" s="24"/>
      <c r="AB174" s="258">
        <v>0.192</v>
      </c>
      <c r="AC174" s="22" t="s">
        <v>229</v>
      </c>
      <c r="AD174" s="257" t="s">
        <v>647</v>
      </c>
      <c r="AE174" s="199">
        <f t="shared" si="27"/>
        <v>486.075949367089</v>
      </c>
      <c r="AF174" s="199">
        <v>8</v>
      </c>
      <c r="AG174" s="199"/>
      <c r="AH174" s="148">
        <f t="shared" si="28"/>
        <v>0.192</v>
      </c>
      <c r="AI174" s="149">
        <f t="shared" si="26"/>
        <v>1</v>
      </c>
      <c r="AJ174" s="199"/>
      <c r="AK174" s="148">
        <f t="shared" si="29"/>
        <v>0.0122102278481013</v>
      </c>
      <c r="AL174" s="137"/>
      <c r="AM174" s="137"/>
      <c r="AN174" s="133"/>
      <c r="AO174" s="128">
        <v>1</v>
      </c>
      <c r="AP174" s="158">
        <v>1</v>
      </c>
      <c r="AQ174" s="22"/>
    </row>
    <row r="175" s="8" customFormat="1" ht="39.95" customHeight="1" spans="1:43">
      <c r="A175" s="21">
        <v>173</v>
      </c>
      <c r="B175" s="24"/>
      <c r="C175" s="26"/>
      <c r="D175" s="26"/>
      <c r="E175" s="30">
        <v>3</v>
      </c>
      <c r="F175" s="30"/>
      <c r="G175" s="26"/>
      <c r="H175" s="26"/>
      <c r="I175" s="26"/>
      <c r="J175" s="22"/>
      <c r="K175" s="47"/>
      <c r="L175" s="52"/>
      <c r="M175" s="53" t="s">
        <v>543</v>
      </c>
      <c r="N175" s="35" t="s">
        <v>544</v>
      </c>
      <c r="O175" s="54" t="s">
        <v>272</v>
      </c>
      <c r="P175" s="233"/>
      <c r="Q175" s="24" t="s">
        <v>224</v>
      </c>
      <c r="R175" s="22"/>
      <c r="S175" s="46" t="s">
        <v>51</v>
      </c>
      <c r="T175" s="53" t="s">
        <v>543</v>
      </c>
      <c r="U175" s="53" t="s">
        <v>51</v>
      </c>
      <c r="V175" s="46" t="s">
        <v>226</v>
      </c>
      <c r="W175" s="46" t="s">
        <v>225</v>
      </c>
      <c r="X175" s="24" t="s">
        <v>243</v>
      </c>
      <c r="Y175" s="26" t="s">
        <v>445</v>
      </c>
      <c r="Z175" s="53" t="s">
        <v>245</v>
      </c>
      <c r="AA175" s="24"/>
      <c r="AB175" s="258">
        <v>0.106</v>
      </c>
      <c r="AC175" s="22" t="s">
        <v>229</v>
      </c>
      <c r="AD175" s="148" t="s">
        <v>647</v>
      </c>
      <c r="AE175" s="199">
        <f>AB175/0.2219*1000</f>
        <v>477.692654348806</v>
      </c>
      <c r="AF175" s="199">
        <v>6</v>
      </c>
      <c r="AG175" s="199"/>
      <c r="AH175" s="148">
        <f>AE175*0.2219/1000</f>
        <v>0.106</v>
      </c>
      <c r="AI175" s="149">
        <f t="shared" si="26"/>
        <v>1</v>
      </c>
      <c r="AJ175" s="199"/>
      <c r="AK175" s="148">
        <f t="shared" si="29"/>
        <v>0.0089997296079315</v>
      </c>
      <c r="AL175" s="137"/>
      <c r="AM175" s="137"/>
      <c r="AN175" s="133"/>
      <c r="AO175" s="128">
        <v>1</v>
      </c>
      <c r="AP175" s="158">
        <v>1</v>
      </c>
      <c r="AQ175" s="22"/>
    </row>
    <row r="176" s="8" customFormat="1" ht="39.95" customHeight="1" spans="1:43">
      <c r="A176" s="21">
        <v>174</v>
      </c>
      <c r="B176" s="24"/>
      <c r="C176" s="26"/>
      <c r="D176" s="26"/>
      <c r="E176" s="30">
        <v>3</v>
      </c>
      <c r="F176" s="30"/>
      <c r="G176" s="26"/>
      <c r="H176" s="26"/>
      <c r="I176" s="26"/>
      <c r="J176" s="22"/>
      <c r="K176" s="47"/>
      <c r="L176" s="52"/>
      <c r="M176" s="53" t="s">
        <v>545</v>
      </c>
      <c r="N176" s="35" t="s">
        <v>546</v>
      </c>
      <c r="O176" s="54" t="s">
        <v>272</v>
      </c>
      <c r="P176" s="233"/>
      <c r="Q176" s="24" t="s">
        <v>224</v>
      </c>
      <c r="R176" s="26"/>
      <c r="S176" s="46" t="s">
        <v>51</v>
      </c>
      <c r="T176" s="53" t="s">
        <v>545</v>
      </c>
      <c r="U176" s="53" t="s">
        <v>51</v>
      </c>
      <c r="V176" s="46" t="s">
        <v>226</v>
      </c>
      <c r="W176" s="46" t="s">
        <v>225</v>
      </c>
      <c r="X176" s="24" t="s">
        <v>243</v>
      </c>
      <c r="Y176" s="26" t="s">
        <v>365</v>
      </c>
      <c r="Z176" s="53" t="s">
        <v>245</v>
      </c>
      <c r="AA176" s="24"/>
      <c r="AB176" s="258">
        <v>0.046</v>
      </c>
      <c r="AC176" s="22" t="s">
        <v>229</v>
      </c>
      <c r="AD176" s="148" t="s">
        <v>647</v>
      </c>
      <c r="AE176" s="199">
        <f t="shared" ref="AE176:AE181" si="30">AB176/0.154*1000</f>
        <v>298.701298701299</v>
      </c>
      <c r="AF176" s="199">
        <v>5</v>
      </c>
      <c r="AG176" s="199"/>
      <c r="AH176" s="148">
        <f t="shared" ref="AH176:AH181" si="31">AE176*0.154/1000</f>
        <v>0.046</v>
      </c>
      <c r="AI176" s="149">
        <f t="shared" si="26"/>
        <v>1</v>
      </c>
      <c r="AJ176" s="199"/>
      <c r="AK176" s="148">
        <f t="shared" si="29"/>
        <v>0.00468961038961039</v>
      </c>
      <c r="AL176" s="137"/>
      <c r="AM176" s="137"/>
      <c r="AN176" s="133"/>
      <c r="AO176" s="128">
        <v>1</v>
      </c>
      <c r="AP176" s="158">
        <v>1</v>
      </c>
      <c r="AQ176" s="22"/>
    </row>
    <row r="177" s="8" customFormat="1" ht="39.95" customHeight="1" spans="1:43">
      <c r="A177" s="21">
        <v>175</v>
      </c>
      <c r="B177" s="24"/>
      <c r="C177" s="26"/>
      <c r="D177" s="26"/>
      <c r="E177" s="30">
        <v>3</v>
      </c>
      <c r="F177" s="30"/>
      <c r="G177" s="26"/>
      <c r="H177" s="26"/>
      <c r="I177" s="26"/>
      <c r="J177" s="22"/>
      <c r="K177" s="47"/>
      <c r="L177" s="52"/>
      <c r="M177" s="53" t="s">
        <v>547</v>
      </c>
      <c r="N177" s="35" t="s">
        <v>548</v>
      </c>
      <c r="O177" s="54" t="s">
        <v>272</v>
      </c>
      <c r="P177" s="233"/>
      <c r="Q177" s="24" t="s">
        <v>224</v>
      </c>
      <c r="R177" s="26"/>
      <c r="S177" s="46" t="s">
        <v>51</v>
      </c>
      <c r="T177" s="53" t="s">
        <v>547</v>
      </c>
      <c r="U177" s="53" t="s">
        <v>51</v>
      </c>
      <c r="V177" s="46" t="s">
        <v>226</v>
      </c>
      <c r="W177" s="46" t="s">
        <v>225</v>
      </c>
      <c r="X177" s="24" t="s">
        <v>243</v>
      </c>
      <c r="Y177" s="26" t="s">
        <v>365</v>
      </c>
      <c r="Z177" s="53" t="s">
        <v>245</v>
      </c>
      <c r="AA177" s="24"/>
      <c r="AB177" s="258">
        <v>0.044</v>
      </c>
      <c r="AC177" s="22" t="s">
        <v>229</v>
      </c>
      <c r="AD177" s="257" t="s">
        <v>647</v>
      </c>
      <c r="AE177" s="199">
        <f t="shared" si="30"/>
        <v>285.714285714286</v>
      </c>
      <c r="AF177" s="199">
        <v>5</v>
      </c>
      <c r="AG177" s="199"/>
      <c r="AH177" s="148">
        <f t="shared" si="31"/>
        <v>0.044</v>
      </c>
      <c r="AI177" s="149">
        <f t="shared" si="26"/>
        <v>1</v>
      </c>
      <c r="AJ177" s="199"/>
      <c r="AK177" s="148">
        <f t="shared" si="29"/>
        <v>0.00448571428571429</v>
      </c>
      <c r="AL177" s="137"/>
      <c r="AM177" s="137"/>
      <c r="AN177" s="133"/>
      <c r="AO177" s="128">
        <v>1</v>
      </c>
      <c r="AP177" s="158">
        <v>1</v>
      </c>
      <c r="AQ177" s="22"/>
    </row>
    <row r="178" s="8" customFormat="1" ht="39.95" customHeight="1" spans="1:43">
      <c r="A178" s="21">
        <v>176</v>
      </c>
      <c r="B178" s="24"/>
      <c r="C178" s="26"/>
      <c r="D178" s="26"/>
      <c r="E178" s="30">
        <v>3</v>
      </c>
      <c r="F178" s="30"/>
      <c r="G178" s="26"/>
      <c r="H178" s="26"/>
      <c r="I178" s="26"/>
      <c r="J178" s="22"/>
      <c r="K178" s="47"/>
      <c r="L178" s="52"/>
      <c r="M178" s="53" t="s">
        <v>549</v>
      </c>
      <c r="N178" s="35" t="s">
        <v>550</v>
      </c>
      <c r="O178" s="54" t="s">
        <v>272</v>
      </c>
      <c r="P178" s="233"/>
      <c r="Q178" s="24" t="s">
        <v>224</v>
      </c>
      <c r="R178" s="26"/>
      <c r="S178" s="46" t="s">
        <v>51</v>
      </c>
      <c r="T178" s="53" t="s">
        <v>549</v>
      </c>
      <c r="U178" s="53" t="s">
        <v>51</v>
      </c>
      <c r="V178" s="46" t="s">
        <v>226</v>
      </c>
      <c r="W178" s="46" t="s">
        <v>225</v>
      </c>
      <c r="X178" s="24" t="s">
        <v>243</v>
      </c>
      <c r="Y178" s="26" t="s">
        <v>365</v>
      </c>
      <c r="Z178" s="53" t="s">
        <v>245</v>
      </c>
      <c r="AA178" s="24"/>
      <c r="AB178" s="258">
        <v>0.05</v>
      </c>
      <c r="AC178" s="22" t="s">
        <v>229</v>
      </c>
      <c r="AD178" s="257" t="s">
        <v>647</v>
      </c>
      <c r="AE178" s="199">
        <f t="shared" si="30"/>
        <v>324.675324675325</v>
      </c>
      <c r="AF178" s="199">
        <v>5</v>
      </c>
      <c r="AG178" s="199"/>
      <c r="AH178" s="148">
        <f t="shared" si="31"/>
        <v>0.05</v>
      </c>
      <c r="AI178" s="149">
        <f t="shared" si="26"/>
        <v>1</v>
      </c>
      <c r="AJ178" s="199"/>
      <c r="AK178" s="148">
        <f t="shared" si="29"/>
        <v>0.0050974025974026</v>
      </c>
      <c r="AL178" s="137"/>
      <c r="AM178" s="137"/>
      <c r="AN178" s="133"/>
      <c r="AO178" s="128">
        <v>1</v>
      </c>
      <c r="AP178" s="158">
        <v>1</v>
      </c>
      <c r="AQ178" s="22"/>
    </row>
    <row r="179" s="8" customFormat="1" ht="39.95" customHeight="1" spans="1:43">
      <c r="A179" s="21">
        <v>177</v>
      </c>
      <c r="B179" s="24"/>
      <c r="C179" s="26"/>
      <c r="D179" s="26"/>
      <c r="E179" s="30">
        <v>3</v>
      </c>
      <c r="F179" s="30"/>
      <c r="G179" s="26"/>
      <c r="H179" s="26"/>
      <c r="I179" s="26"/>
      <c r="J179" s="22"/>
      <c r="K179" s="47"/>
      <c r="L179" s="52"/>
      <c r="M179" s="53" t="s">
        <v>551</v>
      </c>
      <c r="N179" s="35" t="s">
        <v>552</v>
      </c>
      <c r="O179" s="54" t="s">
        <v>272</v>
      </c>
      <c r="P179" s="233"/>
      <c r="Q179" s="24" t="s">
        <v>224</v>
      </c>
      <c r="R179" s="26"/>
      <c r="S179" s="46" t="s">
        <v>51</v>
      </c>
      <c r="T179" s="53" t="s">
        <v>551</v>
      </c>
      <c r="U179" s="53" t="s">
        <v>51</v>
      </c>
      <c r="V179" s="46" t="s">
        <v>226</v>
      </c>
      <c r="W179" s="46" t="s">
        <v>225</v>
      </c>
      <c r="X179" s="24" t="s">
        <v>243</v>
      </c>
      <c r="Y179" s="26" t="s">
        <v>365</v>
      </c>
      <c r="Z179" s="53" t="s">
        <v>245</v>
      </c>
      <c r="AA179" s="24"/>
      <c r="AB179" s="258">
        <v>0.065</v>
      </c>
      <c r="AC179" s="22" t="s">
        <v>229</v>
      </c>
      <c r="AD179" s="257" t="s">
        <v>647</v>
      </c>
      <c r="AE179" s="199">
        <f t="shared" si="30"/>
        <v>422.077922077922</v>
      </c>
      <c r="AF179" s="199">
        <v>5</v>
      </c>
      <c r="AG179" s="199"/>
      <c r="AH179" s="148">
        <f t="shared" si="31"/>
        <v>0.065</v>
      </c>
      <c r="AI179" s="149">
        <f t="shared" si="26"/>
        <v>1</v>
      </c>
      <c r="AJ179" s="199"/>
      <c r="AK179" s="148">
        <f t="shared" si="29"/>
        <v>0.00662662337662338</v>
      </c>
      <c r="AL179" s="137"/>
      <c r="AM179" s="137"/>
      <c r="AN179" s="133"/>
      <c r="AO179" s="128">
        <v>1</v>
      </c>
      <c r="AP179" s="158">
        <v>1</v>
      </c>
      <c r="AQ179" s="22"/>
    </row>
    <row r="180" s="8" customFormat="1" ht="39.95" customHeight="1" spans="1:43">
      <c r="A180" s="21">
        <v>178</v>
      </c>
      <c r="B180" s="24"/>
      <c r="C180" s="26"/>
      <c r="D180" s="26"/>
      <c r="E180" s="30">
        <v>3</v>
      </c>
      <c r="F180" s="30"/>
      <c r="G180" s="26"/>
      <c r="H180" s="26"/>
      <c r="I180" s="26"/>
      <c r="J180" s="22"/>
      <c r="K180" s="47"/>
      <c r="L180" s="52"/>
      <c r="M180" s="53" t="s">
        <v>553</v>
      </c>
      <c r="N180" s="35" t="s">
        <v>554</v>
      </c>
      <c r="O180" s="54" t="s">
        <v>272</v>
      </c>
      <c r="P180" s="233"/>
      <c r="Q180" s="24" t="s">
        <v>224</v>
      </c>
      <c r="R180" s="26"/>
      <c r="S180" s="46" t="s">
        <v>51</v>
      </c>
      <c r="T180" s="53" t="s">
        <v>553</v>
      </c>
      <c r="U180" s="53" t="s">
        <v>51</v>
      </c>
      <c r="V180" s="46" t="s">
        <v>226</v>
      </c>
      <c r="W180" s="46" t="s">
        <v>225</v>
      </c>
      <c r="X180" s="24" t="s">
        <v>243</v>
      </c>
      <c r="Y180" s="26" t="s">
        <v>365</v>
      </c>
      <c r="Z180" s="53" t="s">
        <v>245</v>
      </c>
      <c r="AA180" s="24"/>
      <c r="AB180" s="258">
        <v>0.027</v>
      </c>
      <c r="AC180" s="22" t="s">
        <v>229</v>
      </c>
      <c r="AD180" s="257" t="s">
        <v>647</v>
      </c>
      <c r="AE180" s="199">
        <f t="shared" si="30"/>
        <v>175.324675324675</v>
      </c>
      <c r="AF180" s="199">
        <f>71+7</f>
        <v>78</v>
      </c>
      <c r="AG180" s="199"/>
      <c r="AH180" s="148">
        <f t="shared" si="31"/>
        <v>0.027</v>
      </c>
      <c r="AI180" s="149">
        <f t="shared" si="26"/>
        <v>1</v>
      </c>
      <c r="AJ180" s="199"/>
      <c r="AK180" s="148">
        <f t="shared" si="29"/>
        <v>0.0429405194805195</v>
      </c>
      <c r="AL180" s="137"/>
      <c r="AM180" s="137"/>
      <c r="AN180" s="133"/>
      <c r="AO180" s="128">
        <v>1</v>
      </c>
      <c r="AP180" s="158">
        <v>1</v>
      </c>
      <c r="AQ180" s="22"/>
    </row>
    <row r="181" s="8" customFormat="1" ht="39.95" customHeight="1" spans="1:43">
      <c r="A181" s="21">
        <v>179</v>
      </c>
      <c r="B181" s="24"/>
      <c r="C181" s="26"/>
      <c r="D181" s="26"/>
      <c r="E181" s="30">
        <v>3</v>
      </c>
      <c r="F181" s="30"/>
      <c r="G181" s="26"/>
      <c r="H181" s="26"/>
      <c r="I181" s="26"/>
      <c r="J181" s="22"/>
      <c r="K181" s="47"/>
      <c r="L181" s="52"/>
      <c r="M181" s="53" t="s">
        <v>555</v>
      </c>
      <c r="N181" s="35" t="s">
        <v>556</v>
      </c>
      <c r="O181" s="54" t="s">
        <v>272</v>
      </c>
      <c r="P181" s="233"/>
      <c r="Q181" s="24" t="s">
        <v>224</v>
      </c>
      <c r="R181" s="26"/>
      <c r="S181" s="46" t="s">
        <v>51</v>
      </c>
      <c r="T181" s="53" t="s">
        <v>555</v>
      </c>
      <c r="U181" s="53" t="s">
        <v>51</v>
      </c>
      <c r="V181" s="46" t="s">
        <v>226</v>
      </c>
      <c r="W181" s="46" t="s">
        <v>225</v>
      </c>
      <c r="X181" s="24" t="s">
        <v>243</v>
      </c>
      <c r="Y181" s="26" t="s">
        <v>365</v>
      </c>
      <c r="Z181" s="53" t="s">
        <v>245</v>
      </c>
      <c r="AA181" s="24"/>
      <c r="AB181" s="258">
        <v>0.027</v>
      </c>
      <c r="AC181" s="22" t="s">
        <v>229</v>
      </c>
      <c r="AD181" s="257" t="s">
        <v>647</v>
      </c>
      <c r="AE181" s="199">
        <f t="shared" si="30"/>
        <v>175.324675324675</v>
      </c>
      <c r="AF181" s="199">
        <v>5</v>
      </c>
      <c r="AG181" s="199"/>
      <c r="AH181" s="148">
        <f t="shared" si="31"/>
        <v>0.027</v>
      </c>
      <c r="AI181" s="149">
        <f t="shared" si="26"/>
        <v>1</v>
      </c>
      <c r="AJ181" s="199"/>
      <c r="AK181" s="148">
        <f t="shared" si="29"/>
        <v>0.0027525974025974</v>
      </c>
      <c r="AL181" s="137"/>
      <c r="AM181" s="137"/>
      <c r="AN181" s="133"/>
      <c r="AO181" s="128">
        <v>1</v>
      </c>
      <c r="AP181" s="158">
        <v>1</v>
      </c>
      <c r="AQ181" s="22"/>
    </row>
    <row r="182" s="8" customFormat="1" ht="39.95" customHeight="1" spans="1:43">
      <c r="A182" s="21">
        <v>180</v>
      </c>
      <c r="B182" s="24"/>
      <c r="C182" s="26">
        <v>1</v>
      </c>
      <c r="D182" s="26"/>
      <c r="E182" s="30"/>
      <c r="F182" s="30"/>
      <c r="G182" s="26"/>
      <c r="H182" s="26"/>
      <c r="I182" s="26"/>
      <c r="J182" s="22"/>
      <c r="K182" s="47"/>
      <c r="L182" s="52" t="s">
        <v>557</v>
      </c>
      <c r="M182" s="30" t="s">
        <v>557</v>
      </c>
      <c r="N182" s="178" t="s">
        <v>558</v>
      </c>
      <c r="O182" s="54" t="s">
        <v>272</v>
      </c>
      <c r="P182" s="235"/>
      <c r="Q182" s="24" t="s">
        <v>224</v>
      </c>
      <c r="R182" s="246"/>
      <c r="S182" s="235" t="s">
        <v>51</v>
      </c>
      <c r="T182" s="53" t="s">
        <v>234</v>
      </c>
      <c r="U182" s="53" t="s">
        <v>229</v>
      </c>
      <c r="V182" s="46" t="s">
        <v>226</v>
      </c>
      <c r="W182" s="46" t="s">
        <v>225</v>
      </c>
      <c r="X182" s="247" t="s">
        <v>303</v>
      </c>
      <c r="Y182" s="235" t="s">
        <v>228</v>
      </c>
      <c r="Z182" s="259" t="s">
        <v>229</v>
      </c>
      <c r="AA182" s="188" t="s">
        <v>559</v>
      </c>
      <c r="AB182" s="260">
        <v>0.0075</v>
      </c>
      <c r="AC182" s="22" t="s">
        <v>229</v>
      </c>
      <c r="AD182" s="257"/>
      <c r="AE182" s="104"/>
      <c r="AF182" s="104"/>
      <c r="AG182" s="104"/>
      <c r="AH182" s="138"/>
      <c r="AI182" s="140"/>
      <c r="AJ182" s="104"/>
      <c r="AK182" s="138"/>
      <c r="AL182" s="139" t="s">
        <v>645</v>
      </c>
      <c r="AM182" s="139" t="s">
        <v>659</v>
      </c>
      <c r="AN182" s="133"/>
      <c r="AO182" s="128">
        <v>0</v>
      </c>
      <c r="AP182" s="158">
        <v>1</v>
      </c>
      <c r="AQ182" s="22"/>
    </row>
    <row r="183" s="8" customFormat="1" ht="39.95" customHeight="1" spans="1:43">
      <c r="A183" s="21">
        <v>181</v>
      </c>
      <c r="B183" s="24"/>
      <c r="C183" s="26">
        <v>1</v>
      </c>
      <c r="D183" s="26"/>
      <c r="E183" s="30"/>
      <c r="F183" s="30"/>
      <c r="G183" s="26"/>
      <c r="H183" s="26"/>
      <c r="I183" s="26"/>
      <c r="J183" s="22"/>
      <c r="K183" s="47"/>
      <c r="L183" s="52" t="s">
        <v>560</v>
      </c>
      <c r="M183" s="53" t="s">
        <v>560</v>
      </c>
      <c r="N183" s="35" t="s">
        <v>145</v>
      </c>
      <c r="O183" s="54" t="s">
        <v>272</v>
      </c>
      <c r="P183" s="233"/>
      <c r="Q183" s="24" t="s">
        <v>224</v>
      </c>
      <c r="R183" s="46"/>
      <c r="S183" s="46" t="s">
        <v>51</v>
      </c>
      <c r="T183" s="53" t="s">
        <v>234</v>
      </c>
      <c r="U183" s="53" t="s">
        <v>229</v>
      </c>
      <c r="V183" s="46" t="s">
        <v>226</v>
      </c>
      <c r="W183" s="46" t="s">
        <v>225</v>
      </c>
      <c r="X183" s="30" t="s">
        <v>273</v>
      </c>
      <c r="Y183" s="26" t="s">
        <v>228</v>
      </c>
      <c r="Z183" s="26" t="s">
        <v>229</v>
      </c>
      <c r="AA183" s="26"/>
      <c r="AB183" s="102">
        <v>0.2</v>
      </c>
      <c r="AC183" s="22" t="s">
        <v>229</v>
      </c>
      <c r="AD183" s="257" t="s">
        <v>661</v>
      </c>
      <c r="AE183" s="104"/>
      <c r="AF183" s="104"/>
      <c r="AG183" s="104"/>
      <c r="AH183" s="138"/>
      <c r="AI183" s="140"/>
      <c r="AJ183" s="104"/>
      <c r="AK183" s="138"/>
      <c r="AL183" s="139" t="s">
        <v>638</v>
      </c>
      <c r="AM183" s="139" t="s">
        <v>650</v>
      </c>
      <c r="AN183" s="133"/>
      <c r="AO183" s="128">
        <v>1</v>
      </c>
      <c r="AP183" s="159">
        <v>1</v>
      </c>
      <c r="AQ183" s="22"/>
    </row>
    <row r="184" s="8" customFormat="1" ht="39.95" customHeight="1" spans="1:43">
      <c r="A184" s="21">
        <v>182</v>
      </c>
      <c r="B184" s="24"/>
      <c r="C184" s="26">
        <v>1</v>
      </c>
      <c r="D184" s="26"/>
      <c r="E184" s="30"/>
      <c r="F184" s="30"/>
      <c r="G184" s="26"/>
      <c r="H184" s="26"/>
      <c r="I184" s="26"/>
      <c r="J184" s="22"/>
      <c r="K184" s="47"/>
      <c r="L184" s="52" t="s">
        <v>662</v>
      </c>
      <c r="M184" s="53" t="s">
        <v>311</v>
      </c>
      <c r="N184" s="35" t="s">
        <v>312</v>
      </c>
      <c r="O184" s="236" t="s">
        <v>313</v>
      </c>
      <c r="P184" s="233"/>
      <c r="Q184" s="24" t="s">
        <v>224</v>
      </c>
      <c r="R184" s="26" t="s">
        <v>229</v>
      </c>
      <c r="S184" s="46" t="s">
        <v>51</v>
      </c>
      <c r="T184" s="53" t="s">
        <v>234</v>
      </c>
      <c r="U184" s="53" t="s">
        <v>229</v>
      </c>
      <c r="V184" s="46" t="s">
        <v>225</v>
      </c>
      <c r="W184" s="46" t="s">
        <v>226</v>
      </c>
      <c r="X184" s="26" t="s">
        <v>229</v>
      </c>
      <c r="Y184" s="26" t="s">
        <v>229</v>
      </c>
      <c r="Z184" s="26" t="s">
        <v>229</v>
      </c>
      <c r="AA184" s="26"/>
      <c r="AB184" s="102">
        <v>0.001</v>
      </c>
      <c r="AC184" s="22" t="s">
        <v>229</v>
      </c>
      <c r="AD184" s="257"/>
      <c r="AE184" s="251"/>
      <c r="AF184" s="101"/>
      <c r="AG184" s="208"/>
      <c r="AH184" s="208"/>
      <c r="AI184" s="262"/>
      <c r="AJ184" s="101"/>
      <c r="AK184" s="138"/>
      <c r="AL184" s="139" t="s">
        <v>645</v>
      </c>
      <c r="AM184" s="139" t="s">
        <v>663</v>
      </c>
      <c r="AN184" s="133"/>
      <c r="AO184" s="162">
        <v>29</v>
      </c>
      <c r="AP184" s="269">
        <v>29</v>
      </c>
      <c r="AQ184" s="22"/>
    </row>
    <row r="185" s="8" customFormat="1" ht="53.1" customHeight="1" spans="1:43">
      <c r="A185" s="21">
        <v>183</v>
      </c>
      <c r="B185" s="24"/>
      <c r="C185" s="26">
        <v>1</v>
      </c>
      <c r="D185" s="26"/>
      <c r="E185" s="30"/>
      <c r="F185" s="30"/>
      <c r="G185" s="26"/>
      <c r="H185" s="26"/>
      <c r="I185" s="26"/>
      <c r="J185" s="22"/>
      <c r="K185" s="47"/>
      <c r="L185" s="52" t="s">
        <v>872</v>
      </c>
      <c r="M185" s="53" t="s">
        <v>872</v>
      </c>
      <c r="N185" s="35" t="s">
        <v>890</v>
      </c>
      <c r="O185" s="236" t="s">
        <v>313</v>
      </c>
      <c r="P185" s="233"/>
      <c r="Q185" s="24" t="s">
        <v>224</v>
      </c>
      <c r="R185" s="26"/>
      <c r="S185" s="46" t="s">
        <v>51</v>
      </c>
      <c r="T185" s="53" t="s">
        <v>234</v>
      </c>
      <c r="U185" s="53" t="s">
        <v>229</v>
      </c>
      <c r="V185" s="46" t="s">
        <v>225</v>
      </c>
      <c r="W185" s="46" t="s">
        <v>226</v>
      </c>
      <c r="X185" s="26" t="s">
        <v>229</v>
      </c>
      <c r="Y185" s="26" t="s">
        <v>891</v>
      </c>
      <c r="Z185" s="26" t="s">
        <v>229</v>
      </c>
      <c r="AA185" s="26"/>
      <c r="AB185" s="102">
        <v>0.01</v>
      </c>
      <c r="AC185" s="22" t="s">
        <v>229</v>
      </c>
      <c r="AD185" s="257"/>
      <c r="AE185" s="251"/>
      <c r="AF185" s="101"/>
      <c r="AG185" s="208"/>
      <c r="AH185" s="208"/>
      <c r="AI185" s="266"/>
      <c r="AJ185" s="101"/>
      <c r="AK185" s="138"/>
      <c r="AL185" s="139" t="s">
        <v>645</v>
      </c>
      <c r="AM185" s="139" t="s">
        <v>875</v>
      </c>
      <c r="AN185" s="133"/>
      <c r="AO185" s="128">
        <v>4</v>
      </c>
      <c r="AP185" s="159">
        <v>4</v>
      </c>
      <c r="AQ185" s="22"/>
    </row>
    <row r="186" s="8" customFormat="1" ht="53.1" customHeight="1" spans="1:43">
      <c r="A186" s="21">
        <v>184</v>
      </c>
      <c r="B186" s="24"/>
      <c r="C186" s="26">
        <v>1</v>
      </c>
      <c r="D186" s="26"/>
      <c r="E186" s="30"/>
      <c r="F186" s="30"/>
      <c r="G186" s="26"/>
      <c r="H186" s="26"/>
      <c r="I186" s="26"/>
      <c r="J186" s="22"/>
      <c r="K186" s="47"/>
      <c r="L186" s="55" t="s">
        <v>99</v>
      </c>
      <c r="M186" s="55" t="s">
        <v>99</v>
      </c>
      <c r="N186" s="72" t="s">
        <v>100</v>
      </c>
      <c r="O186" s="237" t="s">
        <v>892</v>
      </c>
      <c r="P186" s="233"/>
      <c r="Q186" s="24" t="s">
        <v>224</v>
      </c>
      <c r="R186" s="26"/>
      <c r="S186" s="46" t="s">
        <v>51</v>
      </c>
      <c r="T186" s="53" t="s">
        <v>152</v>
      </c>
      <c r="U186" s="53" t="s">
        <v>229</v>
      </c>
      <c r="V186" s="46" t="s">
        <v>226</v>
      </c>
      <c r="W186" s="46" t="s">
        <v>225</v>
      </c>
      <c r="X186" s="26" t="s">
        <v>467</v>
      </c>
      <c r="Y186" s="26" t="s">
        <v>570</v>
      </c>
      <c r="Z186" s="26" t="s">
        <v>229</v>
      </c>
      <c r="AA186" s="26"/>
      <c r="AB186" s="102">
        <v>0.213</v>
      </c>
      <c r="AC186" s="22"/>
      <c r="AD186" s="257" t="s">
        <v>838</v>
      </c>
      <c r="AE186" s="101" t="s">
        <v>651</v>
      </c>
      <c r="AF186" s="104"/>
      <c r="AG186" s="104"/>
      <c r="AH186" s="138">
        <f t="shared" ref="AH186:AH188" si="32">AB186*1.04</f>
        <v>0.22152</v>
      </c>
      <c r="AI186" s="149">
        <f t="shared" ref="AI186:AI188" si="33">AB186/AH186</f>
        <v>0.961538461538462</v>
      </c>
      <c r="AJ186" s="101"/>
      <c r="AK186" s="138"/>
      <c r="AL186" s="139" t="s">
        <v>645</v>
      </c>
      <c r="AM186" s="139" t="s">
        <v>652</v>
      </c>
      <c r="AN186" s="133"/>
      <c r="AO186" s="128">
        <v>1</v>
      </c>
      <c r="AP186" s="159">
        <v>0</v>
      </c>
      <c r="AQ186" s="22"/>
    </row>
    <row r="187" s="8" customFormat="1" ht="39.95" customHeight="1" spans="1:43">
      <c r="A187" s="21">
        <v>185</v>
      </c>
      <c r="B187" s="24"/>
      <c r="C187" s="26">
        <v>1</v>
      </c>
      <c r="D187" s="26"/>
      <c r="E187" s="30"/>
      <c r="F187" s="30"/>
      <c r="G187" s="26"/>
      <c r="H187" s="26"/>
      <c r="I187" s="26"/>
      <c r="J187" s="22"/>
      <c r="K187" s="47"/>
      <c r="L187" s="55" t="s">
        <v>109</v>
      </c>
      <c r="M187" s="55" t="s">
        <v>109</v>
      </c>
      <c r="N187" s="72" t="s">
        <v>110</v>
      </c>
      <c r="O187" s="61" t="s">
        <v>893</v>
      </c>
      <c r="P187" s="233"/>
      <c r="Q187" s="24" t="s">
        <v>224</v>
      </c>
      <c r="R187" s="46"/>
      <c r="S187" s="46" t="s">
        <v>51</v>
      </c>
      <c r="T187" s="53" t="s">
        <v>152</v>
      </c>
      <c r="U187" s="46" t="s">
        <v>229</v>
      </c>
      <c r="V187" s="46" t="s">
        <v>226</v>
      </c>
      <c r="W187" s="46" t="s">
        <v>225</v>
      </c>
      <c r="X187" s="30" t="s">
        <v>467</v>
      </c>
      <c r="Y187" s="26" t="s">
        <v>570</v>
      </c>
      <c r="Z187" s="53" t="s">
        <v>229</v>
      </c>
      <c r="AA187" s="53"/>
      <c r="AB187" s="102">
        <v>0.213</v>
      </c>
      <c r="AC187" s="22" t="s">
        <v>229</v>
      </c>
      <c r="AD187" s="257" t="s">
        <v>838</v>
      </c>
      <c r="AE187" s="101" t="s">
        <v>651</v>
      </c>
      <c r="AF187" s="104"/>
      <c r="AG187" s="104"/>
      <c r="AH187" s="138">
        <f t="shared" si="32"/>
        <v>0.22152</v>
      </c>
      <c r="AI187" s="149">
        <f t="shared" si="33"/>
        <v>0.961538461538462</v>
      </c>
      <c r="AJ187" s="104"/>
      <c r="AK187" s="138"/>
      <c r="AL187" s="139" t="s">
        <v>645</v>
      </c>
      <c r="AM187" s="139" t="s">
        <v>652</v>
      </c>
      <c r="AN187" s="133"/>
      <c r="AO187" s="128">
        <v>0</v>
      </c>
      <c r="AP187" s="158">
        <v>1</v>
      </c>
      <c r="AQ187" s="22"/>
    </row>
    <row r="188" ht="39.95" customHeight="1" spans="1:43">
      <c r="A188" s="21">
        <v>186</v>
      </c>
      <c r="B188" s="24"/>
      <c r="C188" s="26">
        <v>1</v>
      </c>
      <c r="D188" s="26"/>
      <c r="E188" s="26"/>
      <c r="F188" s="26"/>
      <c r="G188" s="26"/>
      <c r="H188" s="26"/>
      <c r="I188" s="26"/>
      <c r="J188" s="22"/>
      <c r="K188" s="22"/>
      <c r="L188" s="52" t="s">
        <v>571</v>
      </c>
      <c r="M188" s="53" t="s">
        <v>571</v>
      </c>
      <c r="N188" s="35" t="s">
        <v>572</v>
      </c>
      <c r="O188" s="54" t="s">
        <v>272</v>
      </c>
      <c r="P188" s="30"/>
      <c r="Q188" s="24" t="s">
        <v>224</v>
      </c>
      <c r="R188" s="46"/>
      <c r="S188" s="46" t="s">
        <v>51</v>
      </c>
      <c r="T188" s="53" t="s">
        <v>234</v>
      </c>
      <c r="U188" s="46" t="s">
        <v>229</v>
      </c>
      <c r="V188" s="46" t="s">
        <v>226</v>
      </c>
      <c r="W188" s="46" t="s">
        <v>225</v>
      </c>
      <c r="X188" s="77" t="s">
        <v>467</v>
      </c>
      <c r="Y188" s="26" t="s">
        <v>573</v>
      </c>
      <c r="Z188" s="109" t="s">
        <v>229</v>
      </c>
      <c r="AA188" s="109" t="s">
        <v>229</v>
      </c>
      <c r="AB188" s="110">
        <v>0.075</v>
      </c>
      <c r="AC188" s="46" t="s">
        <v>229</v>
      </c>
      <c r="AD188" s="257" t="s">
        <v>838</v>
      </c>
      <c r="AE188" s="101" t="s">
        <v>651</v>
      </c>
      <c r="AF188" s="104"/>
      <c r="AG188" s="104"/>
      <c r="AH188" s="138">
        <f t="shared" si="32"/>
        <v>0.078</v>
      </c>
      <c r="AI188" s="149">
        <f t="shared" si="33"/>
        <v>0.961538461538461</v>
      </c>
      <c r="AJ188" s="104"/>
      <c r="AK188" s="138"/>
      <c r="AL188" s="139" t="s">
        <v>645</v>
      </c>
      <c r="AM188" s="139" t="s">
        <v>652</v>
      </c>
      <c r="AN188" s="133"/>
      <c r="AO188" s="128">
        <v>1</v>
      </c>
      <c r="AP188" s="158">
        <v>1</v>
      </c>
      <c r="AQ188" s="22"/>
    </row>
    <row r="189" s="8" customFormat="1" ht="39.95" customHeight="1" spans="1:43">
      <c r="A189" s="21">
        <v>187</v>
      </c>
      <c r="B189" s="24"/>
      <c r="C189" s="26">
        <v>1</v>
      </c>
      <c r="D189" s="26"/>
      <c r="E189" s="30"/>
      <c r="F189" s="30"/>
      <c r="G189" s="26"/>
      <c r="H189" s="26"/>
      <c r="I189" s="26"/>
      <c r="J189" s="22"/>
      <c r="K189" s="47"/>
      <c r="L189" s="52" t="s">
        <v>574</v>
      </c>
      <c r="M189" s="53" t="s">
        <v>574</v>
      </c>
      <c r="N189" s="35" t="s">
        <v>894</v>
      </c>
      <c r="O189" s="56" t="s">
        <v>895</v>
      </c>
      <c r="P189" s="233"/>
      <c r="Q189" s="24" t="s">
        <v>224</v>
      </c>
      <c r="R189" s="46"/>
      <c r="S189" s="46" t="s">
        <v>51</v>
      </c>
      <c r="T189" s="53" t="s">
        <v>234</v>
      </c>
      <c r="U189" s="53" t="s">
        <v>229</v>
      </c>
      <c r="V189" s="46" t="s">
        <v>225</v>
      </c>
      <c r="W189" s="46" t="s">
        <v>226</v>
      </c>
      <c r="X189" s="30" t="s">
        <v>313</v>
      </c>
      <c r="Y189" s="26" t="s">
        <v>896</v>
      </c>
      <c r="Z189" s="26" t="s">
        <v>229</v>
      </c>
      <c r="AA189" s="53"/>
      <c r="AB189" s="102">
        <v>0.0023</v>
      </c>
      <c r="AC189" s="22" t="s">
        <v>229</v>
      </c>
      <c r="AD189" s="257"/>
      <c r="AE189" s="104"/>
      <c r="AF189" s="104"/>
      <c r="AG189" s="104"/>
      <c r="AH189" s="138"/>
      <c r="AI189" s="140"/>
      <c r="AJ189" s="104"/>
      <c r="AK189" s="138"/>
      <c r="AL189" s="139" t="s">
        <v>645</v>
      </c>
      <c r="AM189" s="139" t="s">
        <v>690</v>
      </c>
      <c r="AN189" s="133"/>
      <c r="AO189" s="128">
        <v>3</v>
      </c>
      <c r="AP189" s="159">
        <v>3</v>
      </c>
      <c r="AQ189" s="22"/>
    </row>
    <row r="190" s="8" customFormat="1" ht="39.95" customHeight="1" spans="1:43">
      <c r="A190" s="21">
        <v>188</v>
      </c>
      <c r="B190" s="24"/>
      <c r="C190" s="26">
        <v>1</v>
      </c>
      <c r="D190" s="26"/>
      <c r="E190" s="30"/>
      <c r="F190" s="30"/>
      <c r="G190" s="26"/>
      <c r="H190" s="26"/>
      <c r="I190" s="26"/>
      <c r="J190" s="22"/>
      <c r="K190" s="47"/>
      <c r="L190" s="52" t="s">
        <v>897</v>
      </c>
      <c r="M190" s="53" t="s">
        <v>577</v>
      </c>
      <c r="N190" s="35" t="s">
        <v>578</v>
      </c>
      <c r="O190" s="56" t="s">
        <v>348</v>
      </c>
      <c r="P190" s="233"/>
      <c r="Q190" s="24" t="s">
        <v>224</v>
      </c>
      <c r="R190" s="46"/>
      <c r="S190" s="46" t="s">
        <v>51</v>
      </c>
      <c r="T190" s="53" t="s">
        <v>234</v>
      </c>
      <c r="U190" s="53" t="s">
        <v>229</v>
      </c>
      <c r="V190" s="46" t="s">
        <v>225</v>
      </c>
      <c r="W190" s="46" t="s">
        <v>226</v>
      </c>
      <c r="X190" s="30" t="s">
        <v>579</v>
      </c>
      <c r="Y190" s="26" t="s">
        <v>441</v>
      </c>
      <c r="Z190" s="21" t="s">
        <v>245</v>
      </c>
      <c r="AA190" s="53"/>
      <c r="AB190" s="102">
        <v>0.0003</v>
      </c>
      <c r="AC190" s="22" t="s">
        <v>229</v>
      </c>
      <c r="AD190" s="257"/>
      <c r="AE190" s="104"/>
      <c r="AF190" s="104"/>
      <c r="AG190" s="104"/>
      <c r="AH190" s="138">
        <f>AB190</f>
        <v>0.0003</v>
      </c>
      <c r="AI190" s="140"/>
      <c r="AJ190" s="104"/>
      <c r="AK190" s="138"/>
      <c r="AL190" s="139" t="s">
        <v>645</v>
      </c>
      <c r="AM190" s="139" t="s">
        <v>656</v>
      </c>
      <c r="AN190" s="133"/>
      <c r="AO190" s="128">
        <v>1</v>
      </c>
      <c r="AP190" s="159">
        <v>1</v>
      </c>
      <c r="AQ190" s="22"/>
    </row>
    <row r="191" s="8" customFormat="1" ht="39.95" customHeight="1" spans="1:43">
      <c r="A191" s="21">
        <v>189</v>
      </c>
      <c r="B191" s="24"/>
      <c r="C191" s="26">
        <v>1</v>
      </c>
      <c r="D191" s="26"/>
      <c r="E191" s="30"/>
      <c r="F191" s="30"/>
      <c r="G191" s="26"/>
      <c r="H191" s="26"/>
      <c r="I191" s="26"/>
      <c r="J191" s="22"/>
      <c r="K191" s="47"/>
      <c r="L191" s="52" t="s">
        <v>580</v>
      </c>
      <c r="M191" s="53" t="s">
        <v>580</v>
      </c>
      <c r="N191" s="35" t="s">
        <v>581</v>
      </c>
      <c r="O191" s="54" t="s">
        <v>335</v>
      </c>
      <c r="P191" s="233"/>
      <c r="Q191" s="24" t="s">
        <v>224</v>
      </c>
      <c r="R191" s="46"/>
      <c r="S191" s="46" t="s">
        <v>51</v>
      </c>
      <c r="T191" s="53" t="s">
        <v>234</v>
      </c>
      <c r="U191" s="53" t="s">
        <v>229</v>
      </c>
      <c r="V191" s="46" t="s">
        <v>225</v>
      </c>
      <c r="W191" s="46" t="s">
        <v>226</v>
      </c>
      <c r="X191" s="30" t="s">
        <v>467</v>
      </c>
      <c r="Y191" s="26" t="s">
        <v>582</v>
      </c>
      <c r="Z191" s="53" t="s">
        <v>229</v>
      </c>
      <c r="AA191" s="53"/>
      <c r="AB191" s="110">
        <v>0.033</v>
      </c>
      <c r="AC191" s="22" t="s">
        <v>229</v>
      </c>
      <c r="AD191" s="257" t="s">
        <v>838</v>
      </c>
      <c r="AE191" s="101" t="s">
        <v>651</v>
      </c>
      <c r="AF191" s="104"/>
      <c r="AG191" s="104"/>
      <c r="AH191" s="138">
        <f>AB191*1.04</f>
        <v>0.03432</v>
      </c>
      <c r="AI191" s="149">
        <f>AB191/AH191</f>
        <v>0.961538461538461</v>
      </c>
      <c r="AJ191" s="101"/>
      <c r="AK191" s="134"/>
      <c r="AL191" s="139" t="s">
        <v>645</v>
      </c>
      <c r="AM191" s="136" t="s">
        <v>846</v>
      </c>
      <c r="AN191" s="133"/>
      <c r="AO191" s="128">
        <v>1</v>
      </c>
      <c r="AP191" s="159">
        <v>1</v>
      </c>
      <c r="AQ191" s="22"/>
    </row>
    <row r="192" s="8" customFormat="1" ht="39.95" customHeight="1" spans="1:43">
      <c r="A192" s="21">
        <v>190</v>
      </c>
      <c r="B192" s="24"/>
      <c r="C192" s="26">
        <v>1</v>
      </c>
      <c r="D192" s="26"/>
      <c r="E192" s="30"/>
      <c r="F192" s="30"/>
      <c r="G192" s="26"/>
      <c r="H192" s="26"/>
      <c r="I192" s="26"/>
      <c r="J192" s="22"/>
      <c r="K192" s="47"/>
      <c r="L192" s="52" t="s">
        <v>585</v>
      </c>
      <c r="M192" s="30" t="s">
        <v>585</v>
      </c>
      <c r="N192" s="35" t="s">
        <v>584</v>
      </c>
      <c r="O192" s="109" t="s">
        <v>229</v>
      </c>
      <c r="P192" s="238"/>
      <c r="Q192" s="78" t="s">
        <v>224</v>
      </c>
      <c r="R192" s="108"/>
      <c r="S192" s="79" t="s">
        <v>359</v>
      </c>
      <c r="T192" s="53" t="s">
        <v>234</v>
      </c>
      <c r="U192" s="53" t="s">
        <v>229</v>
      </c>
      <c r="V192" s="46" t="s">
        <v>226</v>
      </c>
      <c r="W192" s="46" t="s">
        <v>225</v>
      </c>
      <c r="X192" s="65" t="s">
        <v>303</v>
      </c>
      <c r="Y192" s="108" t="s">
        <v>229</v>
      </c>
      <c r="Z192" s="108" t="s">
        <v>229</v>
      </c>
      <c r="AA192" s="108" t="s">
        <v>229</v>
      </c>
      <c r="AB192" s="102">
        <v>0.06</v>
      </c>
      <c r="AC192" s="261" t="s">
        <v>229</v>
      </c>
      <c r="AD192" s="100"/>
      <c r="AE192" s="101"/>
      <c r="AF192" s="101"/>
      <c r="AG192" s="101"/>
      <c r="AH192" s="134"/>
      <c r="AI192" s="135"/>
      <c r="AJ192" s="101"/>
      <c r="AK192" s="134"/>
      <c r="AL192" s="139" t="s">
        <v>645</v>
      </c>
      <c r="AM192" s="139" t="s">
        <v>659</v>
      </c>
      <c r="AN192" s="133"/>
      <c r="AO192" s="160">
        <v>1</v>
      </c>
      <c r="AP192" s="161">
        <v>1</v>
      </c>
      <c r="AQ192" s="22"/>
    </row>
    <row r="193" s="8" customFormat="1" ht="39.95" customHeight="1" spans="1:43">
      <c r="A193" s="21">
        <v>191</v>
      </c>
      <c r="B193" s="24"/>
      <c r="C193" s="26">
        <v>1</v>
      </c>
      <c r="D193" s="26"/>
      <c r="E193" s="30"/>
      <c r="F193" s="30"/>
      <c r="G193" s="26"/>
      <c r="H193" s="26"/>
      <c r="I193" s="26"/>
      <c r="J193" s="22"/>
      <c r="K193" s="47"/>
      <c r="L193" s="52" t="s">
        <v>587</v>
      </c>
      <c r="M193" s="30" t="s">
        <v>587</v>
      </c>
      <c r="N193" s="178" t="s">
        <v>588</v>
      </c>
      <c r="O193" s="109" t="s">
        <v>295</v>
      </c>
      <c r="P193" s="238"/>
      <c r="Q193" s="78" t="s">
        <v>224</v>
      </c>
      <c r="R193" s="79"/>
      <c r="S193" s="79" t="s">
        <v>51</v>
      </c>
      <c r="T193" s="108" t="s">
        <v>234</v>
      </c>
      <c r="U193" s="53" t="s">
        <v>229</v>
      </c>
      <c r="V193" s="46" t="s">
        <v>225</v>
      </c>
      <c r="W193" s="76" t="s">
        <v>226</v>
      </c>
      <c r="X193" s="65" t="s">
        <v>303</v>
      </c>
      <c r="Y193" s="107" t="s">
        <v>228</v>
      </c>
      <c r="Z193" s="108" t="s">
        <v>229</v>
      </c>
      <c r="AA193" s="108" t="s">
        <v>229</v>
      </c>
      <c r="AB193" s="195">
        <v>0.023</v>
      </c>
      <c r="AC193" s="261" t="s">
        <v>229</v>
      </c>
      <c r="AD193" s="257"/>
      <c r="AE193" s="104"/>
      <c r="AF193" s="104"/>
      <c r="AG193" s="104"/>
      <c r="AH193" s="138"/>
      <c r="AI193" s="140"/>
      <c r="AJ193" s="104"/>
      <c r="AK193" s="138"/>
      <c r="AL193" s="139" t="s">
        <v>645</v>
      </c>
      <c r="AM193" s="139" t="s">
        <v>659</v>
      </c>
      <c r="AN193" s="133"/>
      <c r="AO193" s="160">
        <v>1</v>
      </c>
      <c r="AP193" s="161">
        <v>1</v>
      </c>
      <c r="AQ193" s="22"/>
    </row>
    <row r="194" s="8" customFormat="1" ht="39.95" customHeight="1" spans="1:43">
      <c r="A194" s="21">
        <v>192</v>
      </c>
      <c r="B194" s="24"/>
      <c r="C194" s="26">
        <v>1</v>
      </c>
      <c r="D194" s="26"/>
      <c r="E194" s="30"/>
      <c r="F194" s="30"/>
      <c r="G194" s="26"/>
      <c r="H194" s="26"/>
      <c r="I194" s="26"/>
      <c r="J194" s="22"/>
      <c r="K194" s="47"/>
      <c r="L194" s="52" t="s">
        <v>589</v>
      </c>
      <c r="M194" s="30" t="s">
        <v>589</v>
      </c>
      <c r="N194" s="178" t="s">
        <v>590</v>
      </c>
      <c r="O194" s="270" t="s">
        <v>295</v>
      </c>
      <c r="P194" s="238"/>
      <c r="Q194" s="78" t="s">
        <v>224</v>
      </c>
      <c r="R194" s="79"/>
      <c r="S194" s="79" t="s">
        <v>51</v>
      </c>
      <c r="T194" s="108" t="s">
        <v>234</v>
      </c>
      <c r="U194" s="53" t="s">
        <v>229</v>
      </c>
      <c r="V194" s="46" t="s">
        <v>225</v>
      </c>
      <c r="W194" s="76" t="s">
        <v>226</v>
      </c>
      <c r="X194" s="65" t="s">
        <v>303</v>
      </c>
      <c r="Y194" s="107" t="s">
        <v>228</v>
      </c>
      <c r="Z194" s="108" t="s">
        <v>229</v>
      </c>
      <c r="AA194" s="108" t="s">
        <v>229</v>
      </c>
      <c r="AB194" s="260">
        <v>0.005</v>
      </c>
      <c r="AC194" s="261" t="s">
        <v>229</v>
      </c>
      <c r="AD194" s="257"/>
      <c r="AE194" s="104"/>
      <c r="AF194" s="104"/>
      <c r="AG194" s="104"/>
      <c r="AH194" s="138"/>
      <c r="AI194" s="140"/>
      <c r="AJ194" s="104"/>
      <c r="AK194" s="138"/>
      <c r="AL194" s="139" t="s">
        <v>645</v>
      </c>
      <c r="AM194" s="139" t="s">
        <v>659</v>
      </c>
      <c r="AN194" s="133"/>
      <c r="AO194" s="160">
        <v>0</v>
      </c>
      <c r="AP194" s="161">
        <v>1</v>
      </c>
      <c r="AQ194" s="22"/>
    </row>
    <row r="195" s="8" customFormat="1" ht="39.95" customHeight="1" spans="1:43">
      <c r="A195" s="21">
        <v>193</v>
      </c>
      <c r="B195" s="24"/>
      <c r="C195" s="26">
        <v>1</v>
      </c>
      <c r="D195" s="26"/>
      <c r="E195" s="30"/>
      <c r="F195" s="30"/>
      <c r="G195" s="26"/>
      <c r="H195" s="26"/>
      <c r="I195" s="26"/>
      <c r="J195" s="22"/>
      <c r="K195" s="47"/>
      <c r="L195" s="52" t="s">
        <v>898</v>
      </c>
      <c r="M195" s="53" t="s">
        <v>899</v>
      </c>
      <c r="N195" s="35" t="s">
        <v>592</v>
      </c>
      <c r="O195" s="270" t="s">
        <v>233</v>
      </c>
      <c r="P195" s="233"/>
      <c r="Q195" s="24" t="s">
        <v>224</v>
      </c>
      <c r="R195" s="46"/>
      <c r="S195" s="46" t="s">
        <v>359</v>
      </c>
      <c r="T195" s="53" t="s">
        <v>234</v>
      </c>
      <c r="U195" s="53" t="s">
        <v>229</v>
      </c>
      <c r="V195" s="46" t="s">
        <v>225</v>
      </c>
      <c r="W195" s="76" t="s">
        <v>226</v>
      </c>
      <c r="X195" s="30" t="s">
        <v>227</v>
      </c>
      <c r="Y195" s="26" t="s">
        <v>228</v>
      </c>
      <c r="Z195" s="53" t="s">
        <v>229</v>
      </c>
      <c r="AA195" s="53" t="s">
        <v>229</v>
      </c>
      <c r="AB195" s="102">
        <v>0.05</v>
      </c>
      <c r="AC195" s="22" t="s">
        <v>229</v>
      </c>
      <c r="AD195" s="257"/>
      <c r="AE195" s="104"/>
      <c r="AF195" s="104"/>
      <c r="AG195" s="104"/>
      <c r="AH195" s="138"/>
      <c r="AI195" s="140"/>
      <c r="AJ195" s="104"/>
      <c r="AK195" s="138"/>
      <c r="AL195" s="139" t="s">
        <v>645</v>
      </c>
      <c r="AM195" s="139" t="s">
        <v>900</v>
      </c>
      <c r="AN195" s="133"/>
      <c r="AO195" s="275">
        <v>1</v>
      </c>
      <c r="AP195" s="159">
        <v>1</v>
      </c>
      <c r="AQ195" s="22"/>
    </row>
    <row r="196" s="8" customFormat="1" ht="39.95" customHeight="1" spans="1:43">
      <c r="A196" s="21">
        <v>194</v>
      </c>
      <c r="B196" s="24"/>
      <c r="C196" s="26">
        <v>1</v>
      </c>
      <c r="D196" s="26"/>
      <c r="E196" s="30"/>
      <c r="F196" s="30"/>
      <c r="G196" s="26"/>
      <c r="H196" s="26"/>
      <c r="I196" s="26"/>
      <c r="J196" s="22"/>
      <c r="K196" s="47"/>
      <c r="L196" s="55" t="s">
        <v>94</v>
      </c>
      <c r="M196" s="55" t="s">
        <v>94</v>
      </c>
      <c r="N196" s="271" t="s">
        <v>95</v>
      </c>
      <c r="O196" s="271" t="s">
        <v>594</v>
      </c>
      <c r="P196" s="30"/>
      <c r="Q196" s="24" t="s">
        <v>224</v>
      </c>
      <c r="R196" s="53"/>
      <c r="S196" s="46" t="s">
        <v>51</v>
      </c>
      <c r="T196" s="53" t="s">
        <v>234</v>
      </c>
      <c r="U196" s="24" t="s">
        <v>51</v>
      </c>
      <c r="V196" s="46" t="s">
        <v>225</v>
      </c>
      <c r="W196" s="76" t="s">
        <v>226</v>
      </c>
      <c r="X196" s="30" t="s">
        <v>273</v>
      </c>
      <c r="Y196" s="26" t="s">
        <v>595</v>
      </c>
      <c r="Z196" s="24" t="s">
        <v>229</v>
      </c>
      <c r="AA196" s="24"/>
      <c r="AB196" s="102">
        <v>0.0002</v>
      </c>
      <c r="AC196" s="22" t="s">
        <v>229</v>
      </c>
      <c r="AD196" s="106"/>
      <c r="AE196" s="105"/>
      <c r="AF196" s="105"/>
      <c r="AG196" s="105"/>
      <c r="AH196" s="141"/>
      <c r="AI196" s="142"/>
      <c r="AJ196" s="105"/>
      <c r="AK196" s="141"/>
      <c r="AL196" s="139" t="s">
        <v>645</v>
      </c>
      <c r="AM196" s="139" t="s">
        <v>878</v>
      </c>
      <c r="AN196" s="147"/>
      <c r="AO196" s="169">
        <v>2</v>
      </c>
      <c r="AP196" s="159">
        <v>2</v>
      </c>
      <c r="AQ196" s="22"/>
    </row>
    <row r="197" s="4" customFormat="1" ht="39.95" customHeight="1" spans="1:43">
      <c r="A197" s="21">
        <v>195</v>
      </c>
      <c r="B197" s="78"/>
      <c r="C197" s="26">
        <v>1</v>
      </c>
      <c r="D197" s="26"/>
      <c r="E197" s="31"/>
      <c r="F197" s="30"/>
      <c r="G197" s="26"/>
      <c r="H197" s="26"/>
      <c r="I197" s="26"/>
      <c r="J197" s="22"/>
      <c r="K197" s="47"/>
      <c r="L197" s="52" t="s">
        <v>596</v>
      </c>
      <c r="M197" s="53" t="s">
        <v>596</v>
      </c>
      <c r="N197" s="35" t="s">
        <v>597</v>
      </c>
      <c r="O197" s="28" t="s">
        <v>598</v>
      </c>
      <c r="P197" s="233"/>
      <c r="Q197" s="24" t="s">
        <v>224</v>
      </c>
      <c r="R197" s="81"/>
      <c r="S197" s="46" t="s">
        <v>51</v>
      </c>
      <c r="T197" s="53" t="s">
        <v>234</v>
      </c>
      <c r="U197" s="53" t="s">
        <v>229</v>
      </c>
      <c r="V197" s="46" t="s">
        <v>225</v>
      </c>
      <c r="W197" s="76" t="s">
        <v>226</v>
      </c>
      <c r="X197" s="30" t="s">
        <v>313</v>
      </c>
      <c r="Y197" s="53" t="s">
        <v>599</v>
      </c>
      <c r="Z197" s="53" t="s">
        <v>229</v>
      </c>
      <c r="AA197" s="108" t="s">
        <v>229</v>
      </c>
      <c r="AB197" s="102">
        <v>0.001</v>
      </c>
      <c r="AC197" s="22" t="s">
        <v>229</v>
      </c>
      <c r="AD197" s="106"/>
      <c r="AE197" s="105"/>
      <c r="AF197" s="105"/>
      <c r="AG197" s="105"/>
      <c r="AH197" s="141"/>
      <c r="AI197" s="142"/>
      <c r="AJ197" s="105"/>
      <c r="AK197" s="141"/>
      <c r="AL197" s="139" t="s">
        <v>645</v>
      </c>
      <c r="AM197" s="139" t="s">
        <v>901</v>
      </c>
      <c r="AN197" s="147"/>
      <c r="AO197" s="276">
        <v>6</v>
      </c>
      <c r="AP197" s="163">
        <v>6</v>
      </c>
      <c r="AQ197" s="166"/>
    </row>
    <row r="198" ht="39.95" customHeight="1" spans="1:43">
      <c r="A198" s="21">
        <v>196</v>
      </c>
      <c r="B198" s="24"/>
      <c r="C198" s="26">
        <v>1</v>
      </c>
      <c r="D198" s="26"/>
      <c r="E198" s="26"/>
      <c r="F198" s="26"/>
      <c r="G198" s="26"/>
      <c r="H198" s="26"/>
      <c r="I198" s="26"/>
      <c r="J198" s="22"/>
      <c r="K198" s="22"/>
      <c r="L198" s="52" t="s">
        <v>137</v>
      </c>
      <c r="M198" s="53" t="s">
        <v>137</v>
      </c>
      <c r="N198" s="35" t="s">
        <v>80</v>
      </c>
      <c r="O198" s="56"/>
      <c r="P198" s="233"/>
      <c r="Q198" s="24" t="s">
        <v>224</v>
      </c>
      <c r="R198" s="46"/>
      <c r="S198" s="46" t="s">
        <v>51</v>
      </c>
      <c r="T198" s="53" t="s">
        <v>234</v>
      </c>
      <c r="U198" s="46" t="s">
        <v>229</v>
      </c>
      <c r="V198" s="46" t="s">
        <v>225</v>
      </c>
      <c r="W198" s="76" t="s">
        <v>226</v>
      </c>
      <c r="X198" s="30" t="s">
        <v>273</v>
      </c>
      <c r="Y198" s="26" t="s">
        <v>228</v>
      </c>
      <c r="Z198" s="109" t="s">
        <v>229</v>
      </c>
      <c r="AA198" s="53" t="s">
        <v>229</v>
      </c>
      <c r="AB198" s="110">
        <v>0.86</v>
      </c>
      <c r="AC198" s="46" t="s">
        <v>229</v>
      </c>
      <c r="AD198" s="100"/>
      <c r="AE198" s="101"/>
      <c r="AF198" s="101"/>
      <c r="AG198" s="101"/>
      <c r="AH198" s="134"/>
      <c r="AI198" s="135"/>
      <c r="AJ198" s="101"/>
      <c r="AK198" s="134"/>
      <c r="AL198" s="139" t="s">
        <v>645</v>
      </c>
      <c r="AM198" s="136" t="s">
        <v>902</v>
      </c>
      <c r="AN198" s="133"/>
      <c r="AO198" s="128">
        <v>1</v>
      </c>
      <c r="AP198" s="159">
        <v>1</v>
      </c>
      <c r="AQ198" s="22"/>
    </row>
    <row r="199" ht="39.95" customHeight="1" spans="1:43">
      <c r="A199" s="21">
        <v>197</v>
      </c>
      <c r="B199" s="24"/>
      <c r="C199" s="26">
        <v>1</v>
      </c>
      <c r="D199" s="26"/>
      <c r="E199" s="26"/>
      <c r="F199" s="26"/>
      <c r="G199" s="26"/>
      <c r="H199" s="26"/>
      <c r="I199" s="26"/>
      <c r="J199" s="22"/>
      <c r="K199" s="22"/>
      <c r="L199" s="52" t="s">
        <v>139</v>
      </c>
      <c r="M199" s="53" t="s">
        <v>139</v>
      </c>
      <c r="N199" s="35" t="s">
        <v>86</v>
      </c>
      <c r="O199" s="56"/>
      <c r="P199" s="233"/>
      <c r="Q199" s="24" t="s">
        <v>224</v>
      </c>
      <c r="R199" s="46"/>
      <c r="S199" s="46" t="s">
        <v>51</v>
      </c>
      <c r="T199" s="53" t="s">
        <v>234</v>
      </c>
      <c r="U199" s="46" t="s">
        <v>229</v>
      </c>
      <c r="V199" s="46" t="s">
        <v>225</v>
      </c>
      <c r="W199" s="76" t="s">
        <v>226</v>
      </c>
      <c r="X199" s="30" t="s">
        <v>601</v>
      </c>
      <c r="Y199" s="53" t="s">
        <v>602</v>
      </c>
      <c r="Z199" s="109" t="s">
        <v>229</v>
      </c>
      <c r="AA199" s="108" t="s">
        <v>229</v>
      </c>
      <c r="AB199" s="110">
        <v>0.026</v>
      </c>
      <c r="AC199" s="46" t="s">
        <v>229</v>
      </c>
      <c r="AD199" s="100"/>
      <c r="AE199" s="101"/>
      <c r="AF199" s="101"/>
      <c r="AG199" s="101"/>
      <c r="AH199" s="134"/>
      <c r="AI199" s="135"/>
      <c r="AJ199" s="101"/>
      <c r="AK199" s="134"/>
      <c r="AL199" s="139" t="s">
        <v>645</v>
      </c>
      <c r="AM199" s="136" t="s">
        <v>902</v>
      </c>
      <c r="AN199" s="133"/>
      <c r="AO199" s="128">
        <v>1</v>
      </c>
      <c r="AP199" s="159">
        <v>1</v>
      </c>
      <c r="AQ199" s="22"/>
    </row>
    <row r="200" ht="39.95" customHeight="1" spans="1:43">
      <c r="A200" s="21">
        <v>198</v>
      </c>
      <c r="B200" s="24"/>
      <c r="C200" s="26">
        <v>1</v>
      </c>
      <c r="D200" s="26"/>
      <c r="E200" s="26"/>
      <c r="F200" s="26"/>
      <c r="G200" s="26"/>
      <c r="H200" s="26"/>
      <c r="I200" s="26"/>
      <c r="J200" s="22"/>
      <c r="K200" s="22"/>
      <c r="L200" s="52" t="s">
        <v>142</v>
      </c>
      <c r="M200" s="53" t="s">
        <v>142</v>
      </c>
      <c r="N200" s="35" t="s">
        <v>143</v>
      </c>
      <c r="O200" s="56"/>
      <c r="P200" s="233"/>
      <c r="Q200" s="24" t="s">
        <v>224</v>
      </c>
      <c r="R200" s="53"/>
      <c r="S200" s="46" t="s">
        <v>51</v>
      </c>
      <c r="T200" s="53" t="s">
        <v>234</v>
      </c>
      <c r="U200" s="46" t="s">
        <v>229</v>
      </c>
      <c r="V200" s="46" t="s">
        <v>225</v>
      </c>
      <c r="W200" s="76" t="s">
        <v>226</v>
      </c>
      <c r="X200" s="30" t="s">
        <v>467</v>
      </c>
      <c r="Y200" s="53" t="s">
        <v>229</v>
      </c>
      <c r="Z200" s="109" t="s">
        <v>229</v>
      </c>
      <c r="AA200" s="53" t="s">
        <v>229</v>
      </c>
      <c r="AB200" s="110">
        <v>0.001</v>
      </c>
      <c r="AC200" s="46" t="s">
        <v>229</v>
      </c>
      <c r="AD200" s="257" t="s">
        <v>838</v>
      </c>
      <c r="AE200" s="101" t="s">
        <v>651</v>
      </c>
      <c r="AF200" s="104"/>
      <c r="AG200" s="104"/>
      <c r="AH200" s="138">
        <f>AB200*1.04</f>
        <v>0.00104</v>
      </c>
      <c r="AI200" s="149">
        <f>AB200/AH200</f>
        <v>0.961538461538461</v>
      </c>
      <c r="AJ200" s="101"/>
      <c r="AK200" s="134"/>
      <c r="AL200" s="139" t="s">
        <v>645</v>
      </c>
      <c r="AM200" s="136" t="s">
        <v>902</v>
      </c>
      <c r="AN200" s="133"/>
      <c r="AO200" s="128">
        <v>1</v>
      </c>
      <c r="AP200" s="159">
        <v>1</v>
      </c>
      <c r="AQ200" s="22"/>
    </row>
    <row r="201" s="3" customFormat="1" ht="39.95" customHeight="1" spans="1:43">
      <c r="A201" s="21">
        <v>199</v>
      </c>
      <c r="B201" s="24"/>
      <c r="C201" s="26">
        <v>1</v>
      </c>
      <c r="D201" s="26"/>
      <c r="E201" s="30"/>
      <c r="F201" s="30"/>
      <c r="G201" s="26"/>
      <c r="H201" s="26"/>
      <c r="I201" s="26"/>
      <c r="J201" s="22"/>
      <c r="K201" s="47"/>
      <c r="L201" s="52" t="s">
        <v>606</v>
      </c>
      <c r="M201" s="230" t="s">
        <v>606</v>
      </c>
      <c r="N201" s="35" t="s">
        <v>607</v>
      </c>
      <c r="O201" s="56" t="s">
        <v>272</v>
      </c>
      <c r="P201" s="30"/>
      <c r="Q201" s="24" t="s">
        <v>224</v>
      </c>
      <c r="R201" s="81"/>
      <c r="S201" s="46" t="s">
        <v>51</v>
      </c>
      <c r="T201" s="53" t="s">
        <v>234</v>
      </c>
      <c r="U201" s="53" t="s">
        <v>229</v>
      </c>
      <c r="V201" s="46" t="s">
        <v>226</v>
      </c>
      <c r="W201" s="46" t="s">
        <v>225</v>
      </c>
      <c r="X201" s="30" t="s">
        <v>273</v>
      </c>
      <c r="Y201" s="26" t="s">
        <v>228</v>
      </c>
      <c r="Z201" s="53" t="s">
        <v>229</v>
      </c>
      <c r="AA201" s="108" t="s">
        <v>229</v>
      </c>
      <c r="AB201" s="102">
        <v>0.18</v>
      </c>
      <c r="AC201" s="22" t="s">
        <v>229</v>
      </c>
      <c r="AD201" s="106"/>
      <c r="AE201" s="105"/>
      <c r="AF201" s="105"/>
      <c r="AG201" s="105"/>
      <c r="AH201" s="141"/>
      <c r="AI201" s="142"/>
      <c r="AJ201" s="105"/>
      <c r="AK201" s="141"/>
      <c r="AL201" s="139" t="s">
        <v>645</v>
      </c>
      <c r="AM201" s="139" t="s">
        <v>903</v>
      </c>
      <c r="AN201" s="147"/>
      <c r="AO201" s="164">
        <v>1</v>
      </c>
      <c r="AP201" s="158">
        <v>1</v>
      </c>
      <c r="AQ201" s="22"/>
    </row>
    <row r="202" ht="39.95" customHeight="1" spans="1:43">
      <c r="A202" s="21">
        <v>200</v>
      </c>
      <c r="B202" s="24"/>
      <c r="C202" s="26">
        <v>1</v>
      </c>
      <c r="D202" s="27"/>
      <c r="E202" s="27"/>
      <c r="F202" s="26"/>
      <c r="G202" s="27"/>
      <c r="H202" s="26"/>
      <c r="I202" s="26"/>
      <c r="J202" s="22"/>
      <c r="K202" s="22"/>
      <c r="L202" s="55" t="s">
        <v>904</v>
      </c>
      <c r="M202" s="53" t="s">
        <v>904</v>
      </c>
      <c r="N202" s="35" t="s">
        <v>905</v>
      </c>
      <c r="O202" s="56" t="s">
        <v>906</v>
      </c>
      <c r="P202" s="233"/>
      <c r="Q202" s="24" t="s">
        <v>224</v>
      </c>
      <c r="R202" s="53" t="s">
        <v>229</v>
      </c>
      <c r="S202" s="53" t="s">
        <v>229</v>
      </c>
      <c r="T202" s="53" t="s">
        <v>234</v>
      </c>
      <c r="U202" s="53" t="s">
        <v>229</v>
      </c>
      <c r="V202" s="46" t="s">
        <v>225</v>
      </c>
      <c r="W202" s="76" t="s">
        <v>226</v>
      </c>
      <c r="X202" s="272" t="s">
        <v>610</v>
      </c>
      <c r="Y202" s="273" t="s">
        <v>229</v>
      </c>
      <c r="Z202" s="53" t="s">
        <v>229</v>
      </c>
      <c r="AA202" s="53" t="s">
        <v>229</v>
      </c>
      <c r="AB202" s="102">
        <v>0.01</v>
      </c>
      <c r="AC202" s="22" t="s">
        <v>229</v>
      </c>
      <c r="AD202" s="257"/>
      <c r="AE202" s="104"/>
      <c r="AF202" s="104"/>
      <c r="AG202" s="104"/>
      <c r="AH202" s="138"/>
      <c r="AI202" s="140"/>
      <c r="AJ202" s="104"/>
      <c r="AK202" s="138"/>
      <c r="AL202" s="139" t="s">
        <v>645</v>
      </c>
      <c r="AM202" s="139" t="s">
        <v>907</v>
      </c>
      <c r="AN202" s="133"/>
      <c r="AO202" s="128">
        <v>1</v>
      </c>
      <c r="AP202" s="159">
        <v>1</v>
      </c>
      <c r="AQ202" s="22"/>
    </row>
    <row r="203" ht="39.95" customHeight="1" spans="1:43">
      <c r="A203" s="21">
        <v>201</v>
      </c>
      <c r="B203" s="24"/>
      <c r="C203" s="26">
        <v>1</v>
      </c>
      <c r="D203" s="27"/>
      <c r="E203" s="27"/>
      <c r="F203" s="26"/>
      <c r="G203" s="27"/>
      <c r="H203" s="26"/>
      <c r="I203" s="26"/>
      <c r="J203" s="22"/>
      <c r="K203" s="22"/>
      <c r="L203" s="234" t="s">
        <v>908</v>
      </c>
      <c r="M203" s="63" t="s">
        <v>611</v>
      </c>
      <c r="N203" s="64" t="s">
        <v>612</v>
      </c>
      <c r="O203" s="56" t="s">
        <v>500</v>
      </c>
      <c r="P203" s="233"/>
      <c r="Q203" s="24" t="s">
        <v>224</v>
      </c>
      <c r="R203" s="53" t="s">
        <v>229</v>
      </c>
      <c r="S203" s="53" t="s">
        <v>229</v>
      </c>
      <c r="T203" s="53" t="s">
        <v>234</v>
      </c>
      <c r="U203" s="53" t="s">
        <v>229</v>
      </c>
      <c r="V203" s="46" t="s">
        <v>225</v>
      </c>
      <c r="W203" s="46" t="s">
        <v>226</v>
      </c>
      <c r="X203" s="272" t="s">
        <v>610</v>
      </c>
      <c r="Y203" s="273" t="s">
        <v>229</v>
      </c>
      <c r="Z203" s="53" t="s">
        <v>229</v>
      </c>
      <c r="AA203" s="108" t="s">
        <v>229</v>
      </c>
      <c r="AB203" s="102">
        <v>0.02</v>
      </c>
      <c r="AC203" s="22" t="s">
        <v>229</v>
      </c>
      <c r="AD203" s="257"/>
      <c r="AE203" s="104"/>
      <c r="AF203" s="104"/>
      <c r="AG203" s="104"/>
      <c r="AH203" s="138"/>
      <c r="AI203" s="140"/>
      <c r="AJ203" s="104"/>
      <c r="AK203" s="138"/>
      <c r="AL203" s="139" t="s">
        <v>645</v>
      </c>
      <c r="AM203" s="139" t="s">
        <v>907</v>
      </c>
      <c r="AN203" s="133"/>
      <c r="AO203" s="128">
        <v>1</v>
      </c>
      <c r="AP203" s="159">
        <v>1</v>
      </c>
      <c r="AQ203" s="22"/>
    </row>
    <row r="204" ht="39.95" customHeight="1" spans="1:43">
      <c r="A204" s="21">
        <v>202</v>
      </c>
      <c r="B204" s="24"/>
      <c r="C204" s="26">
        <v>1</v>
      </c>
      <c r="D204" s="27"/>
      <c r="E204" s="27"/>
      <c r="F204" s="26"/>
      <c r="G204" s="27"/>
      <c r="H204" s="26"/>
      <c r="I204" s="26"/>
      <c r="J204" s="22"/>
      <c r="K204" s="22"/>
      <c r="L204" s="52" t="s">
        <v>614</v>
      </c>
      <c r="M204" s="53" t="s">
        <v>614</v>
      </c>
      <c r="N204" s="35" t="s">
        <v>615</v>
      </c>
      <c r="O204" s="56" t="s">
        <v>335</v>
      </c>
      <c r="P204" s="233"/>
      <c r="Q204" s="24" t="s">
        <v>224</v>
      </c>
      <c r="R204" s="53" t="s">
        <v>229</v>
      </c>
      <c r="S204" s="53" t="s">
        <v>229</v>
      </c>
      <c r="T204" s="53" t="s">
        <v>234</v>
      </c>
      <c r="U204" s="53" t="s">
        <v>229</v>
      </c>
      <c r="V204" s="46" t="s">
        <v>225</v>
      </c>
      <c r="W204" s="46" t="s">
        <v>226</v>
      </c>
      <c r="X204" s="272" t="s">
        <v>610</v>
      </c>
      <c r="Y204" s="273" t="s">
        <v>229</v>
      </c>
      <c r="Z204" s="53" t="s">
        <v>229</v>
      </c>
      <c r="AA204" s="108" t="s">
        <v>229</v>
      </c>
      <c r="AB204" s="102">
        <v>0.01</v>
      </c>
      <c r="AC204" s="22" t="s">
        <v>229</v>
      </c>
      <c r="AD204" s="257"/>
      <c r="AE204" s="104"/>
      <c r="AF204" s="104"/>
      <c r="AG204" s="104"/>
      <c r="AH204" s="138"/>
      <c r="AI204" s="140"/>
      <c r="AJ204" s="104"/>
      <c r="AK204" s="138"/>
      <c r="AL204" s="139" t="s">
        <v>645</v>
      </c>
      <c r="AM204" s="139" t="s">
        <v>907</v>
      </c>
      <c r="AN204" s="133"/>
      <c r="AO204" s="128">
        <v>1</v>
      </c>
      <c r="AP204" s="159">
        <v>1</v>
      </c>
      <c r="AQ204" s="22"/>
    </row>
    <row r="205" ht="39.95" customHeight="1" spans="1:43">
      <c r="A205" s="21">
        <v>203</v>
      </c>
      <c r="B205" s="24"/>
      <c r="C205" s="26">
        <v>1</v>
      </c>
      <c r="D205" s="27"/>
      <c r="E205" s="27"/>
      <c r="F205" s="26"/>
      <c r="G205" s="27"/>
      <c r="H205" s="26"/>
      <c r="I205" s="26"/>
      <c r="J205" s="22"/>
      <c r="K205" s="22"/>
      <c r="L205" s="52" t="s">
        <v>616</v>
      </c>
      <c r="M205" s="53" t="s">
        <v>616</v>
      </c>
      <c r="N205" s="35" t="s">
        <v>617</v>
      </c>
      <c r="O205" s="54" t="s">
        <v>618</v>
      </c>
      <c r="P205" s="233"/>
      <c r="Q205" s="24" t="s">
        <v>224</v>
      </c>
      <c r="R205" s="53" t="s">
        <v>229</v>
      </c>
      <c r="S205" s="53" t="s">
        <v>229</v>
      </c>
      <c r="T205" s="53" t="s">
        <v>234</v>
      </c>
      <c r="U205" s="53" t="s">
        <v>229</v>
      </c>
      <c r="V205" s="46" t="s">
        <v>226</v>
      </c>
      <c r="W205" s="46" t="s">
        <v>225</v>
      </c>
      <c r="X205" s="53" t="s">
        <v>229</v>
      </c>
      <c r="Y205" s="53" t="s">
        <v>229</v>
      </c>
      <c r="Z205" s="53" t="s">
        <v>229</v>
      </c>
      <c r="AA205" s="53" t="s">
        <v>229</v>
      </c>
      <c r="AB205" s="102">
        <v>0.0002</v>
      </c>
      <c r="AC205" s="22" t="s">
        <v>229</v>
      </c>
      <c r="AD205" s="100"/>
      <c r="AE205" s="101"/>
      <c r="AF205" s="101"/>
      <c r="AG205" s="101"/>
      <c r="AH205" s="134"/>
      <c r="AI205" s="135"/>
      <c r="AJ205" s="101"/>
      <c r="AK205" s="134"/>
      <c r="AL205" s="139" t="s">
        <v>645</v>
      </c>
      <c r="AM205" s="136" t="s">
        <v>909</v>
      </c>
      <c r="AN205" s="63"/>
      <c r="AO205" s="53" t="s">
        <v>235</v>
      </c>
      <c r="AP205" s="277" t="s">
        <v>235</v>
      </c>
      <c r="AQ205" s="22"/>
    </row>
    <row r="206" spans="19:26">
      <c r="S206" s="9"/>
      <c r="U206" s="9"/>
      <c r="V206" s="9"/>
      <c r="W206" s="9"/>
      <c r="X206" s="9"/>
      <c r="Y206" s="9"/>
      <c r="Z206" s="274"/>
    </row>
    <row r="207" spans="19:26">
      <c r="S207" s="9"/>
      <c r="U207" s="9"/>
      <c r="V207" s="9"/>
      <c r="W207" s="9"/>
      <c r="X207" s="9"/>
      <c r="Y207" s="9"/>
      <c r="Z207" s="274"/>
    </row>
    <row r="208" spans="19:26">
      <c r="S208" s="9"/>
      <c r="U208" s="9"/>
      <c r="V208" s="9"/>
      <c r="W208" s="9"/>
      <c r="X208" s="9"/>
      <c r="Y208" s="9"/>
      <c r="Z208" s="274"/>
    </row>
    <row r="209" spans="19:26">
      <c r="S209" s="9"/>
      <c r="U209" s="9"/>
      <c r="V209" s="9"/>
      <c r="W209" s="9"/>
      <c r="X209" s="9"/>
      <c r="Y209" s="9"/>
      <c r="Z209" s="274"/>
    </row>
    <row r="210" spans="19:26">
      <c r="S210" s="9"/>
      <c r="U210" s="9"/>
      <c r="V210" s="9"/>
      <c r="W210" s="9"/>
      <c r="X210" s="9"/>
      <c r="Y210" s="9"/>
      <c r="Z210" s="274"/>
    </row>
    <row r="211" spans="19:26">
      <c r="S211" s="9"/>
      <c r="U211" s="9"/>
      <c r="V211" s="9"/>
      <c r="W211" s="9"/>
      <c r="X211" s="9"/>
      <c r="Y211" s="9"/>
      <c r="Z211" s="274"/>
    </row>
    <row r="212" spans="19:26">
      <c r="S212" s="9"/>
      <c r="U212" s="9"/>
      <c r="V212" s="9"/>
      <c r="W212" s="9"/>
      <c r="X212" s="9"/>
      <c r="Y212" s="9"/>
      <c r="Z212" s="274"/>
    </row>
    <row r="213" spans="19:26">
      <c r="S213" s="9"/>
      <c r="U213" s="9"/>
      <c r="V213" s="9"/>
      <c r="W213" s="9"/>
      <c r="X213" s="9"/>
      <c r="Y213" s="9"/>
      <c r="Z213" s="274"/>
    </row>
    <row r="214" spans="19:26">
      <c r="S214" s="9"/>
      <c r="U214" s="9"/>
      <c r="V214" s="9"/>
      <c r="W214" s="9"/>
      <c r="X214" s="9"/>
      <c r="Y214" s="9"/>
      <c r="Z214" s="274"/>
    </row>
    <row r="215" spans="19:26">
      <c r="S215" s="9"/>
      <c r="U215" s="9"/>
      <c r="V215" s="9"/>
      <c r="W215" s="9"/>
      <c r="X215" s="9"/>
      <c r="Y215" s="9"/>
      <c r="Z215" s="274"/>
    </row>
    <row r="216" spans="19:26">
      <c r="S216" s="9"/>
      <c r="U216" s="9"/>
      <c r="V216" s="9"/>
      <c r="W216" s="9"/>
      <c r="X216" s="9"/>
      <c r="Y216" s="9"/>
      <c r="Z216" s="274"/>
    </row>
    <row r="217" spans="19:26">
      <c r="S217" s="9"/>
      <c r="U217" s="9"/>
      <c r="V217" s="9"/>
      <c r="W217" s="9"/>
      <c r="X217" s="9"/>
      <c r="Y217" s="9"/>
      <c r="Z217" s="274"/>
    </row>
    <row r="218" spans="19:26">
      <c r="S218" s="9"/>
      <c r="U218" s="9"/>
      <c r="V218" s="9"/>
      <c r="W218" s="9"/>
      <c r="X218" s="9"/>
      <c r="Y218" s="9"/>
      <c r="Z218" s="274"/>
    </row>
    <row r="219" spans="19:26">
      <c r="S219" s="9"/>
      <c r="U219" s="9"/>
      <c r="V219" s="9"/>
      <c r="W219" s="9"/>
      <c r="X219" s="9"/>
      <c r="Y219" s="9"/>
      <c r="Z219" s="274"/>
    </row>
    <row r="220" spans="19:26">
      <c r="S220" s="9"/>
      <c r="U220" s="9"/>
      <c r="V220" s="9"/>
      <c r="W220" s="9"/>
      <c r="X220" s="9"/>
      <c r="Y220" s="9"/>
      <c r="Z220" s="274"/>
    </row>
    <row r="221" spans="19:26">
      <c r="S221" s="9"/>
      <c r="U221" s="9"/>
      <c r="V221" s="9"/>
      <c r="W221" s="9"/>
      <c r="X221" s="9"/>
      <c r="Y221" s="9"/>
      <c r="Z221" s="274"/>
    </row>
    <row r="222" spans="19:26">
      <c r="S222" s="9"/>
      <c r="U222" s="9"/>
      <c r="V222" s="9"/>
      <c r="W222" s="9"/>
      <c r="X222" s="9"/>
      <c r="Y222" s="9"/>
      <c r="Z222" s="274"/>
    </row>
    <row r="223" spans="19:26">
      <c r="S223" s="9"/>
      <c r="U223" s="9"/>
      <c r="V223" s="9"/>
      <c r="W223" s="9"/>
      <c r="X223" s="9"/>
      <c r="Y223" s="9"/>
      <c r="Z223" s="274"/>
    </row>
    <row r="224" spans="19:26">
      <c r="S224" s="9"/>
      <c r="U224" s="9"/>
      <c r="V224" s="9"/>
      <c r="W224" s="9"/>
      <c r="X224" s="9"/>
      <c r="Y224" s="9"/>
      <c r="Z224" s="274"/>
    </row>
    <row r="225" spans="19:26">
      <c r="S225" s="9"/>
      <c r="U225" s="9"/>
      <c r="V225" s="9"/>
      <c r="W225" s="9"/>
      <c r="X225" s="9"/>
      <c r="Y225" s="9"/>
      <c r="Z225" s="274"/>
    </row>
    <row r="226" spans="19:26">
      <c r="S226" s="9"/>
      <c r="U226" s="9"/>
      <c r="V226" s="9"/>
      <c r="W226" s="9"/>
      <c r="X226" s="9"/>
      <c r="Y226" s="9"/>
      <c r="Z226" s="274"/>
    </row>
    <row r="227" spans="19:26">
      <c r="S227" s="9"/>
      <c r="U227" s="9"/>
      <c r="V227" s="9"/>
      <c r="W227" s="9"/>
      <c r="X227" s="9"/>
      <c r="Y227" s="9"/>
      <c r="Z227" s="274"/>
    </row>
    <row r="228" spans="19:26">
      <c r="S228" s="9"/>
      <c r="U228" s="9"/>
      <c r="V228" s="9"/>
      <c r="W228" s="9"/>
      <c r="X228" s="9"/>
      <c r="Y228" s="9"/>
      <c r="Z228" s="274"/>
    </row>
    <row r="229" spans="19:26">
      <c r="S229" s="9"/>
      <c r="U229" s="9"/>
      <c r="V229" s="9"/>
      <c r="W229" s="9"/>
      <c r="X229" s="9"/>
      <c r="Y229" s="9"/>
      <c r="Z229" s="274"/>
    </row>
    <row r="230" spans="19:26">
      <c r="S230" s="9"/>
      <c r="U230" s="9"/>
      <c r="V230" s="9"/>
      <c r="W230" s="9"/>
      <c r="X230" s="9"/>
      <c r="Y230" s="9"/>
      <c r="Z230" s="274"/>
    </row>
    <row r="231" spans="19:26">
      <c r="S231" s="9"/>
      <c r="U231" s="9"/>
      <c r="V231" s="9"/>
      <c r="W231" s="9"/>
      <c r="X231" s="9"/>
      <c r="Y231" s="9"/>
      <c r="Z231" s="274"/>
    </row>
    <row r="232" spans="19:26">
      <c r="S232" s="9"/>
      <c r="U232" s="9"/>
      <c r="V232" s="9"/>
      <c r="W232" s="9"/>
      <c r="X232" s="9"/>
      <c r="Y232" s="9"/>
      <c r="Z232" s="274"/>
    </row>
    <row r="233" spans="19:26">
      <c r="S233" s="9"/>
      <c r="U233" s="9"/>
      <c r="V233" s="9"/>
      <c r="W233" s="9"/>
      <c r="X233" s="9"/>
      <c r="Y233" s="9"/>
      <c r="Z233" s="274"/>
    </row>
    <row r="234" spans="19:26">
      <c r="S234" s="9"/>
      <c r="U234" s="9"/>
      <c r="V234" s="9"/>
      <c r="W234" s="9"/>
      <c r="X234" s="9"/>
      <c r="Y234" s="9"/>
      <c r="Z234" s="274"/>
    </row>
    <row r="235" spans="19:26">
      <c r="S235" s="9"/>
      <c r="U235" s="9"/>
      <c r="V235" s="9"/>
      <c r="W235" s="9"/>
      <c r="X235" s="9"/>
      <c r="Y235" s="9"/>
      <c r="Z235" s="274"/>
    </row>
    <row r="236" spans="19:26">
      <c r="S236" s="9"/>
      <c r="U236" s="9"/>
      <c r="V236" s="9"/>
      <c r="W236" s="9"/>
      <c r="X236" s="9"/>
      <c r="Y236" s="9"/>
      <c r="Z236" s="274"/>
    </row>
    <row r="237" spans="19:26">
      <c r="S237" s="9"/>
      <c r="U237" s="9"/>
      <c r="V237" s="9"/>
      <c r="W237" s="9"/>
      <c r="X237" s="9"/>
      <c r="Y237" s="9"/>
      <c r="Z237" s="274"/>
    </row>
    <row r="238" spans="19:26">
      <c r="S238" s="9"/>
      <c r="U238" s="9"/>
      <c r="V238" s="9"/>
      <c r="W238" s="9"/>
      <c r="X238" s="9"/>
      <c r="Y238" s="9"/>
      <c r="Z238" s="274"/>
    </row>
    <row r="239" spans="19:26">
      <c r="S239" s="9"/>
      <c r="U239" s="9"/>
      <c r="V239" s="9"/>
      <c r="W239" s="9"/>
      <c r="X239" s="9"/>
      <c r="Y239" s="9"/>
      <c r="Z239" s="274"/>
    </row>
    <row r="240" spans="19:26">
      <c r="S240" s="9"/>
      <c r="U240" s="9"/>
      <c r="V240" s="9"/>
      <c r="W240" s="9"/>
      <c r="X240" s="9"/>
      <c r="Y240" s="9"/>
      <c r="Z240" s="274"/>
    </row>
    <row r="241" spans="19:26">
      <c r="S241" s="9"/>
      <c r="U241" s="9"/>
      <c r="V241" s="9"/>
      <c r="W241" s="9"/>
      <c r="X241" s="9"/>
      <c r="Y241" s="9"/>
      <c r="Z241" s="274"/>
    </row>
    <row r="242" spans="19:26">
      <c r="S242" s="9"/>
      <c r="U242" s="9"/>
      <c r="V242" s="9"/>
      <c r="W242" s="9"/>
      <c r="X242" s="9"/>
      <c r="Y242" s="9"/>
      <c r="Z242" s="274"/>
    </row>
    <row r="243" spans="19:26">
      <c r="S243" s="9"/>
      <c r="U243" s="9"/>
      <c r="V243" s="9"/>
      <c r="W243" s="9"/>
      <c r="X243" s="9"/>
      <c r="Y243" s="9"/>
      <c r="Z243" s="274"/>
    </row>
    <row r="244" spans="19:26">
      <c r="S244" s="9"/>
      <c r="U244" s="9"/>
      <c r="V244" s="9"/>
      <c r="W244" s="9"/>
      <c r="X244" s="9"/>
      <c r="Y244" s="9"/>
      <c r="Z244" s="274"/>
    </row>
    <row r="245" spans="19:26">
      <c r="S245" s="9"/>
      <c r="U245" s="9"/>
      <c r="V245" s="9"/>
      <c r="W245" s="9"/>
      <c r="X245" s="9"/>
      <c r="Y245" s="9"/>
      <c r="Z245" s="274"/>
    </row>
    <row r="246" spans="19:26">
      <c r="S246" s="9"/>
      <c r="U246" s="9"/>
      <c r="V246" s="9"/>
      <c r="W246" s="9"/>
      <c r="X246" s="9"/>
      <c r="Y246" s="9"/>
      <c r="Z246" s="274"/>
    </row>
    <row r="247" spans="19:26">
      <c r="S247" s="9"/>
      <c r="U247" s="9"/>
      <c r="V247" s="9"/>
      <c r="W247" s="9"/>
      <c r="X247" s="9"/>
      <c r="Y247" s="9"/>
      <c r="Z247" s="274"/>
    </row>
    <row r="248" spans="19:26">
      <c r="S248" s="9"/>
      <c r="U248" s="9"/>
      <c r="V248" s="9"/>
      <c r="W248" s="9"/>
      <c r="X248" s="9"/>
      <c r="Y248" s="9"/>
      <c r="Z248" s="274"/>
    </row>
    <row r="249" spans="19:26">
      <c r="S249" s="9"/>
      <c r="U249" s="9"/>
      <c r="V249" s="9"/>
      <c r="W249" s="9"/>
      <c r="X249" s="9"/>
      <c r="Y249" s="9"/>
      <c r="Z249" s="274"/>
    </row>
    <row r="250" spans="19:26">
      <c r="S250" s="9"/>
      <c r="U250" s="9"/>
      <c r="V250" s="9"/>
      <c r="W250" s="9"/>
      <c r="X250" s="9"/>
      <c r="Y250" s="9"/>
      <c r="Z250" s="274"/>
    </row>
    <row r="251" spans="19:26">
      <c r="S251" s="9"/>
      <c r="U251" s="9"/>
      <c r="V251" s="9"/>
      <c r="W251" s="9"/>
      <c r="X251" s="9"/>
      <c r="Y251" s="9"/>
      <c r="Z251" s="274"/>
    </row>
    <row r="252" spans="19:26">
      <c r="S252" s="9"/>
      <c r="U252" s="9"/>
      <c r="V252" s="9"/>
      <c r="W252" s="9"/>
      <c r="X252" s="9"/>
      <c r="Y252" s="9"/>
      <c r="Z252" s="274"/>
    </row>
    <row r="253" spans="19:26">
      <c r="S253" s="9"/>
      <c r="U253" s="9"/>
      <c r="V253" s="9"/>
      <c r="W253" s="9"/>
      <c r="X253" s="9"/>
      <c r="Y253" s="9"/>
      <c r="Z253" s="274"/>
    </row>
    <row r="254" spans="19:26">
      <c r="S254" s="9"/>
      <c r="U254" s="9"/>
      <c r="V254" s="9"/>
      <c r="W254" s="9"/>
      <c r="X254" s="9"/>
      <c r="Y254" s="9"/>
      <c r="Z254" s="274"/>
    </row>
    <row r="255" spans="19:26">
      <c r="S255" s="9"/>
      <c r="U255" s="9"/>
      <c r="V255" s="9"/>
      <c r="W255" s="9"/>
      <c r="X255" s="9"/>
      <c r="Y255" s="9"/>
      <c r="Z255" s="274"/>
    </row>
    <row r="256" spans="19:26">
      <c r="S256" s="9"/>
      <c r="U256" s="9"/>
      <c r="V256" s="9"/>
      <c r="W256" s="9"/>
      <c r="X256" s="9"/>
      <c r="Y256" s="9"/>
      <c r="Z256" s="274"/>
    </row>
    <row r="257" spans="19:26">
      <c r="S257" s="9"/>
      <c r="U257" s="9"/>
      <c r="V257" s="9"/>
      <c r="W257" s="9"/>
      <c r="X257" s="9"/>
      <c r="Y257" s="9"/>
      <c r="Z257" s="274"/>
    </row>
    <row r="258" spans="19:26">
      <c r="S258" s="9"/>
      <c r="U258" s="9"/>
      <c r="V258" s="9"/>
      <c r="W258" s="9"/>
      <c r="X258" s="9"/>
      <c r="Y258" s="9"/>
      <c r="Z258" s="274"/>
    </row>
    <row r="259" spans="19:26">
      <c r="S259" s="9"/>
      <c r="U259" s="9"/>
      <c r="V259" s="9"/>
      <c r="W259" s="9"/>
      <c r="X259" s="9"/>
      <c r="Y259" s="9"/>
      <c r="Z259" s="274"/>
    </row>
    <row r="260" spans="19:26">
      <c r="S260" s="9"/>
      <c r="U260" s="9"/>
      <c r="V260" s="9"/>
      <c r="W260" s="9"/>
      <c r="X260" s="9"/>
      <c r="Y260" s="9"/>
      <c r="Z260" s="274"/>
    </row>
    <row r="261" spans="19:26">
      <c r="S261" s="9"/>
      <c r="U261" s="9"/>
      <c r="V261" s="9"/>
      <c r="W261" s="9"/>
      <c r="X261" s="9"/>
      <c r="Y261" s="9"/>
      <c r="Z261" s="274"/>
    </row>
    <row r="262" spans="19:26">
      <c r="S262" s="9"/>
      <c r="U262" s="9"/>
      <c r="V262" s="9"/>
      <c r="W262" s="9"/>
      <c r="X262" s="9"/>
      <c r="Y262" s="9"/>
      <c r="Z262" s="274"/>
    </row>
    <row r="263" spans="19:26">
      <c r="S263" s="9"/>
      <c r="U263" s="9"/>
      <c r="V263" s="9"/>
      <c r="W263" s="9"/>
      <c r="X263" s="9"/>
      <c r="Y263" s="9"/>
      <c r="Z263" s="274"/>
    </row>
    <row r="264" spans="19:26">
      <c r="S264" s="9"/>
      <c r="U264" s="9"/>
      <c r="V264" s="9"/>
      <c r="W264" s="9"/>
      <c r="X264" s="9"/>
      <c r="Y264" s="9"/>
      <c r="Z264" s="274"/>
    </row>
    <row r="265" spans="19:26">
      <c r="S265" s="9"/>
      <c r="U265" s="9"/>
      <c r="V265" s="9"/>
      <c r="W265" s="9"/>
      <c r="X265" s="9"/>
      <c r="Y265" s="9"/>
      <c r="Z265" s="274"/>
    </row>
    <row r="266" spans="19:26">
      <c r="S266" s="9"/>
      <c r="U266" s="9"/>
      <c r="V266" s="9"/>
      <c r="W266" s="9"/>
      <c r="X266" s="9"/>
      <c r="Y266" s="9"/>
      <c r="Z266" s="274"/>
    </row>
    <row r="267" spans="19:26">
      <c r="S267" s="9"/>
      <c r="U267" s="9"/>
      <c r="V267" s="9"/>
      <c r="W267" s="9"/>
      <c r="X267" s="9"/>
      <c r="Y267" s="9"/>
      <c r="Z267" s="274"/>
    </row>
    <row r="268" spans="19:26">
      <c r="S268" s="9"/>
      <c r="U268" s="9"/>
      <c r="V268" s="9"/>
      <c r="W268" s="9"/>
      <c r="X268" s="9"/>
      <c r="Y268" s="9"/>
      <c r="Z268" s="274"/>
    </row>
    <row r="269" spans="19:26">
      <c r="S269" s="9"/>
      <c r="U269" s="9"/>
      <c r="V269" s="9"/>
      <c r="W269" s="9"/>
      <c r="X269" s="9"/>
      <c r="Y269" s="9"/>
      <c r="Z269" s="274"/>
    </row>
    <row r="270" spans="19:26">
      <c r="S270" s="9"/>
      <c r="U270" s="9"/>
      <c r="V270" s="9"/>
      <c r="W270" s="9"/>
      <c r="X270" s="9"/>
      <c r="Y270" s="9"/>
      <c r="Z270" s="274"/>
    </row>
    <row r="271" spans="19:26">
      <c r="S271" s="9"/>
      <c r="U271" s="9"/>
      <c r="V271" s="9"/>
      <c r="W271" s="9"/>
      <c r="X271" s="9"/>
      <c r="Y271" s="9"/>
      <c r="Z271" s="274"/>
    </row>
  </sheetData>
  <mergeCells count="41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1:AQ8"/>
    <mergeCell ref="O1:AC6"/>
    <mergeCell ref="A5:N6"/>
  </mergeCells>
  <conditionalFormatting sqref="V9:W9">
    <cfRule type="cellIs" dxfId="7" priority="344" operator="equal">
      <formula>"N"</formula>
    </cfRule>
    <cfRule type="cellIs" dxfId="8" priority="345" operator="equal">
      <formula>"Y"</formula>
    </cfRule>
  </conditionalFormatting>
  <conditionalFormatting sqref="V21:W21">
    <cfRule type="cellIs" dxfId="7" priority="480" operator="equal">
      <formula>"N"</formula>
    </cfRule>
    <cfRule type="cellIs" dxfId="8" priority="481" operator="equal">
      <formula>"Y"</formula>
    </cfRule>
  </conditionalFormatting>
  <conditionalFormatting sqref="V22:W22">
    <cfRule type="cellIs" dxfId="8" priority="3" operator="equal">
      <formula>"Y"</formula>
    </cfRule>
    <cfRule type="cellIs" dxfId="7" priority="4" operator="equal">
      <formula>"N"</formula>
    </cfRule>
  </conditionalFormatting>
  <conditionalFormatting sqref="V23:W23">
    <cfRule type="cellIs" dxfId="8" priority="482" operator="equal">
      <formula>"Y"</formula>
    </cfRule>
    <cfRule type="cellIs" dxfId="7" priority="483" operator="equal">
      <formula>"N"</formula>
    </cfRule>
  </conditionalFormatting>
  <conditionalFormatting sqref="V24:W24">
    <cfRule type="cellIs" dxfId="7" priority="348" operator="equal">
      <formula>"N"</formula>
    </cfRule>
    <cfRule type="cellIs" dxfId="8" priority="349" operator="equal">
      <formula>"Y"</formula>
    </cfRule>
  </conditionalFormatting>
  <conditionalFormatting sqref="K25:L25">
    <cfRule type="duplicateValues" dxfId="9" priority="490"/>
    <cfRule type="duplicateValues" dxfId="9" priority="491"/>
  </conditionalFormatting>
  <conditionalFormatting sqref="V25:W25">
    <cfRule type="cellIs" dxfId="7" priority="453" operator="equal">
      <formula>"N"</formula>
    </cfRule>
    <cfRule type="cellIs" dxfId="8" priority="454" operator="equal">
      <formula>"Y"</formula>
    </cfRule>
  </conditionalFormatting>
  <conditionalFormatting sqref="V27:W27">
    <cfRule type="cellIs" dxfId="7" priority="451" operator="equal">
      <formula>"N"</formula>
    </cfRule>
    <cfRule type="cellIs" dxfId="8" priority="452" operator="equal">
      <formula>"Y"</formula>
    </cfRule>
  </conditionalFormatting>
  <conditionalFormatting sqref="V28:W28">
    <cfRule type="cellIs" dxfId="7" priority="449" operator="equal">
      <formula>"N"</formula>
    </cfRule>
    <cfRule type="cellIs" dxfId="8" priority="450" operator="equal">
      <formula>"Y"</formula>
    </cfRule>
  </conditionalFormatting>
  <conditionalFormatting sqref="V29:W29">
    <cfRule type="cellIs" dxfId="7" priority="399" operator="equal">
      <formula>"N"</formula>
    </cfRule>
    <cfRule type="cellIs" dxfId="8" priority="400" operator="equal">
      <formula>"Y"</formula>
    </cfRule>
  </conditionalFormatting>
  <conditionalFormatting sqref="K33:L33">
    <cfRule type="duplicateValues" dxfId="9" priority="389"/>
    <cfRule type="duplicateValues" dxfId="9" priority="390"/>
  </conditionalFormatting>
  <conditionalFormatting sqref="V34:W34">
    <cfRule type="cellIs" dxfId="7" priority="391" operator="equal">
      <formula>"N"</formula>
    </cfRule>
    <cfRule type="cellIs" dxfId="8" priority="392" operator="equal">
      <formula>"Y"</formula>
    </cfRule>
  </conditionalFormatting>
  <conditionalFormatting sqref="V35:W35">
    <cfRule type="cellIs" dxfId="7" priority="473" operator="equal">
      <formula>"N"</formula>
    </cfRule>
    <cfRule type="cellIs" dxfId="8" priority="474" operator="equal">
      <formula>"Y"</formula>
    </cfRule>
  </conditionalFormatting>
  <conditionalFormatting sqref="K36:L36">
    <cfRule type="duplicateValues" dxfId="9" priority="358"/>
    <cfRule type="duplicateValues" dxfId="9" priority="359"/>
  </conditionalFormatting>
  <conditionalFormatting sqref="V36:W36">
    <cfRule type="cellIs" dxfId="7" priority="356" operator="equal">
      <formula>"N"</formula>
    </cfRule>
    <cfRule type="cellIs" dxfId="8" priority="357" operator="equal">
      <formula>"Y"</formula>
    </cfRule>
  </conditionalFormatting>
  <conditionalFormatting sqref="V37:W37">
    <cfRule type="cellIs" dxfId="7" priority="366" operator="equal">
      <formula>"N"</formula>
    </cfRule>
    <cfRule type="cellIs" dxfId="8" priority="367" operator="equal">
      <formula>"Y"</formula>
    </cfRule>
  </conditionalFormatting>
  <conditionalFormatting sqref="K38:L38">
    <cfRule type="duplicateValues" dxfId="9" priority="370"/>
  </conditionalFormatting>
  <conditionalFormatting sqref="V43:W43">
    <cfRule type="cellIs" dxfId="7" priority="346" operator="equal">
      <formula>"N"</formula>
    </cfRule>
    <cfRule type="cellIs" dxfId="8" priority="347" operator="equal">
      <formula>"Y"</formula>
    </cfRule>
  </conditionalFormatting>
  <conditionalFormatting sqref="V44:W44">
    <cfRule type="cellIs" dxfId="7" priority="364" operator="equal">
      <formula>"N"</formula>
    </cfRule>
    <cfRule type="cellIs" dxfId="8" priority="365" operator="equal">
      <formula>"Y"</formula>
    </cfRule>
  </conditionalFormatting>
  <conditionalFormatting sqref="V45:W45">
    <cfRule type="cellIs" dxfId="7" priority="471" operator="equal">
      <formula>"N"</formula>
    </cfRule>
    <cfRule type="cellIs" dxfId="8" priority="472" operator="equal">
      <formula>"Y"</formula>
    </cfRule>
  </conditionalFormatting>
  <conditionalFormatting sqref="K47:L47">
    <cfRule type="duplicateValues" dxfId="9" priority="311"/>
    <cfRule type="duplicateValues" dxfId="9" priority="312"/>
    <cfRule type="duplicateValues" dxfId="9" priority="313"/>
  </conditionalFormatting>
  <conditionalFormatting sqref="V47:W47">
    <cfRule type="cellIs" dxfId="7" priority="309" operator="equal">
      <formula>"N"</formula>
    </cfRule>
    <cfRule type="cellIs" dxfId="8" priority="310" operator="equal">
      <formula>"Y"</formula>
    </cfRule>
  </conditionalFormatting>
  <conditionalFormatting sqref="V48:W48">
    <cfRule type="cellIs" dxfId="7" priority="469" operator="equal">
      <formula>"N"</formula>
    </cfRule>
    <cfRule type="cellIs" dxfId="8" priority="470" operator="equal">
      <formula>"Y"</formula>
    </cfRule>
  </conditionalFormatting>
  <conditionalFormatting sqref="V49:W49">
    <cfRule type="cellIs" dxfId="7" priority="439" operator="equal">
      <formula>"N"</formula>
    </cfRule>
    <cfRule type="cellIs" dxfId="8" priority="440" operator="equal">
      <formula>"Y"</formula>
    </cfRule>
  </conditionalFormatting>
  <conditionalFormatting sqref="V50:W50">
    <cfRule type="cellIs" dxfId="7" priority="340" operator="equal">
      <formula>"N"</formula>
    </cfRule>
    <cfRule type="cellIs" dxfId="8" priority="341" operator="equal">
      <formula>"Y"</formula>
    </cfRule>
  </conditionalFormatting>
  <conditionalFormatting sqref="V51:W51">
    <cfRule type="cellIs" dxfId="7" priority="342" operator="equal">
      <formula>"N"</formula>
    </cfRule>
    <cfRule type="cellIs" dxfId="8" priority="343" operator="equal">
      <formula>"Y"</formula>
    </cfRule>
  </conditionalFormatting>
  <conditionalFormatting sqref="V53:W53">
    <cfRule type="cellIs" dxfId="7" priority="362" operator="equal">
      <formula>"N"</formula>
    </cfRule>
    <cfRule type="cellIs" dxfId="8" priority="363" operator="equal">
      <formula>"Y"</formula>
    </cfRule>
  </conditionalFormatting>
  <conditionalFormatting sqref="V55:W55">
    <cfRule type="cellIs" dxfId="7" priority="354" operator="equal">
      <formula>"N"</formula>
    </cfRule>
    <cfRule type="cellIs" dxfId="8" priority="355" operator="equal">
      <formula>"Y"</formula>
    </cfRule>
  </conditionalFormatting>
  <conditionalFormatting sqref="V56:W56">
    <cfRule type="cellIs" dxfId="7" priority="447" operator="equal">
      <formula>"N"</formula>
    </cfRule>
    <cfRule type="cellIs" dxfId="8" priority="448" operator="equal">
      <formula>"Y"</formula>
    </cfRule>
  </conditionalFormatting>
  <conditionalFormatting sqref="V57:W57">
    <cfRule type="cellIs" dxfId="7" priority="445" operator="equal">
      <formula>"N"</formula>
    </cfRule>
    <cfRule type="cellIs" dxfId="8" priority="446" operator="equal">
      <formula>"Y"</formula>
    </cfRule>
  </conditionalFormatting>
  <conditionalFormatting sqref="V58:W58">
    <cfRule type="cellIs" dxfId="7" priority="336" operator="equal">
      <formula>"N"</formula>
    </cfRule>
    <cfRule type="cellIs" dxfId="8" priority="337" operator="equal">
      <formula>"Y"</formula>
    </cfRule>
  </conditionalFormatting>
  <conditionalFormatting sqref="V59:W59">
    <cfRule type="cellIs" dxfId="7" priority="334" operator="equal">
      <formula>"N"</formula>
    </cfRule>
    <cfRule type="cellIs" dxfId="8" priority="335" operator="equal">
      <formula>"Y"</formula>
    </cfRule>
  </conditionalFormatting>
  <conditionalFormatting sqref="K60:L60">
    <cfRule type="duplicateValues" dxfId="9" priority="478"/>
    <cfRule type="duplicateValues" dxfId="9" priority="479"/>
  </conditionalFormatting>
  <conditionalFormatting sqref="V60:W60">
    <cfRule type="cellIs" dxfId="7" priority="443" operator="equal">
      <formula>"N"</formula>
    </cfRule>
    <cfRule type="cellIs" dxfId="8" priority="444" operator="equal">
      <formula>"Y"</formula>
    </cfRule>
  </conditionalFormatting>
  <conditionalFormatting sqref="V61:W61">
    <cfRule type="cellIs" dxfId="7" priority="441" operator="equal">
      <formula>"N"</formula>
    </cfRule>
    <cfRule type="cellIs" dxfId="8" priority="442" operator="equal">
      <formula>"Y"</formula>
    </cfRule>
  </conditionalFormatting>
  <conditionalFormatting sqref="V62:W62">
    <cfRule type="cellIs" dxfId="7" priority="338" operator="equal">
      <formula>"N"</formula>
    </cfRule>
    <cfRule type="cellIs" dxfId="8" priority="339" operator="equal">
      <formula>"Y"</formula>
    </cfRule>
  </conditionalFormatting>
  <conditionalFormatting sqref="V63:W63">
    <cfRule type="cellIs" dxfId="7" priority="475" operator="equal">
      <formula>"N"</formula>
    </cfRule>
    <cfRule type="cellIs" dxfId="8" priority="476" operator="equal">
      <formula>"Y"</formula>
    </cfRule>
  </conditionalFormatting>
  <conditionalFormatting sqref="V64:W64">
    <cfRule type="cellIs" dxfId="7" priority="395" operator="equal">
      <formula>"N"</formula>
    </cfRule>
    <cfRule type="cellIs" dxfId="8" priority="396" operator="equal">
      <formula>"Y"</formula>
    </cfRule>
  </conditionalFormatting>
  <conditionalFormatting sqref="K70:L70">
    <cfRule type="duplicateValues" dxfId="9" priority="320"/>
    <cfRule type="duplicateValues" dxfId="9" priority="321"/>
  </conditionalFormatting>
  <conditionalFormatting sqref="V70:W70">
    <cfRule type="cellIs" dxfId="7" priority="318" operator="equal">
      <formula>"N"</formula>
    </cfRule>
    <cfRule type="cellIs" dxfId="8" priority="319" operator="equal">
      <formula>"Y"</formula>
    </cfRule>
  </conditionalFormatting>
  <conditionalFormatting sqref="K71:L71">
    <cfRule type="duplicateValues" dxfId="9" priority="316"/>
    <cfRule type="duplicateValues" dxfId="9" priority="317"/>
  </conditionalFormatting>
  <conditionalFormatting sqref="V71:W71">
    <cfRule type="cellIs" dxfId="7" priority="314" operator="equal">
      <formula>"N"</formula>
    </cfRule>
    <cfRule type="cellIs" dxfId="8" priority="315" operator="equal">
      <formula>"Y"</formula>
    </cfRule>
  </conditionalFormatting>
  <conditionalFormatting sqref="K72:L72">
    <cfRule type="duplicateValues" dxfId="9" priority="387"/>
    <cfRule type="duplicateValues" dxfId="9" priority="388"/>
  </conditionalFormatting>
  <conditionalFormatting sqref="V72:W72">
    <cfRule type="cellIs" dxfId="7" priority="385" operator="equal">
      <formula>"N"</formula>
    </cfRule>
    <cfRule type="cellIs" dxfId="8" priority="386" operator="equal">
      <formula>"Y"</formula>
    </cfRule>
  </conditionalFormatting>
  <conditionalFormatting sqref="V73:W73">
    <cfRule type="cellIs" dxfId="8" priority="463" operator="equal">
      <formula>"Y"</formula>
    </cfRule>
    <cfRule type="cellIs" dxfId="7" priority="464" operator="equal">
      <formula>"N"</formula>
    </cfRule>
  </conditionalFormatting>
  <conditionalFormatting sqref="V80:W80">
    <cfRule type="cellIs" dxfId="7" priority="437" operator="equal">
      <formula>"N"</formula>
    </cfRule>
    <cfRule type="cellIs" dxfId="8" priority="438" operator="equal">
      <formula>"Y"</formula>
    </cfRule>
  </conditionalFormatting>
  <conditionalFormatting sqref="N81">
    <cfRule type="duplicateValues" dxfId="9" priority="175"/>
  </conditionalFormatting>
  <conditionalFormatting sqref="P81">
    <cfRule type="duplicateValues" dxfId="9" priority="180"/>
    <cfRule type="duplicateValues" dxfId="9" priority="181"/>
    <cfRule type="duplicateValues" dxfId="9" priority="182"/>
    <cfRule type="duplicateValues" dxfId="9" priority="183"/>
    <cfRule type="duplicateValues" dxfId="9" priority="184"/>
    <cfRule type="duplicateValues" dxfId="9" priority="185"/>
    <cfRule type="duplicateValues" dxfId="9" priority="186"/>
    <cfRule type="duplicateValues" dxfId="9" priority="187"/>
  </conditionalFormatting>
  <conditionalFormatting sqref="N93">
    <cfRule type="duplicateValues" dxfId="9" priority="188"/>
  </conditionalFormatting>
  <conditionalFormatting sqref="P93">
    <cfRule type="duplicateValues" dxfId="9" priority="192"/>
    <cfRule type="duplicateValues" dxfId="9" priority="193"/>
    <cfRule type="duplicateValues" dxfId="9" priority="194"/>
    <cfRule type="duplicateValues" dxfId="9" priority="195"/>
    <cfRule type="duplicateValues" dxfId="9" priority="196"/>
    <cfRule type="duplicateValues" dxfId="9" priority="197"/>
    <cfRule type="duplicateValues" dxfId="9" priority="198"/>
    <cfRule type="duplicateValues" dxfId="9" priority="199"/>
  </conditionalFormatting>
  <conditionalFormatting sqref="V93:W93">
    <cfRule type="cellIs" dxfId="7" priority="189" operator="equal">
      <formula>"N"</formula>
    </cfRule>
    <cfRule type="cellIs" dxfId="8" priority="190" operator="equal">
      <formula>"Y"</formula>
    </cfRule>
    <cfRule type="colorScale" priority="191">
      <colorScale>
        <cfvo type="num" val="&quot;Y&quot;"/>
        <cfvo type="num" val="&quot;N&quot;"/>
        <color rgb="FF00B050"/>
        <color rgb="FFFF0000"/>
      </colorScale>
    </cfRule>
  </conditionalFormatting>
  <conditionalFormatting sqref="N95">
    <cfRule type="duplicateValues" dxfId="9" priority="303"/>
  </conditionalFormatting>
  <conditionalFormatting sqref="P95">
    <cfRule type="duplicateValues" dxfId="9" priority="304"/>
    <cfRule type="duplicateValues" dxfId="9" priority="305"/>
    <cfRule type="duplicateValues" dxfId="9" priority="306"/>
    <cfRule type="duplicateValues" dxfId="9" priority="307"/>
  </conditionalFormatting>
  <conditionalFormatting sqref="V95">
    <cfRule type="cellIs" dxfId="7" priority="31" operator="equal">
      <formula>"N"</formula>
    </cfRule>
    <cfRule type="cellIs" dxfId="8" priority="32" operator="equal">
      <formula>"Y"</formula>
    </cfRule>
    <cfRule type="colorScale" priority="33">
      <colorScale>
        <cfvo type="num" val="&quot;Y&quot;"/>
        <cfvo type="num" val="&quot;N&quot;"/>
        <color rgb="FF00B050"/>
        <color rgb="FFFF0000"/>
      </colorScale>
    </cfRule>
  </conditionalFormatting>
  <conditionalFormatting sqref="N96">
    <cfRule type="duplicateValues" dxfId="9" priority="84"/>
  </conditionalFormatting>
  <conditionalFormatting sqref="P96">
    <cfRule type="duplicateValues" dxfId="9" priority="86"/>
    <cfRule type="duplicateValues" dxfId="9" priority="87"/>
    <cfRule type="duplicateValues" dxfId="9" priority="88"/>
    <cfRule type="duplicateValues" dxfId="9" priority="89"/>
  </conditionalFormatting>
  <conditionalFormatting sqref="V96:W96">
    <cfRule type="cellIs" dxfId="7" priority="90" operator="equal">
      <formula>"N"</formula>
    </cfRule>
    <cfRule type="cellIs" dxfId="8" priority="91" operator="equal">
      <formula>"Y"</formula>
    </cfRule>
    <cfRule type="colorScale" priority="92">
      <colorScale>
        <cfvo type="num" val="&quot;Y&quot;"/>
        <cfvo type="num" val="&quot;N&quot;"/>
        <color rgb="FF00B050"/>
        <color rgb="FFFF0000"/>
      </colorScale>
    </cfRule>
  </conditionalFormatting>
  <conditionalFormatting sqref="X96">
    <cfRule type="cellIs" dxfId="10" priority="85" stopIfTrue="1" operator="equal">
      <formula>“总成件”</formula>
    </cfRule>
  </conditionalFormatting>
  <conditionalFormatting sqref="P97">
    <cfRule type="duplicateValues" dxfId="9" priority="268"/>
    <cfRule type="duplicateValues" dxfId="9" priority="269"/>
    <cfRule type="duplicateValues" dxfId="9" priority="270"/>
    <cfRule type="duplicateValues" dxfId="9" priority="271"/>
  </conditionalFormatting>
  <conditionalFormatting sqref="X97">
    <cfRule type="cellIs" dxfId="10" priority="267" stopIfTrue="1" operator="equal">
      <formula>“总成件”</formula>
    </cfRule>
  </conditionalFormatting>
  <conditionalFormatting sqref="N98">
    <cfRule type="duplicateValues" dxfId="9" priority="211"/>
  </conditionalFormatting>
  <conditionalFormatting sqref="P98">
    <cfRule type="duplicateValues" dxfId="9" priority="216"/>
    <cfRule type="duplicateValues" dxfId="9" priority="217"/>
    <cfRule type="duplicateValues" dxfId="9" priority="218"/>
    <cfRule type="duplicateValues" dxfId="9" priority="219"/>
  </conditionalFormatting>
  <conditionalFormatting sqref="V98:W98">
    <cfRule type="cellIs" dxfId="7" priority="212" operator="equal">
      <formula>"N"</formula>
    </cfRule>
    <cfRule type="cellIs" dxfId="8" priority="213" operator="equal">
      <formula>"Y"</formula>
    </cfRule>
    <cfRule type="colorScale" priority="214">
      <colorScale>
        <cfvo type="num" val="&quot;Y&quot;"/>
        <cfvo type="num" val="&quot;N&quot;"/>
        <color rgb="FF00B050"/>
        <color rgb="FFFF0000"/>
      </colorScale>
    </cfRule>
  </conditionalFormatting>
  <conditionalFormatting sqref="X98">
    <cfRule type="cellIs" dxfId="10" priority="215" stopIfTrue="1" operator="equal">
      <formula>“总成件”</formula>
    </cfRule>
  </conditionalFormatting>
  <conditionalFormatting sqref="N99">
    <cfRule type="duplicateValues" dxfId="9" priority="220"/>
  </conditionalFormatting>
  <conditionalFormatting sqref="N100">
    <cfRule type="duplicateValues" dxfId="9" priority="83"/>
  </conditionalFormatting>
  <conditionalFormatting sqref="P100">
    <cfRule type="duplicateValues" dxfId="9" priority="79"/>
    <cfRule type="duplicateValues" dxfId="9" priority="80"/>
    <cfRule type="duplicateValues" dxfId="9" priority="81"/>
    <cfRule type="duplicateValues" dxfId="9" priority="82"/>
  </conditionalFormatting>
  <conditionalFormatting sqref="V100:W100">
    <cfRule type="cellIs" dxfId="7" priority="75" operator="equal">
      <formula>"N"</formula>
    </cfRule>
    <cfRule type="cellIs" dxfId="8" priority="76" operator="equal">
      <formula>"Y"</formula>
    </cfRule>
    <cfRule type="colorScale" priority="77">
      <colorScale>
        <cfvo type="num" val="&quot;Y&quot;"/>
        <cfvo type="num" val="&quot;N&quot;"/>
        <color rgb="FF00B050"/>
        <color rgb="FFFF0000"/>
      </colorScale>
    </cfRule>
  </conditionalFormatting>
  <conditionalFormatting sqref="X100">
    <cfRule type="cellIs" dxfId="10" priority="78" stopIfTrue="1" operator="equal">
      <formula>“总成件”</formula>
    </cfRule>
  </conditionalFormatting>
  <conditionalFormatting sqref="N101">
    <cfRule type="duplicateValues" dxfId="9" priority="66"/>
  </conditionalFormatting>
  <conditionalFormatting sqref="P101">
    <cfRule type="duplicateValues" dxfId="9" priority="71"/>
    <cfRule type="duplicateValues" dxfId="9" priority="72"/>
    <cfRule type="duplicateValues" dxfId="9" priority="73"/>
    <cfRule type="duplicateValues" dxfId="9" priority="74"/>
  </conditionalFormatting>
  <conditionalFormatting sqref="V101:W101">
    <cfRule type="cellIs" dxfId="7" priority="67" operator="equal">
      <formula>"N"</formula>
    </cfRule>
    <cfRule type="cellIs" dxfId="8" priority="68" operator="equal">
      <formula>"Y"</formula>
    </cfRule>
    <cfRule type="colorScale" priority="69">
      <colorScale>
        <cfvo type="num" val="&quot;Y&quot;"/>
        <cfvo type="num" val="&quot;N&quot;"/>
        <color rgb="FF00B050"/>
        <color rgb="FFFF0000"/>
      </colorScale>
    </cfRule>
  </conditionalFormatting>
  <conditionalFormatting sqref="X101">
    <cfRule type="cellIs" dxfId="10" priority="70" stopIfTrue="1" operator="equal">
      <formula>“总成件”</formula>
    </cfRule>
  </conditionalFormatting>
  <conditionalFormatting sqref="X103">
    <cfRule type="cellIs" dxfId="10" priority="288" stopIfTrue="1" operator="equal">
      <formula>“总成件”</formula>
    </cfRule>
  </conditionalFormatting>
  <conditionalFormatting sqref="P105">
    <cfRule type="duplicateValues" dxfId="9" priority="263"/>
    <cfRule type="duplicateValues" dxfId="9" priority="264"/>
    <cfRule type="duplicateValues" dxfId="9" priority="265"/>
    <cfRule type="duplicateValues" dxfId="9" priority="266"/>
  </conditionalFormatting>
  <conditionalFormatting sqref="X105">
    <cfRule type="cellIs" dxfId="10" priority="262" stopIfTrue="1" operator="equal">
      <formula>“总成件”</formula>
    </cfRule>
  </conditionalFormatting>
  <conditionalFormatting sqref="N107">
    <cfRule type="duplicateValues" dxfId="9" priority="166"/>
  </conditionalFormatting>
  <conditionalFormatting sqref="N108">
    <cfRule type="duplicateValues" dxfId="9" priority="65"/>
  </conditionalFormatting>
  <conditionalFormatting sqref="V108">
    <cfRule type="cellIs" dxfId="7" priority="15" operator="equal">
      <formula>"N"</formula>
    </cfRule>
    <cfRule type="cellIs" dxfId="8" priority="16" operator="equal">
      <formula>"Y"</formula>
    </cfRule>
    <cfRule type="colorScale" priority="17">
      <colorScale>
        <cfvo type="num" val="&quot;Y&quot;"/>
        <cfvo type="num" val="&quot;N&quot;"/>
        <color rgb="FF00B050"/>
        <color rgb="FFFF0000"/>
      </colorScale>
    </cfRule>
  </conditionalFormatting>
  <conditionalFormatting sqref="V109">
    <cfRule type="cellIs" dxfId="7" priority="18" operator="equal">
      <formula>"N"</formula>
    </cfRule>
    <cfRule type="cellIs" dxfId="8" priority="19" operator="equal">
      <formula>"Y"</formula>
    </cfRule>
    <cfRule type="colorScale" priority="20">
      <colorScale>
        <cfvo type="num" val="&quot;Y&quot;"/>
        <cfvo type="num" val="&quot;N&quot;"/>
        <color rgb="FF00B050"/>
        <color rgb="FFFF0000"/>
      </colorScale>
    </cfRule>
  </conditionalFormatting>
  <conditionalFormatting sqref="V112">
    <cfRule type="cellIs" dxfId="7" priority="12" operator="equal">
      <formula>"N"</formula>
    </cfRule>
    <cfRule type="cellIs" dxfId="8" priority="13" operator="equal">
      <formula>"Y"</formula>
    </cfRule>
    <cfRule type="colorScale" priority="14">
      <colorScale>
        <cfvo type="num" val="&quot;Y&quot;"/>
        <cfvo type="num" val="&quot;N&quot;"/>
        <color rgb="FF00B050"/>
        <color rgb="FFFF0000"/>
      </colorScale>
    </cfRule>
  </conditionalFormatting>
  <conditionalFormatting sqref="V113">
    <cfRule type="cellIs" dxfId="7" priority="21" operator="equal">
      <formula>"N"</formula>
    </cfRule>
    <cfRule type="cellIs" dxfId="8" priority="22" operator="equal">
      <formula>"Y"</formula>
    </cfRule>
    <cfRule type="colorScale" priority="23">
      <colorScale>
        <cfvo type="num" val="&quot;Y&quot;"/>
        <cfvo type="num" val="&quot;N&quot;"/>
        <color rgb="FF00B050"/>
        <color rgb="FFFF0000"/>
      </colorScale>
    </cfRule>
  </conditionalFormatting>
  <conditionalFormatting sqref="P114">
    <cfRule type="duplicateValues" dxfId="9" priority="118"/>
    <cfRule type="duplicateValues" dxfId="9" priority="119"/>
    <cfRule type="duplicateValues" dxfId="9" priority="120"/>
    <cfRule type="duplicateValues" dxfId="9" priority="121"/>
  </conditionalFormatting>
  <conditionalFormatting sqref="V114:W114">
    <cfRule type="cellIs" dxfId="7" priority="115" operator="equal">
      <formula>"N"</formula>
    </cfRule>
    <cfRule type="cellIs" dxfId="8" priority="116" operator="equal">
      <formula>"Y"</formula>
    </cfRule>
    <cfRule type="colorScale" priority="117">
      <colorScale>
        <cfvo type="num" val="&quot;Y&quot;"/>
        <cfvo type="num" val="&quot;N&quot;"/>
        <color rgb="FF00B050"/>
        <color rgb="FFFF0000"/>
      </colorScale>
    </cfRule>
  </conditionalFormatting>
  <conditionalFormatting sqref="P115">
    <cfRule type="duplicateValues" dxfId="9" priority="239"/>
    <cfRule type="duplicateValues" dxfId="9" priority="240"/>
    <cfRule type="duplicateValues" dxfId="9" priority="241"/>
    <cfRule type="duplicateValues" dxfId="9" priority="242"/>
  </conditionalFormatting>
  <conditionalFormatting sqref="V115:W115">
    <cfRule type="cellIs" dxfId="7" priority="236" operator="equal">
      <formula>"N"</formula>
    </cfRule>
    <cfRule type="cellIs" dxfId="8" priority="237" operator="equal">
      <formula>"Y"</formula>
    </cfRule>
    <cfRule type="colorScale" priority="238">
      <colorScale>
        <cfvo type="num" val="&quot;Y&quot;"/>
        <cfvo type="num" val="&quot;N&quot;"/>
        <color rgb="FF00B050"/>
        <color rgb="FFFF0000"/>
      </colorScale>
    </cfRule>
  </conditionalFormatting>
  <conditionalFormatting sqref="P116">
    <cfRule type="duplicateValues" dxfId="9" priority="251"/>
    <cfRule type="duplicateValues" dxfId="9" priority="252"/>
    <cfRule type="duplicateValues" dxfId="9" priority="253"/>
    <cfRule type="duplicateValues" dxfId="9" priority="254"/>
  </conditionalFormatting>
  <conditionalFormatting sqref="W117">
    <cfRule type="cellIs" dxfId="7" priority="259" operator="equal">
      <formula>"N"</formula>
    </cfRule>
    <cfRule type="cellIs" dxfId="8" priority="260" operator="equal">
      <formula>"Y"</formula>
    </cfRule>
    <cfRule type="colorScale" priority="261">
      <colorScale>
        <cfvo type="num" val="&quot;Y&quot;"/>
        <cfvo type="num" val="&quot;N&quot;"/>
        <color rgb="FF00B050"/>
        <color rgb="FFFF0000"/>
      </colorScale>
    </cfRule>
  </conditionalFormatting>
  <conditionalFormatting sqref="P118">
    <cfRule type="duplicateValues" dxfId="9" priority="41"/>
    <cfRule type="duplicateValues" dxfId="9" priority="42"/>
    <cfRule type="duplicateValues" dxfId="9" priority="43"/>
    <cfRule type="duplicateValues" dxfId="9" priority="44"/>
  </conditionalFormatting>
  <conditionalFormatting sqref="V118">
    <cfRule type="cellIs" dxfId="7" priority="35" operator="equal">
      <formula>"N"</formula>
    </cfRule>
    <cfRule type="cellIs" dxfId="8" priority="36" operator="equal">
      <formula>"Y"</formula>
    </cfRule>
    <cfRule type="colorScale" priority="37">
      <colorScale>
        <cfvo type="num" val="&quot;Y&quot;"/>
        <cfvo type="num" val="&quot;N&quot;"/>
        <color rgb="FF00B050"/>
        <color rgb="FFFF0000"/>
      </colorScale>
    </cfRule>
  </conditionalFormatting>
  <conditionalFormatting sqref="W118">
    <cfRule type="cellIs" dxfId="7" priority="38" operator="equal">
      <formula>"N"</formula>
    </cfRule>
    <cfRule type="cellIs" dxfId="8" priority="39" operator="equal">
      <formula>"Y"</formula>
    </cfRule>
    <cfRule type="colorScale" priority="40">
      <colorScale>
        <cfvo type="num" val="&quot;Y&quot;"/>
        <cfvo type="num" val="&quot;N&quot;"/>
        <color rgb="FF00B050"/>
        <color rgb="FFFF0000"/>
      </colorScale>
    </cfRule>
  </conditionalFormatting>
  <conditionalFormatting sqref="X118">
    <cfRule type="cellIs" dxfId="10" priority="34" stopIfTrue="1" operator="equal">
      <formula>“总成件”</formula>
    </cfRule>
  </conditionalFormatting>
  <conditionalFormatting sqref="P120">
    <cfRule type="duplicateValues" dxfId="9" priority="232"/>
    <cfRule type="duplicateValues" dxfId="9" priority="233"/>
    <cfRule type="duplicateValues" dxfId="9" priority="234"/>
    <cfRule type="duplicateValues" dxfId="9" priority="235"/>
  </conditionalFormatting>
  <conditionalFormatting sqref="W120">
    <cfRule type="cellIs" dxfId="7" priority="229" operator="equal">
      <formula>"N"</formula>
    </cfRule>
    <cfRule type="cellIs" dxfId="8" priority="230" operator="equal">
      <formula>"Y"</formula>
    </cfRule>
    <cfRule type="colorScale" priority="231">
      <colorScale>
        <cfvo type="num" val="&quot;Y&quot;"/>
        <cfvo type="num" val="&quot;N&quot;"/>
        <color rgb="FF00B050"/>
        <color rgb="FFFF0000"/>
      </colorScale>
    </cfRule>
  </conditionalFormatting>
  <conditionalFormatting sqref="P121">
    <cfRule type="duplicateValues" dxfId="9" priority="52"/>
    <cfRule type="duplicateValues" dxfId="9" priority="53"/>
    <cfRule type="duplicateValues" dxfId="9" priority="54"/>
    <cfRule type="duplicateValues" dxfId="9" priority="55"/>
  </conditionalFormatting>
  <conditionalFormatting sqref="V121">
    <cfRule type="cellIs" dxfId="7" priority="45" operator="equal">
      <formula>"N"</formula>
    </cfRule>
    <cfRule type="cellIs" dxfId="8" priority="46" operator="equal">
      <formula>"Y"</formula>
    </cfRule>
    <cfRule type="colorScale" priority="47">
      <colorScale>
        <cfvo type="num" val="&quot;Y&quot;"/>
        <cfvo type="num" val="&quot;N&quot;"/>
        <color rgb="FF00B050"/>
        <color rgb="FFFF0000"/>
      </colorScale>
    </cfRule>
  </conditionalFormatting>
  <conditionalFormatting sqref="W121">
    <cfRule type="cellIs" dxfId="7" priority="48" operator="equal">
      <formula>"N"</formula>
    </cfRule>
    <cfRule type="cellIs" dxfId="8" priority="49" operator="equal">
      <formula>"Y"</formula>
    </cfRule>
    <cfRule type="colorScale" priority="50">
      <colorScale>
        <cfvo type="num" val="&quot;Y&quot;"/>
        <cfvo type="num" val="&quot;N&quot;"/>
        <color rgb="FF00B050"/>
        <color rgb="FFFF0000"/>
      </colorScale>
    </cfRule>
  </conditionalFormatting>
  <conditionalFormatting sqref="X121">
    <cfRule type="cellIs" dxfId="10" priority="51" stopIfTrue="1" operator="equal">
      <formula>“总成件”</formula>
    </cfRule>
  </conditionalFormatting>
  <conditionalFormatting sqref="P123">
    <cfRule type="duplicateValues" dxfId="9" priority="255"/>
    <cfRule type="duplicateValues" dxfId="9" priority="256"/>
    <cfRule type="duplicateValues" dxfId="9" priority="257"/>
    <cfRule type="duplicateValues" dxfId="9" priority="258"/>
  </conditionalFormatting>
  <conditionalFormatting sqref="P125">
    <cfRule type="duplicateValues" dxfId="9" priority="129"/>
    <cfRule type="duplicateValues" dxfId="9" priority="130"/>
    <cfRule type="duplicateValues" dxfId="9" priority="131"/>
    <cfRule type="duplicateValues" dxfId="9" priority="132"/>
  </conditionalFormatting>
  <conditionalFormatting sqref="V125">
    <cfRule type="cellIs" dxfId="7" priority="122" operator="equal">
      <formula>"N"</formula>
    </cfRule>
    <cfRule type="cellIs" dxfId="8" priority="123" operator="equal">
      <formula>"Y"</formula>
    </cfRule>
    <cfRule type="colorScale" priority="124">
      <colorScale>
        <cfvo type="num" val="&quot;Y&quot;"/>
        <cfvo type="num" val="&quot;N&quot;"/>
        <color rgb="FF00B050"/>
        <color rgb="FFFF0000"/>
      </colorScale>
    </cfRule>
  </conditionalFormatting>
  <conditionalFormatting sqref="W125">
    <cfRule type="cellIs" dxfId="7" priority="125" operator="equal">
      <formula>"N"</formula>
    </cfRule>
    <cfRule type="cellIs" dxfId="8" priority="126" operator="equal">
      <formula>"Y"</formula>
    </cfRule>
    <cfRule type="colorScale" priority="127">
      <colorScale>
        <cfvo type="num" val="&quot;Y&quot;"/>
        <cfvo type="num" val="&quot;N&quot;"/>
        <color rgb="FF00B050"/>
        <color rgb="FFFF0000"/>
      </colorScale>
    </cfRule>
  </conditionalFormatting>
  <conditionalFormatting sqref="X125">
    <cfRule type="cellIs" dxfId="10" priority="128" stopIfTrue="1" operator="equal">
      <formula>“总成件”</formula>
    </cfRule>
  </conditionalFormatting>
  <conditionalFormatting sqref="P131">
    <cfRule type="duplicateValues" dxfId="9" priority="207"/>
    <cfRule type="duplicateValues" dxfId="9" priority="208"/>
    <cfRule type="duplicateValues" dxfId="9" priority="209"/>
    <cfRule type="duplicateValues" dxfId="9" priority="210"/>
  </conditionalFormatting>
  <conditionalFormatting sqref="V131">
    <cfRule type="cellIs" dxfId="7" priority="200" operator="equal">
      <formula>"N"</formula>
    </cfRule>
    <cfRule type="cellIs" dxfId="8" priority="201" operator="equal">
      <formula>"Y"</formula>
    </cfRule>
    <cfRule type="colorScale" priority="202">
      <colorScale>
        <cfvo type="num" val="&quot;Y&quot;"/>
        <cfvo type="num" val="&quot;N&quot;"/>
        <color rgb="FF00B050"/>
        <color rgb="FFFF0000"/>
      </colorScale>
    </cfRule>
  </conditionalFormatting>
  <conditionalFormatting sqref="W131">
    <cfRule type="cellIs" dxfId="7" priority="203" operator="equal">
      <formula>"N"</formula>
    </cfRule>
    <cfRule type="cellIs" dxfId="8" priority="204" operator="equal">
      <formula>"Y"</formula>
    </cfRule>
    <cfRule type="colorScale" priority="205">
      <colorScale>
        <cfvo type="num" val="&quot;Y&quot;"/>
        <cfvo type="num" val="&quot;N&quot;"/>
        <color rgb="FF00B050"/>
        <color rgb="FFFF0000"/>
      </colorScale>
    </cfRule>
  </conditionalFormatting>
  <conditionalFormatting sqref="X131">
    <cfRule type="cellIs" dxfId="10" priority="206" stopIfTrue="1" operator="equal">
      <formula>“总成件”</formula>
    </cfRule>
  </conditionalFormatting>
  <conditionalFormatting sqref="N132">
    <cfRule type="duplicateValues" dxfId="9" priority="106"/>
  </conditionalFormatting>
  <conditionalFormatting sqref="P132">
    <cfRule type="duplicateValues" dxfId="9" priority="111"/>
    <cfRule type="duplicateValues" dxfId="9" priority="112"/>
    <cfRule type="duplicateValues" dxfId="9" priority="113"/>
    <cfRule type="duplicateValues" dxfId="9" priority="114"/>
  </conditionalFormatting>
  <conditionalFormatting sqref="V132:W132">
    <cfRule type="cellIs" dxfId="7" priority="107" operator="equal">
      <formula>"N"</formula>
    </cfRule>
    <cfRule type="cellIs" dxfId="8" priority="108" operator="equal">
      <formula>"Y"</formula>
    </cfRule>
    <cfRule type="colorScale" priority="109">
      <colorScale>
        <cfvo type="num" val="&quot;Y&quot;"/>
        <cfvo type="num" val="&quot;N&quot;"/>
        <color rgb="FF00B050"/>
        <color rgb="FFFF0000"/>
      </colorScale>
    </cfRule>
  </conditionalFormatting>
  <conditionalFormatting sqref="X132">
    <cfRule type="cellIs" dxfId="10" priority="110" stopIfTrue="1" operator="equal">
      <formula>“总成件”</formula>
    </cfRule>
  </conditionalFormatting>
  <conditionalFormatting sqref="P137">
    <cfRule type="duplicateValues" dxfId="9" priority="278"/>
    <cfRule type="duplicateValues" dxfId="9" priority="279"/>
    <cfRule type="duplicateValues" dxfId="9" priority="280"/>
    <cfRule type="duplicateValues" dxfId="9" priority="281"/>
  </conditionalFormatting>
  <conditionalFormatting sqref="P138">
    <cfRule type="duplicateValues" dxfId="9" priority="167"/>
    <cfRule type="duplicateValues" dxfId="9" priority="168"/>
    <cfRule type="duplicateValues" dxfId="9" priority="169"/>
    <cfRule type="duplicateValues" dxfId="9" priority="170"/>
  </conditionalFormatting>
  <conditionalFormatting sqref="V138">
    <cfRule type="cellIs" dxfId="7" priority="171" operator="equal">
      <formula>"N"</formula>
    </cfRule>
    <cfRule type="cellIs" dxfId="8" priority="172" operator="equal">
      <formula>"Y"</formula>
    </cfRule>
    <cfRule type="colorScale" priority="173">
      <colorScale>
        <cfvo type="num" val="&quot;Y&quot;"/>
        <cfvo type="num" val="&quot;N&quot;"/>
        <color rgb="FF00B050"/>
        <color rgb="FFFF0000"/>
      </colorScale>
    </cfRule>
  </conditionalFormatting>
  <conditionalFormatting sqref="X138">
    <cfRule type="cellIs" dxfId="10" priority="174" stopIfTrue="1" operator="equal">
      <formula>“总成件”</formula>
    </cfRule>
  </conditionalFormatting>
  <conditionalFormatting sqref="W141">
    <cfRule type="cellIs" dxfId="7" priority="226" operator="equal">
      <formula>"N"</formula>
    </cfRule>
    <cfRule type="cellIs" dxfId="8" priority="227" operator="equal">
      <formula>"Y"</formula>
    </cfRule>
    <cfRule type="colorScale" priority="228">
      <colorScale>
        <cfvo type="num" val="&quot;Y&quot;"/>
        <cfvo type="num" val="&quot;N&quot;"/>
        <color rgb="FF00B050"/>
        <color rgb="FFFF0000"/>
      </colorScale>
    </cfRule>
  </conditionalFormatting>
  <conditionalFormatting sqref="P147">
    <cfRule type="duplicateValues" dxfId="9" priority="155"/>
    <cfRule type="duplicateValues" dxfId="9" priority="156"/>
    <cfRule type="duplicateValues" dxfId="9" priority="157"/>
    <cfRule type="duplicateValues" dxfId="9" priority="158"/>
  </conditionalFormatting>
  <conditionalFormatting sqref="V147">
    <cfRule type="cellIs" dxfId="7" priority="159" operator="equal">
      <formula>"N"</formula>
    </cfRule>
    <cfRule type="cellIs" dxfId="8" priority="160" operator="equal">
      <formula>"Y"</formula>
    </cfRule>
    <cfRule type="colorScale" priority="161">
      <colorScale>
        <cfvo type="num" val="&quot;Y&quot;"/>
        <cfvo type="num" val="&quot;N&quot;"/>
        <color rgb="FF00B050"/>
        <color rgb="FFFF0000"/>
      </colorScale>
    </cfRule>
  </conditionalFormatting>
  <conditionalFormatting sqref="W147">
    <cfRule type="cellIs" dxfId="7" priority="162" operator="equal">
      <formula>"N"</formula>
    </cfRule>
    <cfRule type="cellIs" dxfId="8" priority="163" operator="equal">
      <formula>"Y"</formula>
    </cfRule>
    <cfRule type="colorScale" priority="164">
      <colorScale>
        <cfvo type="num" val="&quot;Y&quot;"/>
        <cfvo type="num" val="&quot;N&quot;"/>
        <color rgb="FF00B050"/>
        <color rgb="FFFF0000"/>
      </colorScale>
    </cfRule>
  </conditionalFormatting>
  <conditionalFormatting sqref="X147">
    <cfRule type="cellIs" dxfId="10" priority="165" stopIfTrue="1" operator="equal">
      <formula>“总成件”</formula>
    </cfRule>
  </conditionalFormatting>
  <conditionalFormatting sqref="P149">
    <cfRule type="duplicateValues" dxfId="9" priority="144"/>
    <cfRule type="duplicateValues" dxfId="9" priority="145"/>
    <cfRule type="duplicateValues" dxfId="9" priority="146"/>
    <cfRule type="duplicateValues" dxfId="9" priority="147"/>
  </conditionalFormatting>
  <conditionalFormatting sqref="V149">
    <cfRule type="cellIs" dxfId="7" priority="148" operator="equal">
      <formula>"N"</formula>
    </cfRule>
    <cfRule type="cellIs" dxfId="8" priority="149" operator="equal">
      <formula>"Y"</formula>
    </cfRule>
    <cfRule type="colorScale" priority="150">
      <colorScale>
        <cfvo type="num" val="&quot;Y&quot;"/>
        <cfvo type="num" val="&quot;N&quot;"/>
        <color rgb="FF00B050"/>
        <color rgb="FFFF0000"/>
      </colorScale>
    </cfRule>
  </conditionalFormatting>
  <conditionalFormatting sqref="W149">
    <cfRule type="cellIs" dxfId="7" priority="151" operator="equal">
      <formula>"N"</formula>
    </cfRule>
    <cfRule type="cellIs" dxfId="8" priority="152" operator="equal">
      <formula>"Y"</formula>
    </cfRule>
    <cfRule type="colorScale" priority="153">
      <colorScale>
        <cfvo type="num" val="&quot;Y&quot;"/>
        <cfvo type="num" val="&quot;N&quot;"/>
        <color rgb="FF00B050"/>
        <color rgb="FFFF0000"/>
      </colorScale>
    </cfRule>
  </conditionalFormatting>
  <conditionalFormatting sqref="X149">
    <cfRule type="cellIs" dxfId="10" priority="154" stopIfTrue="1" operator="equal">
      <formula>“总成件”</formula>
    </cfRule>
  </conditionalFormatting>
  <conditionalFormatting sqref="P150">
    <cfRule type="duplicateValues" dxfId="9" priority="133"/>
    <cfRule type="duplicateValues" dxfId="9" priority="134"/>
    <cfRule type="duplicateValues" dxfId="9" priority="135"/>
    <cfRule type="duplicateValues" dxfId="9" priority="136"/>
  </conditionalFormatting>
  <conditionalFormatting sqref="V150">
    <cfRule type="cellIs" dxfId="7" priority="137" operator="equal">
      <formula>"N"</formula>
    </cfRule>
    <cfRule type="cellIs" dxfId="8" priority="138" operator="equal">
      <formula>"Y"</formula>
    </cfRule>
    <cfRule type="colorScale" priority="139">
      <colorScale>
        <cfvo type="num" val="&quot;Y&quot;"/>
        <cfvo type="num" val="&quot;N&quot;"/>
        <color rgb="FF00B050"/>
        <color rgb="FFFF0000"/>
      </colorScale>
    </cfRule>
  </conditionalFormatting>
  <conditionalFormatting sqref="W150">
    <cfRule type="cellIs" dxfId="7" priority="140" operator="equal">
      <formula>"N"</formula>
    </cfRule>
    <cfRule type="cellIs" dxfId="8" priority="141" operator="equal">
      <formula>"Y"</formula>
    </cfRule>
    <cfRule type="colorScale" priority="142">
      <colorScale>
        <cfvo type="num" val="&quot;Y&quot;"/>
        <cfvo type="num" val="&quot;N&quot;"/>
        <color rgb="FF00B050"/>
        <color rgb="FFFF0000"/>
      </colorScale>
    </cfRule>
  </conditionalFormatting>
  <conditionalFormatting sqref="X150">
    <cfRule type="cellIs" dxfId="10" priority="143" stopIfTrue="1" operator="equal">
      <formula>“总成件”</formula>
    </cfRule>
  </conditionalFormatting>
  <conditionalFormatting sqref="W153">
    <cfRule type="cellIs" dxfId="7" priority="272" operator="equal">
      <formula>"N"</formula>
    </cfRule>
    <cfRule type="cellIs" dxfId="8" priority="273" operator="equal">
      <formula>"Y"</formula>
    </cfRule>
    <cfRule type="colorScale" priority="274">
      <colorScale>
        <cfvo type="num" val="&quot;Y&quot;"/>
        <cfvo type="num" val="&quot;N&quot;"/>
        <color rgb="FF00B050"/>
        <color rgb="FFFF0000"/>
      </colorScale>
    </cfRule>
  </conditionalFormatting>
  <conditionalFormatting sqref="P154">
    <cfRule type="duplicateValues" dxfId="9" priority="499"/>
    <cfRule type="duplicateValues" dxfId="9" priority="500"/>
    <cfRule type="duplicateValues" dxfId="9" priority="501"/>
    <cfRule type="duplicateValues" dxfId="9" priority="502"/>
  </conditionalFormatting>
  <conditionalFormatting sqref="V154">
    <cfRule type="cellIs" dxfId="7" priority="8" operator="equal">
      <formula>"N"</formula>
    </cfRule>
    <cfRule type="cellIs" dxfId="8" priority="9" operator="equal">
      <formula>"Y"</formula>
    </cfRule>
    <cfRule type="colorScale" priority="10">
      <colorScale>
        <cfvo type="num" val="&quot;Y&quot;"/>
        <cfvo type="num" val="&quot;N&quot;"/>
        <color rgb="FF00B050"/>
        <color rgb="FFFF0000"/>
      </colorScale>
    </cfRule>
  </conditionalFormatting>
  <conditionalFormatting sqref="W154">
    <cfRule type="cellIs" dxfId="7" priority="5" operator="equal">
      <formula>"N"</formula>
    </cfRule>
    <cfRule type="cellIs" dxfId="8" priority="6" operator="equal">
      <formula>"Y"</formula>
    </cfRule>
    <cfRule type="colorScale" priority="7">
      <colorScale>
        <cfvo type="num" val="&quot;Y&quot;"/>
        <cfvo type="num" val="&quot;N&quot;"/>
        <color rgb="FF00B050"/>
        <color rgb="FFFF0000"/>
      </colorScale>
    </cfRule>
  </conditionalFormatting>
  <conditionalFormatting sqref="X154">
    <cfRule type="cellIs" dxfId="10" priority="11" stopIfTrue="1" operator="equal">
      <formula>“总成件”</formula>
    </cfRule>
  </conditionalFormatting>
  <conditionalFormatting sqref="V155:W155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V156:W156">
    <cfRule type="cellIs" dxfId="7" priority="435" operator="equal">
      <formula>"N"</formula>
    </cfRule>
    <cfRule type="cellIs" dxfId="8" priority="436" operator="equal">
      <formula>"Y"</formula>
    </cfRule>
  </conditionalFormatting>
  <conditionalFormatting sqref="V157:W157">
    <cfRule type="cellIs" dxfId="7" priority="465" operator="equal">
      <formula>"N"</formula>
    </cfRule>
    <cfRule type="cellIs" dxfId="8" priority="466" operator="equal">
      <formula>"Y"</formula>
    </cfRule>
  </conditionalFormatting>
  <conditionalFormatting sqref="V158:W158">
    <cfRule type="cellIs" dxfId="7" priority="433" operator="equal">
      <formula>"N"</formula>
    </cfRule>
    <cfRule type="cellIs" dxfId="8" priority="434" operator="equal">
      <formula>"Y"</formula>
    </cfRule>
  </conditionalFormatting>
  <conditionalFormatting sqref="V159:W159">
    <cfRule type="cellIs" dxfId="7" priority="332" operator="equal">
      <formula>"N"</formula>
    </cfRule>
    <cfRule type="cellIs" dxfId="8" priority="333" operator="equal">
      <formula>"Y"</formula>
    </cfRule>
  </conditionalFormatting>
  <conditionalFormatting sqref="V160:W160">
    <cfRule type="cellIs" dxfId="7" priority="330" operator="equal">
      <formula>"N"</formula>
    </cfRule>
    <cfRule type="cellIs" dxfId="8" priority="331" operator="equal">
      <formula>"Y"</formula>
    </cfRule>
  </conditionalFormatting>
  <conditionalFormatting sqref="V161:W161">
    <cfRule type="cellIs" dxfId="7" priority="397" operator="equal">
      <formula>"N"</formula>
    </cfRule>
    <cfRule type="cellIs" dxfId="8" priority="398" operator="equal">
      <formula>"Y"</formula>
    </cfRule>
  </conditionalFormatting>
  <conditionalFormatting sqref="V162:W162">
    <cfRule type="cellIs" dxfId="7" priority="431" operator="equal">
      <formula>"N"</formula>
    </cfRule>
    <cfRule type="cellIs" dxfId="8" priority="432" operator="equal">
      <formula>"Y"</formula>
    </cfRule>
  </conditionalFormatting>
  <conditionalFormatting sqref="V163:W163">
    <cfRule type="cellIs" dxfId="7" priority="429" operator="equal">
      <formula>"N"</formula>
    </cfRule>
    <cfRule type="cellIs" dxfId="8" priority="430" operator="equal">
      <formula>"Y"</formula>
    </cfRule>
  </conditionalFormatting>
  <conditionalFormatting sqref="V164:W164">
    <cfRule type="cellIs" dxfId="7" priority="427" operator="equal">
      <formula>"N"</formula>
    </cfRule>
    <cfRule type="cellIs" dxfId="8" priority="428" operator="equal">
      <formula>"Y"</formula>
    </cfRule>
  </conditionalFormatting>
  <conditionalFormatting sqref="V165:W165">
    <cfRule type="cellIs" dxfId="7" priority="425" operator="equal">
      <formula>"N"</formula>
    </cfRule>
    <cfRule type="cellIs" dxfId="8" priority="426" operator="equal">
      <formula>"Y"</formula>
    </cfRule>
  </conditionalFormatting>
  <conditionalFormatting sqref="V166:W166">
    <cfRule type="cellIs" dxfId="7" priority="423" operator="equal">
      <formula>"N"</formula>
    </cfRule>
    <cfRule type="cellIs" dxfId="8" priority="424" operator="equal">
      <formula>"Y"</formula>
    </cfRule>
  </conditionalFormatting>
  <conditionalFormatting sqref="V167:W167">
    <cfRule type="cellIs" dxfId="7" priority="352" operator="equal">
      <formula>"N"</formula>
    </cfRule>
    <cfRule type="cellIs" dxfId="8" priority="353" operator="equal">
      <formula>"Y"</formula>
    </cfRule>
  </conditionalFormatting>
  <conditionalFormatting sqref="V182:W182">
    <cfRule type="cellIs" dxfId="7" priority="405" operator="equal">
      <formula>"N"</formula>
    </cfRule>
    <cfRule type="cellIs" dxfId="8" priority="406" operator="equal">
      <formula>"Y"</formula>
    </cfRule>
  </conditionalFormatting>
  <conditionalFormatting sqref="V183:W183">
    <cfRule type="cellIs" dxfId="7" priority="421" operator="equal">
      <formula>"N"</formula>
    </cfRule>
    <cfRule type="cellIs" dxfId="8" priority="422" operator="equal">
      <formula>"Y"</formula>
    </cfRule>
  </conditionalFormatting>
  <conditionalFormatting sqref="V184:W184">
    <cfRule type="cellIs" dxfId="7" priority="419" operator="equal">
      <formula>"N"</formula>
    </cfRule>
    <cfRule type="cellIs" dxfId="8" priority="420" operator="equal">
      <formula>"Y"</formula>
    </cfRule>
  </conditionalFormatting>
  <conditionalFormatting sqref="V187:W187">
    <cfRule type="cellIs" dxfId="7" priority="413" operator="equal">
      <formula>"N"</formula>
    </cfRule>
    <cfRule type="cellIs" dxfId="8" priority="414" operator="equal">
      <formula>"Y"</formula>
    </cfRule>
  </conditionalFormatting>
  <conditionalFormatting sqref="K188:L188">
    <cfRule type="duplicateValues" dxfId="9" priority="375"/>
    <cfRule type="duplicateValues" dxfId="9" priority="376"/>
  </conditionalFormatting>
  <conditionalFormatting sqref="V188:W188">
    <cfRule type="cellIs" dxfId="7" priority="373" operator="equal">
      <formula>"N"</formula>
    </cfRule>
    <cfRule type="cellIs" dxfId="8" priority="374" operator="equal">
      <formula>"Y"</formula>
    </cfRule>
  </conditionalFormatting>
  <conditionalFormatting sqref="V191:W191">
    <cfRule type="cellIs" dxfId="7" priority="417" operator="equal">
      <formula>"N"</formula>
    </cfRule>
    <cfRule type="cellIs" dxfId="8" priority="418" operator="equal">
      <formula>"Y"</formula>
    </cfRule>
  </conditionalFormatting>
  <conditionalFormatting sqref="V192:W192">
    <cfRule type="cellIs" dxfId="7" priority="415" operator="equal">
      <formula>"N"</formula>
    </cfRule>
    <cfRule type="cellIs" dxfId="8" priority="416" operator="equal">
      <formula>"Y"</formula>
    </cfRule>
  </conditionalFormatting>
  <conditionalFormatting sqref="V196:W196">
    <cfRule type="cellIs" dxfId="7" priority="457" operator="equal">
      <formula>"N"</formula>
    </cfRule>
    <cfRule type="cellIs" dxfId="8" priority="458" operator="equal">
      <formula>"Y"</formula>
    </cfRule>
  </conditionalFormatting>
  <conditionalFormatting sqref="K197:L197">
    <cfRule type="duplicateValues" dxfId="9" priority="488"/>
    <cfRule type="duplicateValues" dxfId="9" priority="489"/>
  </conditionalFormatting>
  <conditionalFormatting sqref="K201:L201">
    <cfRule type="duplicateValues" dxfId="9" priority="486"/>
    <cfRule type="duplicateValues" dxfId="9" priority="487"/>
  </conditionalFormatting>
  <conditionalFormatting sqref="V201:W201">
    <cfRule type="cellIs" dxfId="7" priority="411" operator="equal">
      <formula>"N"</formula>
    </cfRule>
    <cfRule type="cellIs" dxfId="8" priority="412" operator="equal">
      <formula>"Y"</formula>
    </cfRule>
  </conditionalFormatting>
  <conditionalFormatting sqref="K202">
    <cfRule type="duplicateValues" dxfId="9" priority="496"/>
  </conditionalFormatting>
  <conditionalFormatting sqref="V202:W202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V203:W203">
    <cfRule type="cellIs" dxfId="7" priority="409" operator="equal">
      <formula>"N"</formula>
    </cfRule>
    <cfRule type="cellIs" dxfId="8" priority="410" operator="equal">
      <formula>"Y"</formula>
    </cfRule>
  </conditionalFormatting>
  <conditionalFormatting sqref="V204:W204">
    <cfRule type="cellIs" dxfId="7" priority="328" operator="equal">
      <formula>"N"</formula>
    </cfRule>
    <cfRule type="cellIs" dxfId="8" priority="329" operator="equal">
      <formula>"Y"</formula>
    </cfRule>
  </conditionalFormatting>
  <conditionalFormatting sqref="V205:W205">
    <cfRule type="cellIs" dxfId="7" priority="407" operator="equal">
      <formula>"N"</formula>
    </cfRule>
    <cfRule type="cellIs" dxfId="8" priority="408" operator="equal">
      <formula>"Y"</formula>
    </cfRule>
  </conditionalFormatting>
  <conditionalFormatting sqref="N85:N87">
    <cfRule type="duplicateValues" dxfId="9" priority="93"/>
  </conditionalFormatting>
  <conditionalFormatting sqref="N102:N104">
    <cfRule type="duplicateValues" dxfId="9" priority="244"/>
  </conditionalFormatting>
  <conditionalFormatting sqref="N105:N106">
    <cfRule type="duplicateValues" dxfId="9" priority="243"/>
  </conditionalFormatting>
  <conditionalFormatting sqref="N109:N110">
    <cfRule type="duplicateValues" dxfId="9" priority="56"/>
  </conditionalFormatting>
  <conditionalFormatting sqref="N111:N113">
    <cfRule type="duplicateValues" dxfId="9" priority="308"/>
  </conditionalFormatting>
  <conditionalFormatting sqref="P85:P87">
    <cfRule type="duplicateValues" dxfId="9" priority="98"/>
    <cfRule type="duplicateValues" dxfId="9" priority="99"/>
    <cfRule type="duplicateValues" dxfId="9" priority="100"/>
    <cfRule type="duplicateValues" dxfId="9" priority="101"/>
    <cfRule type="duplicateValues" dxfId="9" priority="102"/>
    <cfRule type="duplicateValues" dxfId="9" priority="103"/>
    <cfRule type="duplicateValues" dxfId="9" priority="104"/>
    <cfRule type="duplicateValues" dxfId="9" priority="105"/>
  </conditionalFormatting>
  <conditionalFormatting sqref="P109:P110">
    <cfRule type="duplicateValues" dxfId="9" priority="61"/>
    <cfRule type="duplicateValues" dxfId="9" priority="62"/>
    <cfRule type="duplicateValues" dxfId="9" priority="63"/>
    <cfRule type="duplicateValues" dxfId="9" priority="64"/>
  </conditionalFormatting>
  <conditionalFormatting sqref="P139:P140">
    <cfRule type="duplicateValues" dxfId="9" priority="222"/>
    <cfRule type="duplicateValues" dxfId="9" priority="223"/>
    <cfRule type="duplicateValues" dxfId="9" priority="224"/>
    <cfRule type="duplicateValues" dxfId="9" priority="225"/>
  </conditionalFormatting>
  <conditionalFormatting sqref="V110:V111">
    <cfRule type="cellIs" dxfId="7" priority="24" operator="equal">
      <formula>"N"</formula>
    </cfRule>
    <cfRule type="cellIs" dxfId="8" priority="25" operator="equal">
      <formula>"Y"</formula>
    </cfRule>
    <cfRule type="colorScale" priority="26">
      <colorScale>
        <cfvo type="num" val="&quot;Y&quot;"/>
        <cfvo type="num" val="&quot;N&quot;"/>
        <color rgb="FF00B050"/>
        <color rgb="FFFF0000"/>
      </colorScale>
    </cfRule>
  </conditionalFormatting>
  <conditionalFormatting sqref="W109:W110">
    <cfRule type="cellIs" dxfId="7" priority="58" operator="equal">
      <formula>"N"</formula>
    </cfRule>
    <cfRule type="cellIs" dxfId="8" priority="59" operator="equal">
      <formula>"Y"</formula>
    </cfRule>
    <cfRule type="colorScale" priority="60">
      <colorScale>
        <cfvo type="num" val="&quot;Y&quot;"/>
        <cfvo type="num" val="&quot;N&quot;"/>
        <color rgb="FF00B050"/>
        <color rgb="FFFF0000"/>
      </colorScale>
    </cfRule>
  </conditionalFormatting>
  <conditionalFormatting sqref="X82:X84">
    <cfRule type="cellIs" dxfId="10" priority="290" stopIfTrue="1" operator="equal">
      <formula>“总成件”</formula>
    </cfRule>
  </conditionalFormatting>
  <conditionalFormatting sqref="X85:X87">
    <cfRule type="cellIs" dxfId="10" priority="97" stopIfTrue="1" operator="equal">
      <formula>“总成件”</formula>
    </cfRule>
  </conditionalFormatting>
  <conditionalFormatting sqref="X109:X110">
    <cfRule type="cellIs" dxfId="10" priority="57" stopIfTrue="1" operator="equal">
      <formula>“总成件”</formula>
    </cfRule>
  </conditionalFormatting>
  <conditionalFormatting sqref="V10:W20 V54:W54 V52:W52 V26:W26">
    <cfRule type="cellIs" dxfId="7" priority="484" operator="equal">
      <formula>"N"</formula>
    </cfRule>
    <cfRule type="cellIs" dxfId="8" priority="485" operator="equal">
      <formula>"Y"</formula>
    </cfRule>
  </conditionalFormatting>
  <conditionalFormatting sqref="K18:L20 K196 K202 K186:K187 K203:L205 K189:L195 K162 K26:L28 K163:L185 K156:L158 K23:L24 K21:K22 K63:L64 K50:L56">
    <cfRule type="duplicateValues" dxfId="9" priority="498"/>
  </conditionalFormatting>
  <conditionalFormatting sqref="K18:L20">
    <cfRule type="duplicateValues" dxfId="9" priority="495"/>
  </conditionalFormatting>
  <conditionalFormatting sqref="K50:L56 K196 K202 K186:K187 K203:L205 K189:L195 K162 K26:L28 K163:L185 K156:L158 K23:L24 K21:K22 K63:L64">
    <cfRule type="duplicateValues" dxfId="9" priority="497"/>
  </conditionalFormatting>
  <conditionalFormatting sqref="K29:L31">
    <cfRule type="duplicateValues" dxfId="9" priority="403"/>
    <cfRule type="duplicateValues" dxfId="9" priority="404"/>
  </conditionalFormatting>
  <conditionalFormatting sqref="V30:W31">
    <cfRule type="cellIs" dxfId="7" priority="401" operator="equal">
      <formula>"N"</formula>
    </cfRule>
    <cfRule type="cellIs" dxfId="8" priority="402" operator="equal">
      <formula>"Y"</formula>
    </cfRule>
  </conditionalFormatting>
  <conditionalFormatting sqref="K32:L32 K34:L34">
    <cfRule type="duplicateValues" dxfId="9" priority="393"/>
    <cfRule type="duplicateValues" dxfId="9" priority="394"/>
  </conditionalFormatting>
  <conditionalFormatting sqref="V32:W33">
    <cfRule type="cellIs" dxfId="7" priority="360" operator="equal">
      <formula>"N"</formula>
    </cfRule>
    <cfRule type="cellIs" dxfId="8" priority="361" operator="equal">
      <formula>"Y"</formula>
    </cfRule>
  </conditionalFormatting>
  <conditionalFormatting sqref="K37:L43 K46:L46">
    <cfRule type="duplicateValues" dxfId="9" priority="371"/>
    <cfRule type="duplicateValues" dxfId="9" priority="372"/>
  </conditionalFormatting>
  <conditionalFormatting sqref="V38:W42 V46:W46">
    <cfRule type="cellIs" dxfId="7" priority="368" operator="equal">
      <formula>"N"</formula>
    </cfRule>
    <cfRule type="cellIs" dxfId="8" priority="369" operator="equal">
      <formula>"Y"</formula>
    </cfRule>
  </conditionalFormatting>
  <conditionalFormatting sqref="K57:L59">
    <cfRule type="duplicateValues" dxfId="9" priority="492"/>
  </conditionalFormatting>
  <conditionalFormatting sqref="K61:L62">
    <cfRule type="duplicateValues" dxfId="9" priority="477"/>
  </conditionalFormatting>
  <conditionalFormatting sqref="K63:L64">
    <cfRule type="duplicateValues" dxfId="9" priority="493"/>
    <cfRule type="duplicateValues" dxfId="9" priority="494"/>
  </conditionalFormatting>
  <conditionalFormatting sqref="K65:L66">
    <cfRule type="duplicateValues" dxfId="9" priority="381"/>
    <cfRule type="duplicateValues" dxfId="9" priority="382"/>
    <cfRule type="duplicateValues" dxfId="9" priority="383"/>
    <cfRule type="duplicateValues" dxfId="9" priority="384"/>
  </conditionalFormatting>
  <conditionalFormatting sqref="V65:W67">
    <cfRule type="cellIs" dxfId="7" priority="379" operator="equal">
      <formula>"N"</formula>
    </cfRule>
    <cfRule type="cellIs" dxfId="8" priority="380" operator="equal">
      <formula>"Y"</formula>
    </cfRule>
  </conditionalFormatting>
  <conditionalFormatting sqref="K68:L69">
    <cfRule type="duplicateValues" dxfId="9" priority="324"/>
    <cfRule type="duplicateValues" dxfId="9" priority="325"/>
  </conditionalFormatting>
  <conditionalFormatting sqref="V68:W69">
    <cfRule type="cellIs" dxfId="7" priority="322" operator="equal">
      <formula>"N"</formula>
    </cfRule>
    <cfRule type="cellIs" dxfId="8" priority="323" operator="equal">
      <formula>"Y"</formula>
    </cfRule>
  </conditionalFormatting>
  <conditionalFormatting sqref="V74:W79">
    <cfRule type="cellIs" dxfId="7" priority="461" operator="equal">
      <formula>"N"</formula>
    </cfRule>
    <cfRule type="cellIs" dxfId="8" priority="462" operator="equal">
      <formula>"Y"</formula>
    </cfRule>
  </conditionalFormatting>
  <conditionalFormatting sqref="V81:W81 W113 W95 W142:W146 V139:V146">
    <cfRule type="cellIs" dxfId="7" priority="177" operator="equal">
      <formula>"N"</formula>
    </cfRule>
    <cfRule type="cellIs" dxfId="8" priority="178" operator="equal">
      <formula>"Y"</formula>
    </cfRule>
    <cfRule type="colorScale" priority="179">
      <colorScale>
        <cfvo type="num" val="&quot;Y&quot;"/>
        <cfvo type="num" val="&quot;N&quot;"/>
        <color rgb="FF00B050"/>
        <color rgb="FFFF0000"/>
      </colorScale>
    </cfRule>
  </conditionalFormatting>
  <conditionalFormatting sqref="X81 X115:X117 X113 X95 X119:X120 X139:X146">
    <cfRule type="cellIs" dxfId="10" priority="176" stopIfTrue="1" operator="equal">
      <formula>“总成件”</formula>
    </cfRule>
  </conditionalFormatting>
  <conditionalFormatting sqref="N97 N94 N82:N84 N88:N92">
    <cfRule type="duplicateValues" dxfId="9" priority="221"/>
  </conditionalFormatting>
  <conditionalFormatting sqref="P94 P88:P92 P82:P84">
    <cfRule type="duplicateValues" dxfId="9" priority="299"/>
    <cfRule type="duplicateValues" dxfId="9" priority="300"/>
    <cfRule type="duplicateValues" dxfId="9" priority="301"/>
    <cfRule type="duplicateValues" dxfId="9" priority="302"/>
  </conditionalFormatting>
  <conditionalFormatting sqref="P117 P119 P99 P94 P111:P113 P106:P108 P102:P104 P88:P92 P82:P84 P133:P136 P124 P126:P130 P122">
    <cfRule type="duplicateValues" dxfId="9" priority="295"/>
    <cfRule type="duplicateValues" dxfId="9" priority="296"/>
    <cfRule type="duplicateValues" dxfId="9" priority="297"/>
    <cfRule type="duplicateValues" dxfId="9" priority="298"/>
  </conditionalFormatting>
  <conditionalFormatting sqref="V97:W97 V94:W94 V88:W92 V82:W84 W111:W112 W108 V102:W107 V99:W99 W140">
    <cfRule type="cellIs" dxfId="7" priority="291" operator="equal">
      <formula>"N"</formula>
    </cfRule>
    <cfRule type="cellIs" dxfId="8" priority="292" operator="equal">
      <formula>"Y"</formula>
    </cfRule>
    <cfRule type="colorScale" priority="293">
      <colorScale>
        <cfvo type="num" val="&quot;Y&quot;"/>
        <cfvo type="num" val="&quot;N&quot;"/>
        <color rgb="FF00B050"/>
        <color rgb="FFFF0000"/>
      </colorScale>
    </cfRule>
  </conditionalFormatting>
  <conditionalFormatting sqref="V85:W87">
    <cfRule type="cellIs" dxfId="7" priority="94" operator="equal">
      <formula>"N"</formula>
    </cfRule>
    <cfRule type="cellIs" dxfId="8" priority="95" operator="equal">
      <formula>"Y"</formula>
    </cfRule>
    <cfRule type="colorScale" priority="96">
      <colorScale>
        <cfvo type="num" val="&quot;Y&quot;"/>
        <cfvo type="num" val="&quot;N&quot;"/>
        <color rgb="FF00B050"/>
        <color rgb="FFFF0000"/>
      </colorScale>
    </cfRule>
  </conditionalFormatting>
  <conditionalFormatting sqref="X99 X94 X122:X124 X126:X130 X133:X137 X104 X88:X92 X102 X151:X153 X148">
    <cfRule type="cellIs" dxfId="10" priority="294" stopIfTrue="1" operator="equal">
      <formula>“总成件”</formula>
    </cfRule>
  </conditionalFormatting>
  <conditionalFormatting sqref="X106:X108 X111:X112">
    <cfRule type="cellIs" dxfId="10" priority="289" stopIfTrue="1" operator="equal">
      <formula>“总成件”</formula>
    </cfRule>
  </conditionalFormatting>
  <conditionalFormatting sqref="V116:W116 V122:V124 V120 V126:V127 V117">
    <cfRule type="cellIs" dxfId="7" priority="248" operator="equal">
      <formula>"N"</formula>
    </cfRule>
    <cfRule type="cellIs" dxfId="8" priority="249" operator="equal">
      <formula>"Y"</formula>
    </cfRule>
    <cfRule type="colorScale" priority="250">
      <colorScale>
        <cfvo type="num" val="&quot;Y&quot;"/>
        <cfvo type="num" val="&quot;N&quot;"/>
        <color rgb="FF00B050"/>
        <color rgb="FFFF0000"/>
      </colorScale>
    </cfRule>
  </conditionalFormatting>
  <conditionalFormatting sqref="V133:V135 V137 V119 V128:W130 V151:V153 V148">
    <cfRule type="cellIs" dxfId="7" priority="245" operator="equal">
      <formula>"N"</formula>
    </cfRule>
    <cfRule type="cellIs" dxfId="8" priority="246" operator="equal">
      <formula>"Y"</formula>
    </cfRule>
    <cfRule type="colorScale" priority="247">
      <colorScale>
        <cfvo type="num" val="&quot;Y&quot;"/>
        <cfvo type="num" val="&quot;N&quot;"/>
        <color rgb="FF00B050"/>
        <color rgb="FFFF0000"/>
      </colorScale>
    </cfRule>
  </conditionalFormatting>
  <conditionalFormatting sqref="W133:W135 W137 W119 W139">
    <cfRule type="cellIs" dxfId="7" priority="282" operator="equal">
      <formula>"N"</formula>
    </cfRule>
    <cfRule type="cellIs" dxfId="8" priority="283" operator="equal">
      <formula>"Y"</formula>
    </cfRule>
    <cfRule type="colorScale" priority="284">
      <colorScale>
        <cfvo type="num" val="&quot;Y&quot;"/>
        <cfvo type="num" val="&quot;N&quot;"/>
        <color rgb="FF00B050"/>
        <color rgb="FFFF0000"/>
      </colorScale>
    </cfRule>
  </conditionalFormatting>
  <conditionalFormatting sqref="W126:W127 W122:W124">
    <cfRule type="cellIs" dxfId="7" priority="285" operator="equal">
      <formula>"N"</formula>
    </cfRule>
    <cfRule type="cellIs" dxfId="8" priority="286" operator="equal">
      <formula>"Y"</formula>
    </cfRule>
    <cfRule type="colorScale" priority="287">
      <colorScale>
        <cfvo type="num" val="&quot;Y&quot;"/>
        <cfvo type="num" val="&quot;N&quot;"/>
        <color rgb="FF00B050"/>
        <color rgb="FFFF0000"/>
      </colorScale>
    </cfRule>
  </conditionalFormatting>
  <conditionalFormatting sqref="V136:W136 W138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P148 P141:P146 P151:P153">
    <cfRule type="duplicateValues" dxfId="9" priority="503"/>
    <cfRule type="duplicateValues" dxfId="9" priority="504"/>
    <cfRule type="duplicateValues" dxfId="9" priority="505"/>
    <cfRule type="duplicateValues" dxfId="9" priority="506"/>
  </conditionalFormatting>
  <conditionalFormatting sqref="W151:W152 W148">
    <cfRule type="cellIs" dxfId="7" priority="275" operator="equal">
      <formula>"N"</formula>
    </cfRule>
    <cfRule type="cellIs" dxfId="8" priority="276" operator="equal">
      <formula>"Y"</formula>
    </cfRule>
    <cfRule type="colorScale" priority="277">
      <colorScale>
        <cfvo type="num" val="&quot;Y&quot;"/>
        <cfvo type="num" val="&quot;N&quot;"/>
        <color rgb="FF00B050"/>
        <color rgb="FFFF0000"/>
      </colorScale>
    </cfRule>
  </conditionalFormatting>
  <conditionalFormatting sqref="K156:L158 K186:K187 K189:L195 K196 K163:L185 K162">
    <cfRule type="duplicateValues" dxfId="9" priority="507"/>
  </conditionalFormatting>
  <conditionalFormatting sqref="V168:W181">
    <cfRule type="cellIs" dxfId="7" priority="350" operator="equal">
      <formula>"N"</formula>
    </cfRule>
    <cfRule type="cellIs" dxfId="8" priority="351" operator="equal">
      <formula>"Y"</formula>
    </cfRule>
  </conditionalFormatting>
  <conditionalFormatting sqref="V185:W186">
    <cfRule type="cellIs" dxfId="7" priority="326" operator="equal">
      <formula>"N"</formula>
    </cfRule>
    <cfRule type="cellIs" dxfId="8" priority="327" operator="equal">
      <formula>"Y"</formula>
    </cfRule>
  </conditionalFormatting>
  <conditionalFormatting sqref="V189:W190">
    <cfRule type="cellIs" dxfId="7" priority="467" operator="equal">
      <formula>"N"</formula>
    </cfRule>
    <cfRule type="cellIs" dxfId="8" priority="468" operator="equal">
      <formula>"Y"</formula>
    </cfRule>
  </conditionalFormatting>
  <conditionalFormatting sqref="V193:W195">
    <cfRule type="cellIs" dxfId="8" priority="459" operator="equal">
      <formula>"Y"</formula>
    </cfRule>
    <cfRule type="cellIs" dxfId="7" priority="460" operator="equal">
      <formula>"N"</formula>
    </cfRule>
  </conditionalFormatting>
  <conditionalFormatting sqref="V197:W200">
    <cfRule type="cellIs" dxfId="7" priority="455" operator="equal">
      <formula>"N"</formula>
    </cfRule>
    <cfRule type="cellIs" dxfId="8" priority="456" operator="equal">
      <formula>"Y"</formula>
    </cfRule>
  </conditionalFormatting>
  <conditionalFormatting sqref="K198:L200">
    <cfRule type="duplicateValues" dxfId="9" priority="377"/>
    <cfRule type="duplicateValues" dxfId="9" priority="378"/>
  </conditionalFormatting>
  <dataValidations count="4">
    <dataValidation type="list" allowBlank="1" showInputMessage="1" showErrorMessage="1" sqref="Y142:Z142 AA154:AE154 AC81:AC153">
      <formula1>"镀白锌,发黑,氧化铁皮膜,电泳（ED),——,镀黑锌,热处理（调质处理）,喷漆,"</formula1>
    </dataValidation>
    <dataValidation type="list" allowBlank="1" showInputMessage="1" showErrorMessage="1" sqref="P182">
      <formula1>"A,B,C,"</formula1>
    </dataValidation>
    <dataValidation type="list" allowBlank="1" showInputMessage="1" showErrorMessage="1" sqref="X81:X92 X94:X113 X115:X154">
      <formula1>"装配总成件,焊接总成件,面料,塑料件,钣金件,机加工件,标准件,非标件,线材件,管材件,圆钢"</formula1>
    </dataValidation>
    <dataValidation type="list" allowBlank="1" showInputMessage="1" showErrorMessage="1" sqref="V9:W205">
      <formula1>"Y,N"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驾驶员座总成EBOM清单</vt:lpstr>
      <vt:lpstr>驾驶员总成工艺BOM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wangyangguang</cp:lastModifiedBy>
  <dcterms:created xsi:type="dcterms:W3CDTF">2006-09-13T11:21:00Z</dcterms:created>
  <cp:lastPrinted>2022-06-08T09:14:00Z</cp:lastPrinted>
  <dcterms:modified xsi:type="dcterms:W3CDTF">2022-11-02T06:40:56Z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8EC5EFF11A304F109B9E4D625786FB54</vt:lpwstr>
  </property>
</Properties>
</file>