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C6F6AD98-4B99-4946-8C40-FC5B6E6B75C6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泊头捷润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8" i="11" l="1"/>
  <c r="R20" i="11"/>
  <c r="Q20" i="11"/>
  <c r="S20" i="11"/>
  <c r="S16" i="11"/>
  <c r="R16" i="11"/>
  <c r="Q16" i="11"/>
  <c r="S22" i="11"/>
  <c r="S21" i="11"/>
  <c r="N20" i="11"/>
  <c r="N23" i="11" s="1"/>
  <c r="M20" i="11"/>
  <c r="S17" i="11"/>
  <c r="S19" i="11"/>
  <c r="M16" i="11"/>
  <c r="N16" i="11" s="1"/>
  <c r="N19" i="11" s="1"/>
  <c r="S23" i="11" l="1"/>
  <c r="U20" i="11" s="1"/>
  <c r="U16" i="11"/>
  <c r="M8" i="11" l="1"/>
  <c r="S10" i="11" l="1"/>
  <c r="S9" i="11" l="1"/>
  <c r="S8" i="11"/>
  <c r="S11" i="11" s="1"/>
  <c r="N8" i="11"/>
  <c r="N11" i="11" s="1"/>
  <c r="U8" i="11" l="1"/>
  <c r="S5" i="11"/>
  <c r="S4" i="11" l="1"/>
  <c r="S7" i="11" s="1"/>
  <c r="M4" i="11" l="1"/>
  <c r="N4" i="11" s="1"/>
  <c r="N7" i="11" s="1"/>
  <c r="U4" i="11" s="1"/>
</calcChain>
</file>

<file path=xl/sharedStrings.xml><?xml version="1.0" encoding="utf-8"?>
<sst xmlns="http://schemas.openxmlformats.org/spreadsheetml/2006/main" count="172" uniqueCount="91">
  <si>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</si>
  <si>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</si>
  <si>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</si>
  <si>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</si>
  <si>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</si>
  <si>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</si>
  <si>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</si>
  <si>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</si>
  <si>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</si>
  <si>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1" type="noConversion"/>
  </si>
  <si>
    <t>SLT0010599</t>
    <phoneticPr fontId="1" type="noConversion"/>
  </si>
  <si>
    <t>副驾靠背左侧装车钣金焊接总成</t>
    <phoneticPr fontId="1" type="noConversion"/>
  </si>
  <si>
    <t>SLT0010230</t>
    <phoneticPr fontId="1" type="noConversion"/>
  </si>
  <si>
    <t>驾驶员座垫右侧安装板总成</t>
    <phoneticPr fontId="1" type="noConversion"/>
  </si>
  <si>
    <t>SLT0010222</t>
    <phoneticPr fontId="1" type="noConversion"/>
  </si>
  <si>
    <t>驾驶员左侧调角器下连接板焊接总成</t>
    <phoneticPr fontId="1" type="noConversion"/>
  </si>
  <si>
    <t>SPFH590 /T=3.0</t>
  </si>
  <si>
    <t>SAPH440 /T=3.0</t>
  </si>
  <si>
    <t>SLT0010564</t>
    <phoneticPr fontId="1" type="noConversion"/>
  </si>
  <si>
    <t>滚轮上滑槽</t>
    <phoneticPr fontId="1" type="noConversion"/>
  </si>
  <si>
    <t>SLT0010686</t>
    <phoneticPr fontId="1" type="noConversion"/>
  </si>
  <si>
    <t>驾驶员座垫右侧安装板</t>
    <phoneticPr fontId="1" type="noConversion"/>
  </si>
  <si>
    <t>SPFH590/T=6.0</t>
    <phoneticPr fontId="1" type="noConversion"/>
  </si>
  <si>
    <t>QStE500 2.5</t>
    <phoneticPr fontId="1" type="noConversion"/>
  </si>
  <si>
    <t>9月16日轻卡减震新增</t>
    <phoneticPr fontId="1" type="noConversion"/>
  </si>
  <si>
    <t>SLT0010540</t>
    <phoneticPr fontId="1" type="noConversion"/>
  </si>
  <si>
    <t>滚轮下滑槽</t>
    <phoneticPr fontId="1" type="noConversion"/>
  </si>
  <si>
    <t>项目</t>
    <phoneticPr fontId="1" type="noConversion"/>
  </si>
  <si>
    <t>统帅轻卡1880项目</t>
  </si>
  <si>
    <t>平台化-轻卡减震座椅</t>
  </si>
  <si>
    <t>SLT0010557</t>
    <phoneticPr fontId="1" type="noConversion"/>
  </si>
  <si>
    <t>SLT0010556</t>
    <phoneticPr fontId="1" type="noConversion"/>
  </si>
  <si>
    <t>内绞架支撑板组件</t>
    <phoneticPr fontId="1" type="noConversion"/>
  </si>
  <si>
    <t>序</t>
  </si>
  <si>
    <t>厂家</t>
    <phoneticPr fontId="1" type="noConversion"/>
  </si>
  <si>
    <t>QAD号</t>
    <phoneticPr fontId="1" type="noConversion"/>
  </si>
  <si>
    <t>名称</t>
  </si>
  <si>
    <t>下料尺寸</t>
    <phoneticPr fontId="1" type="noConversion"/>
  </si>
  <si>
    <t>重量</t>
  </si>
  <si>
    <t>材料费</t>
  </si>
  <si>
    <t>加工成本</t>
  </si>
  <si>
    <t>系数</t>
    <phoneticPr fontId="1" type="noConversion"/>
  </si>
  <si>
    <t>不含税单价</t>
  </si>
  <si>
    <t>号</t>
  </si>
  <si>
    <t>长mm</t>
    <phoneticPr fontId="1" type="noConversion"/>
  </si>
  <si>
    <t>宽mm</t>
    <phoneticPr fontId="1" type="noConversion"/>
  </si>
  <si>
    <t>厚mm</t>
    <phoneticPr fontId="1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</si>
  <si>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</si>
  <si>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</si>
  <si>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</si>
  <si>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</si>
  <si>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</si>
  <si>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</si>
  <si>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1" type="noConversion"/>
  </si>
  <si>
    <t>图片</t>
    <phoneticPr fontId="1" type="noConversion"/>
  </si>
  <si>
    <t>文安恒德</t>
    <phoneticPr fontId="1" type="noConversion"/>
  </si>
  <si>
    <t>航天宏达</t>
    <phoneticPr fontId="1" type="noConversion"/>
  </si>
  <si>
    <t>ASSY-
QStE500 2.5</t>
    <phoneticPr fontId="1" type="noConversion"/>
  </si>
  <si>
    <t>ASSY-
QStE500 3.5</t>
    <phoneticPr fontId="1" type="noConversion"/>
  </si>
  <si>
    <t>减震器下底板</t>
    <phoneticPr fontId="1" type="noConversion"/>
  </si>
  <si>
    <t>SLT0010539</t>
    <phoneticPr fontId="1" type="noConversion"/>
  </si>
  <si>
    <t>减震器上盖板</t>
    <phoneticPr fontId="1" type="noConversion"/>
  </si>
  <si>
    <t>SLT0010545</t>
    <phoneticPr fontId="1" type="noConversion"/>
  </si>
  <si>
    <t>初始报价</t>
    <phoneticPr fontId="1" type="noConversion"/>
  </si>
  <si>
    <t>商定报价</t>
    <phoneticPr fontId="1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</si>
  <si>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1" type="noConversion"/>
  </si>
  <si>
    <t>模具总费用</t>
    <phoneticPr fontId="1" type="noConversion"/>
  </si>
  <si>
    <t>模摊方式</t>
    <phoneticPr fontId="1" type="noConversion"/>
  </si>
  <si>
    <t>预付30%，剩余70%摊销10万件产品</t>
    <phoneticPr fontId="1" type="noConversion"/>
  </si>
  <si>
    <t>100%摊销10万件产品</t>
    <phoneticPr fontId="1" type="noConversion"/>
  </si>
  <si>
    <t>第二部分钣金件价格汇总</t>
    <phoneticPr fontId="1" type="noConversion"/>
  </si>
  <si>
    <t>未税单价</t>
    <phoneticPr fontId="1" type="noConversion"/>
  </si>
  <si>
    <t>落冲</t>
    <phoneticPr fontId="1" type="noConversion"/>
  </si>
  <si>
    <t>材料费合计：</t>
    <phoneticPr fontId="1" type="noConversion"/>
  </si>
  <si>
    <t>加工合计：</t>
    <phoneticPr fontId="1" type="noConversion"/>
  </si>
  <si>
    <t>折弯</t>
    <phoneticPr fontId="1" type="noConversion"/>
  </si>
  <si>
    <t>M4罩壳固定片目标价格核算明细表</t>
    <phoneticPr fontId="1" type="noConversion"/>
  </si>
  <si>
    <t>M4-6805303</t>
    <phoneticPr fontId="1" type="noConversion"/>
  </si>
  <si>
    <t>罩壳前固定钣金件</t>
    <phoneticPr fontId="1" type="noConversion"/>
  </si>
  <si>
    <t>Q235</t>
    <phoneticPr fontId="1" type="noConversion"/>
  </si>
  <si>
    <t>63T</t>
    <phoneticPr fontId="1" type="noConversion"/>
  </si>
  <si>
    <t>40T</t>
    <phoneticPr fontId="1" type="noConversion"/>
  </si>
  <si>
    <t>M4-6805304</t>
    <phoneticPr fontId="1" type="noConversion"/>
  </si>
  <si>
    <t>罩壳后固定钣金件</t>
    <phoneticPr fontId="1" type="noConversion"/>
  </si>
  <si>
    <t>落料</t>
    <phoneticPr fontId="1" type="noConversion"/>
  </si>
  <si>
    <t>冲孔</t>
    <phoneticPr fontId="1" type="noConversion"/>
  </si>
  <si>
    <t>成型</t>
    <phoneticPr fontId="1" type="noConversion"/>
  </si>
  <si>
    <t>40T</t>
    <phoneticPr fontId="1" type="noConversion"/>
  </si>
  <si>
    <t>切割</t>
    <phoneticPr fontId="1" type="noConversion"/>
  </si>
  <si>
    <t>激光</t>
    <phoneticPr fontId="1" type="noConversion"/>
  </si>
  <si>
    <t>割孔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</si>
</sst>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);[Red]\(0\)"/>
    <numFmt numFmtId="178" formatCode="0.00_);[Red]\(0.00\)"/>
    <numFmt numFmtId="179" formatCode="0.000_);[Red]\(0.000\)"/>
    <numFmt numFmtId="180" formatCode="0.0_);[Red]\(0.0\)"/>
    <numFmt numFmtId="181" formatCode="0.0000_);[Red]\(0.000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85">
    <xf numFmtId="0" fontId="0" fillId="0" borderId="0" xfId="0">
      <alignment vertical="center"/>
    </xf>
    <xf numFmtId="0" fontId="2" fillId="0" borderId="0" xfId="4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181" fontId="0" fillId="0" borderId="0" xfId="0" applyNumberFormat="1">
      <alignment vertical="center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180" fontId="16" fillId="0" borderId="1" xfId="0" applyNumberFormat="1" applyFont="1" applyBorder="1">
      <alignment vertical="center"/>
    </xf>
    <xf numFmtId="179" fontId="0" fillId="0" borderId="0" xfId="0" applyNumberFormat="1">
      <alignment vertical="center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>
      <alignment horizontal="center" vertical="center" wrapText="1" shrinkToFit="1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" fillId="0" borderId="2" xfId="4" applyBorder="1" applyAlignment="1">
      <alignment horizontal="center" vertical="center" shrinkToFit="1"/>
    </xf>
    <xf numFmtId="0" fontId="2" fillId="0" borderId="5" xfId="4" applyBorder="1" applyAlignment="1">
      <alignment horizontal="center" vertical="center" shrinkToFi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/>
    </xf>
    <xf numFmtId="181" fontId="2" fillId="0" borderId="1" xfId="4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2" xfId="5" applyNumberFormat="1" applyFont="1" applyBorder="1" applyAlignment="1">
      <alignment horizontal="center" vertical="center"/>
    </xf>
    <xf numFmtId="179" fontId="4" fillId="0" borderId="6" xfId="5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>
      <alignment horizontal="center" vertical="center" wrapText="1" shrinkToFit="1"/>
    </xf>
    <xf numFmtId="179" fontId="2" fillId="0" borderId="1" xfId="4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</xdr:row>
      <xdr:rowOff>38100</xdr:rowOff>
    </xdr:from>
    <xdr:to>
      <xdr:col>3</xdr:col>
      <xdr:colOff>600075</xdr:colOff>
      <xdr:row>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A465EAF-F46D-4442-A5E9-9C1EB2B5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619125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7</xdr:row>
      <xdr:rowOff>66675</xdr:rowOff>
    </xdr:from>
    <xdr:to>
      <xdr:col>3</xdr:col>
      <xdr:colOff>628650</xdr:colOff>
      <xdr:row>10</xdr:row>
      <xdr:rowOff>95250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1AB4FA4-3CF3-449C-B5C1-8D68D4DD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333500"/>
          <a:ext cx="571500" cy="542925"/>
        </a:xfrm>
        <a:prstGeom prst="rect">
          <a:avLst/>
        </a:prstGeom>
      </xdr:spPr>
    </xdr:pic>
    <xdr:clientData/>
  </xdr:twoCellAnchor>
  <xdr:oneCellAnchor>
    <xdr:from>
      <xdr:col>3</xdr:col>
      <xdr:colOff>47625</xdr:colOff>
      <xdr:row>15</xdr:row>
      <xdr:rowOff>38100</xdr:rowOff>
    </xdr:from>
    <xdr:ext cx="552450" cy="552450"/>
    <xdr:pic>
      <xdr:nvPicPr>
        <xdr:cNvPr id="5" name="图片 4">
          <a:extLst>
            <a:ext uri="{FF2B5EF4-FFF2-40B4-BE49-F238E27FC236}">
              <a16:creationId xmlns:a16="http://schemas.microsoft.com/office/drawing/2014/main" id="{139FE4BD-CAE4-4552-8901-C47D6255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619125"/>
          <a:ext cx="552450" cy="552450"/>
        </a:xfrm>
        <a:prstGeom prst="rect">
          <a:avLst/>
        </a:prstGeom>
      </xdr:spPr>
    </xdr:pic>
    <xdr:clientData/>
  </xdr:oneCellAnchor>
  <xdr:oneCellAnchor>
    <xdr:from>
      <xdr:col>3</xdr:col>
      <xdr:colOff>57150</xdr:colOff>
      <xdr:row>19</xdr:row>
      <xdr:rowOff>66675</xdr:rowOff>
    </xdr:from>
    <xdr:ext cx="571500" cy="542925"/>
    <xdr:pic>
      <xdr:nvPicPr>
        <xdr:cNvPr id="6" name="图片 5">
          <a:extLst>
            <a:ext uri="{FF2B5EF4-FFF2-40B4-BE49-F238E27FC236}">
              <a16:creationId xmlns:a16="http://schemas.microsoft.com/office/drawing/2014/main" id="{6E899233-5FDD-4E4F-846F-F81C7D86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333500"/>
          <a:ext cx="571500" cy="542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U23"/>
  <sheetViews>
    <sheetView tabSelected="1" workbookViewId="0">
      <selection activeCell="H25" sqref="H25"/>
    </sheetView>
  </sheetViews>
  <sheetFormatPr defaultRowHeight="13.5" x14ac:dyDescent="0.15"/>
  <cols>
    <col min="1" max="1" width="3.375" bestFit="1" customWidth="1"/>
    <col min="6" max="7" width="6.75" bestFit="1" customWidth="1"/>
    <col min="8" max="8" width="5.5" bestFit="1" customWidth="1"/>
    <col min="9" max="10" width="7.625" style="22" bestFit="1" customWidth="1"/>
    <col min="11" max="11" width="7.75" style="32" bestFit="1" customWidth="1"/>
    <col min="12" max="12" width="6.75" style="32" bestFit="1" customWidth="1"/>
    <col min="13" max="13" width="7.75" style="32" bestFit="1" customWidth="1"/>
    <col min="14" max="14" width="7.625" style="22" bestFit="1" customWidth="1"/>
    <col min="15" max="16" width="5.25" bestFit="1" customWidth="1"/>
    <col min="17" max="17" width="7.5" bestFit="1" customWidth="1"/>
    <col min="18" max="18" width="7.125" bestFit="1" customWidth="1"/>
    <col min="19" max="19" width="7.5" bestFit="1" customWidth="1"/>
    <col min="20" max="20" width="5.5" bestFit="1" customWidth="1"/>
    <col min="21" max="21" width="11.125" style="23" customWidth="1"/>
  </cols>
  <sheetData>
    <row r="1" spans="1:21" s="1" customFormat="1" ht="18.75" x14ac:dyDescent="0.15">
      <c r="A1" s="42" t="s">
        <v>76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1" customFormat="1" ht="13.5" customHeight="1" x14ac:dyDescent="0.15">
      <c r="A2" s="19" t="s">
        <v>33</v>
      </c>
      <c r="B2" s="43" t="s">
        <v>35</v>
      </c>
      <c r="C2" s="45" t="s">
        <v>36</v>
      </c>
      <c r="D2" s="47" t="s">
        <v>54</v>
      </c>
      <c r="E2" s="47" t="s">
        <v>5</v>
      </c>
      <c r="F2" s="62" t="s">
        <v>37</v>
      </c>
      <c r="G2" s="62"/>
      <c r="H2" s="62"/>
      <c r="I2" s="51" t="s">
        <v>71</v>
      </c>
      <c r="J2" s="51"/>
      <c r="K2" s="63" t="s">
        <v>38</v>
      </c>
      <c r="L2" s="63"/>
      <c r="M2" s="63"/>
      <c r="N2" s="51" t="s">
        <v>39</v>
      </c>
      <c r="O2" s="51" t="s">
        <v>40</v>
      </c>
      <c r="P2" s="51"/>
      <c r="Q2" s="51"/>
      <c r="R2" s="51"/>
      <c r="S2" s="51"/>
      <c r="T2" s="51" t="s">
        <v>41</v>
      </c>
      <c r="U2" s="52" t="s">
        <v>42</v>
      </c>
    </row>
    <row r="3" spans="1:21" s="1" customFormat="1" x14ac:dyDescent="0.15">
      <c r="A3" s="20" t="s">
        <v>43</v>
      </c>
      <c r="B3" s="44"/>
      <c r="C3" s="46"/>
      <c r="D3" s="48"/>
      <c r="E3" s="48"/>
      <c r="F3" s="21" t="s">
        <v>44</v>
      </c>
      <c r="G3" s="21" t="s">
        <v>45</v>
      </c>
      <c r="H3" s="21" t="s">
        <v>46</v>
      </c>
      <c r="I3" s="24" t="s">
        <v>47</v>
      </c>
      <c r="J3" s="24" t="s">
        <v>48</v>
      </c>
      <c r="K3" s="25" t="s">
        <v>49</v>
      </c>
      <c r="L3" s="25" t="s">
        <v>50</v>
      </c>
      <c r="M3" s="25" t="s">
        <v>48</v>
      </c>
      <c r="N3" s="51"/>
      <c r="O3" s="24" t="s">
        <v>2</v>
      </c>
      <c r="P3" s="24" t="s">
        <v>51</v>
      </c>
      <c r="Q3" s="24" t="s">
        <v>52</v>
      </c>
      <c r="R3" s="26" t="s">
        <v>53</v>
      </c>
      <c r="S3" s="27" t="s">
        <v>4</v>
      </c>
      <c r="T3" s="51"/>
      <c r="U3" s="52"/>
    </row>
    <row r="4" spans="1:21" ht="13.5" customHeight="1" x14ac:dyDescent="0.15">
      <c r="A4" s="67">
        <v>1</v>
      </c>
      <c r="B4" s="53" t="s">
        <v>77</v>
      </c>
      <c r="C4" s="53" t="s">
        <v>78</v>
      </c>
      <c r="D4" s="64"/>
      <c r="E4" s="71" t="s">
        <v>79</v>
      </c>
      <c r="F4" s="72">
        <v>62</v>
      </c>
      <c r="G4" s="49">
        <v>23</v>
      </c>
      <c r="H4" s="49">
        <v>2.5</v>
      </c>
      <c r="I4" s="61">
        <v>4.8499999999999996</v>
      </c>
      <c r="J4" s="61">
        <v>2.6</v>
      </c>
      <c r="K4" s="56">
        <v>2.8000000000000001E-2</v>
      </c>
      <c r="L4" s="58">
        <v>0.02</v>
      </c>
      <c r="M4" s="60">
        <f>K4-L4</f>
        <v>8.0000000000000002E-3</v>
      </c>
      <c r="N4" s="61">
        <f>I4*K4-J4*M4</f>
        <v>0.115</v>
      </c>
      <c r="O4" s="28" t="s">
        <v>72</v>
      </c>
      <c r="P4" s="29" t="s">
        <v>80</v>
      </c>
      <c r="Q4" s="30">
        <v>0.04</v>
      </c>
      <c r="R4" s="31">
        <v>1</v>
      </c>
      <c r="S4" s="30">
        <f>Q4/R4</f>
        <v>0.04</v>
      </c>
      <c r="T4" s="74">
        <v>1.1200000000000001</v>
      </c>
      <c r="U4" s="41">
        <f>(N7+S7)*T4</f>
        <v>0.20720000000000002</v>
      </c>
    </row>
    <row r="5" spans="1:21" x14ac:dyDescent="0.15">
      <c r="A5" s="67"/>
      <c r="B5" s="54"/>
      <c r="C5" s="54"/>
      <c r="D5" s="65"/>
      <c r="E5" s="71"/>
      <c r="F5" s="73"/>
      <c r="G5" s="50"/>
      <c r="H5" s="50"/>
      <c r="I5" s="61"/>
      <c r="J5" s="61"/>
      <c r="K5" s="57"/>
      <c r="L5" s="59"/>
      <c r="M5" s="60"/>
      <c r="N5" s="61"/>
      <c r="O5" s="28" t="s">
        <v>75</v>
      </c>
      <c r="P5" s="29" t="s">
        <v>81</v>
      </c>
      <c r="Q5" s="30">
        <v>0.03</v>
      </c>
      <c r="R5" s="31">
        <v>1</v>
      </c>
      <c r="S5" s="30">
        <f>Q5/R5</f>
        <v>0.03</v>
      </c>
      <c r="T5" s="71"/>
      <c r="U5" s="41"/>
    </row>
    <row r="6" spans="1:21" x14ac:dyDescent="0.15">
      <c r="A6" s="67"/>
      <c r="B6" s="54"/>
      <c r="C6" s="54"/>
      <c r="D6" s="65"/>
      <c r="E6" s="71"/>
      <c r="F6" s="73"/>
      <c r="G6" s="50"/>
      <c r="H6" s="50"/>
      <c r="I6" s="61"/>
      <c r="J6" s="61"/>
      <c r="K6" s="57"/>
      <c r="L6" s="59"/>
      <c r="M6" s="60"/>
      <c r="N6" s="61"/>
      <c r="O6" s="28"/>
      <c r="P6" s="29"/>
      <c r="Q6" s="30"/>
      <c r="R6" s="31"/>
      <c r="S6" s="30"/>
      <c r="T6" s="71"/>
      <c r="U6" s="41"/>
    </row>
    <row r="7" spans="1:21" x14ac:dyDescent="0.15">
      <c r="A7" s="67"/>
      <c r="B7" s="55"/>
      <c r="C7" s="55"/>
      <c r="D7" s="66"/>
      <c r="E7" s="71"/>
      <c r="F7" s="68" t="s">
        <v>73</v>
      </c>
      <c r="G7" s="69"/>
      <c r="H7" s="69"/>
      <c r="I7" s="69"/>
      <c r="J7" s="69"/>
      <c r="K7" s="69"/>
      <c r="L7" s="69"/>
      <c r="M7" s="70"/>
      <c r="N7" s="33">
        <f>N4</f>
        <v>0.115</v>
      </c>
      <c r="O7" s="75" t="s">
        <v>74</v>
      </c>
      <c r="P7" s="76"/>
      <c r="Q7" s="76"/>
      <c r="R7" s="77"/>
      <c r="S7" s="30">
        <f>SUM(S4:S6)</f>
        <v>7.0000000000000007E-2</v>
      </c>
      <c r="T7" s="71"/>
      <c r="U7" s="41"/>
    </row>
    <row r="8" spans="1:21" x14ac:dyDescent="0.15">
      <c r="A8" s="67">
        <v>2</v>
      </c>
      <c r="B8" s="53" t="s">
        <v>82</v>
      </c>
      <c r="C8" s="53" t="s">
        <v>83</v>
      </c>
      <c r="D8" s="64"/>
      <c r="E8" s="71" t="s">
        <v>79</v>
      </c>
      <c r="F8" s="72">
        <v>84</v>
      </c>
      <c r="G8" s="49">
        <v>27</v>
      </c>
      <c r="H8" s="49">
        <v>2</v>
      </c>
      <c r="I8" s="61">
        <v>4.8499999999999996</v>
      </c>
      <c r="J8" s="61">
        <v>2.6</v>
      </c>
      <c r="K8" s="56">
        <v>3.5999999999999997E-2</v>
      </c>
      <c r="L8" s="58">
        <v>2.7E-2</v>
      </c>
      <c r="M8" s="60">
        <f>K8-L8</f>
        <v>8.9999999999999976E-3</v>
      </c>
      <c r="N8" s="61">
        <f>I8*K8-J8*M8</f>
        <v>0.15119999999999997</v>
      </c>
      <c r="O8" s="28" t="s">
        <v>84</v>
      </c>
      <c r="P8" s="29" t="s">
        <v>80</v>
      </c>
      <c r="Q8" s="30">
        <v>0.04</v>
      </c>
      <c r="R8" s="31">
        <v>1</v>
      </c>
      <c r="S8" s="30">
        <f>Q8/R8</f>
        <v>0.04</v>
      </c>
      <c r="T8" s="74">
        <v>1.1200000000000001</v>
      </c>
      <c r="U8" s="41">
        <f>(N11+S11)*T8</f>
        <v>0.29254400000000003</v>
      </c>
    </row>
    <row r="9" spans="1:21" x14ac:dyDescent="0.15">
      <c r="A9" s="67"/>
      <c r="B9" s="54"/>
      <c r="C9" s="54"/>
      <c r="D9" s="65"/>
      <c r="E9" s="71"/>
      <c r="F9" s="73"/>
      <c r="G9" s="50"/>
      <c r="H9" s="50"/>
      <c r="I9" s="61"/>
      <c r="J9" s="61"/>
      <c r="K9" s="57"/>
      <c r="L9" s="59"/>
      <c r="M9" s="60"/>
      <c r="N9" s="61"/>
      <c r="O9" s="28" t="s">
        <v>86</v>
      </c>
      <c r="P9" s="29" t="s">
        <v>80</v>
      </c>
      <c r="Q9" s="30">
        <v>0.04</v>
      </c>
      <c r="R9" s="31">
        <v>1</v>
      </c>
      <c r="S9" s="30">
        <f>Q9/R9</f>
        <v>0.04</v>
      </c>
      <c r="T9" s="71"/>
      <c r="U9" s="41"/>
    </row>
    <row r="10" spans="1:21" x14ac:dyDescent="0.15">
      <c r="A10" s="67"/>
      <c r="B10" s="54"/>
      <c r="C10" s="54"/>
      <c r="D10" s="65"/>
      <c r="E10" s="71"/>
      <c r="F10" s="73"/>
      <c r="G10" s="50"/>
      <c r="H10" s="50"/>
      <c r="I10" s="61"/>
      <c r="J10" s="61"/>
      <c r="K10" s="57"/>
      <c r="L10" s="59"/>
      <c r="M10" s="60"/>
      <c r="N10" s="61"/>
      <c r="O10" s="28" t="s">
        <v>85</v>
      </c>
      <c r="P10" s="29" t="s">
        <v>87</v>
      </c>
      <c r="Q10" s="30">
        <v>0.03</v>
      </c>
      <c r="R10" s="31">
        <v>1</v>
      </c>
      <c r="S10" s="30">
        <f>Q10/R10</f>
        <v>0.03</v>
      </c>
      <c r="T10" s="71"/>
      <c r="U10" s="41"/>
    </row>
    <row r="11" spans="1:21" x14ac:dyDescent="0.15">
      <c r="A11" s="67"/>
      <c r="B11" s="55"/>
      <c r="C11" s="55"/>
      <c r="D11" s="66"/>
      <c r="E11" s="71"/>
      <c r="F11" s="68" t="s">
        <v>73</v>
      </c>
      <c r="G11" s="69"/>
      <c r="H11" s="69"/>
      <c r="I11" s="69"/>
      <c r="J11" s="69"/>
      <c r="K11" s="69"/>
      <c r="L11" s="69"/>
      <c r="M11" s="70"/>
      <c r="N11" s="34">
        <f>N8</f>
        <v>0.15119999999999997</v>
      </c>
      <c r="O11" s="75" t="s">
        <v>74</v>
      </c>
      <c r="P11" s="76"/>
      <c r="Q11" s="76"/>
      <c r="R11" s="77"/>
      <c r="S11" s="30">
        <f>SUM(S8:S10)</f>
        <v>0.11</v>
      </c>
      <c r="T11" s="71"/>
      <c r="U11" s="41"/>
    </row>
    <row r="14" spans="1:21" ht="13.5" customHeight="1" x14ac:dyDescent="0.15">
      <c r="A14" s="39" t="s">
        <v>33</v>
      </c>
      <c r="B14" s="43" t="s">
        <v>35</v>
      </c>
      <c r="C14" s="45" t="s">
        <v>36</v>
      </c>
      <c r="D14" s="47" t="s">
        <v>54</v>
      </c>
      <c r="E14" s="47" t="s">
        <v>5</v>
      </c>
      <c r="F14" s="62" t="s">
        <v>37</v>
      </c>
      <c r="G14" s="62"/>
      <c r="H14" s="62"/>
      <c r="I14" s="51" t="s">
        <v>71</v>
      </c>
      <c r="J14" s="51"/>
      <c r="K14" s="63" t="s">
        <v>38</v>
      </c>
      <c r="L14" s="63"/>
      <c r="M14" s="63"/>
      <c r="N14" s="51" t="s">
        <v>39</v>
      </c>
      <c r="O14" s="51" t="s">
        <v>40</v>
      </c>
      <c r="P14" s="51"/>
      <c r="Q14" s="51"/>
      <c r="R14" s="51"/>
      <c r="S14" s="51"/>
      <c r="T14" s="51" t="s">
        <v>41</v>
      </c>
      <c r="U14" s="52" t="s">
        <v>42</v>
      </c>
    </row>
    <row r="15" spans="1:21" x14ac:dyDescent="0.15">
      <c r="A15" s="40" t="s">
        <v>43</v>
      </c>
      <c r="B15" s="44"/>
      <c r="C15" s="46"/>
      <c r="D15" s="48"/>
      <c r="E15" s="48"/>
      <c r="F15" s="36" t="s">
        <v>44</v>
      </c>
      <c r="G15" s="36" t="s">
        <v>45</v>
      </c>
      <c r="H15" s="36" t="s">
        <v>46</v>
      </c>
      <c r="I15" s="37" t="s">
        <v>47</v>
      </c>
      <c r="J15" s="37" t="s">
        <v>48</v>
      </c>
      <c r="K15" s="38" t="s">
        <v>49</v>
      </c>
      <c r="L15" s="38" t="s">
        <v>50</v>
      </c>
      <c r="M15" s="38" t="s">
        <v>48</v>
      </c>
      <c r="N15" s="51"/>
      <c r="O15" s="37" t="s">
        <v>2</v>
      </c>
      <c r="P15" s="37" t="s">
        <v>51</v>
      </c>
      <c r="Q15" s="37" t="s">
        <v>52</v>
      </c>
      <c r="R15" s="26" t="s">
        <v>53</v>
      </c>
      <c r="S15" s="27" t="s">
        <v>4</v>
      </c>
      <c r="T15" s="51"/>
      <c r="U15" s="52"/>
    </row>
    <row r="16" spans="1:21" x14ac:dyDescent="0.15">
      <c r="A16" s="67">
        <v>1</v>
      </c>
      <c r="B16" s="53" t="s">
        <v>77</v>
      </c>
      <c r="C16" s="53" t="s">
        <v>78</v>
      </c>
      <c r="D16" s="64"/>
      <c r="E16" s="71" t="s">
        <v>79</v>
      </c>
      <c r="F16" s="72">
        <v>62</v>
      </c>
      <c r="G16" s="49">
        <v>23</v>
      </c>
      <c r="H16" s="49">
        <v>2.5</v>
      </c>
      <c r="I16" s="61">
        <v>4.8499999999999996</v>
      </c>
      <c r="J16" s="61">
        <v>2.6</v>
      </c>
      <c r="K16" s="56">
        <v>2.8000000000000001E-2</v>
      </c>
      <c r="L16" s="58">
        <v>0.02</v>
      </c>
      <c r="M16" s="60">
        <f>K16-L16</f>
        <v>8.0000000000000002E-3</v>
      </c>
      <c r="N16" s="61">
        <f>I16*K16-J16*M16</f>
        <v>0.115</v>
      </c>
      <c r="O16" s="28" t="s">
        <v>88</v>
      </c>
      <c r="P16" s="29" t="s">
        <v>89</v>
      </c>
      <c r="Q16" s="30">
        <f>H16*0.28</f>
        <v>0.70000000000000007</v>
      </c>
      <c r="R16" s="31">
        <f>(F16+G16)*2/1000</f>
        <v>0.17</v>
      </c>
      <c r="S16" s="30">
        <f>Q16*R16</f>
        <v>0.11900000000000002</v>
      </c>
      <c r="T16" s="74">
        <v>1.1200000000000001</v>
      </c>
      <c r="U16" s="41">
        <f>(N19+S19)*T16</f>
        <v>0.4076800000000001</v>
      </c>
    </row>
    <row r="17" spans="1:21" x14ac:dyDescent="0.15">
      <c r="A17" s="67"/>
      <c r="B17" s="54"/>
      <c r="C17" s="54"/>
      <c r="D17" s="65"/>
      <c r="E17" s="71"/>
      <c r="F17" s="73"/>
      <c r="G17" s="50"/>
      <c r="H17" s="50"/>
      <c r="I17" s="61"/>
      <c r="J17" s="61"/>
      <c r="K17" s="57"/>
      <c r="L17" s="59"/>
      <c r="M17" s="60"/>
      <c r="N17" s="61"/>
      <c r="O17" s="28" t="s">
        <v>75</v>
      </c>
      <c r="P17" s="29" t="s">
        <v>81</v>
      </c>
      <c r="Q17" s="30">
        <v>0.03</v>
      </c>
      <c r="R17" s="31">
        <v>1</v>
      </c>
      <c r="S17" s="30">
        <f>Q17/R17</f>
        <v>0.03</v>
      </c>
      <c r="T17" s="71"/>
      <c r="U17" s="41"/>
    </row>
    <row r="18" spans="1:21" x14ac:dyDescent="0.15">
      <c r="A18" s="67"/>
      <c r="B18" s="54"/>
      <c r="C18" s="54"/>
      <c r="D18" s="65"/>
      <c r="E18" s="71"/>
      <c r="F18" s="73"/>
      <c r="G18" s="50"/>
      <c r="H18" s="50"/>
      <c r="I18" s="61"/>
      <c r="J18" s="61"/>
      <c r="K18" s="57"/>
      <c r="L18" s="59"/>
      <c r="M18" s="60"/>
      <c r="N18" s="61"/>
      <c r="O18" s="28" t="s">
        <v>90</v>
      </c>
      <c r="P18" s="29" t="s">
        <v>89</v>
      </c>
      <c r="Q18" s="30">
        <v>0.1</v>
      </c>
      <c r="R18" s="31">
        <v>1</v>
      </c>
      <c r="S18" s="30">
        <f>Q18/R18</f>
        <v>0.1</v>
      </c>
      <c r="T18" s="71"/>
      <c r="U18" s="41"/>
    </row>
    <row r="19" spans="1:21" x14ac:dyDescent="0.15">
      <c r="A19" s="67"/>
      <c r="B19" s="55"/>
      <c r="C19" s="55"/>
      <c r="D19" s="66"/>
      <c r="E19" s="71"/>
      <c r="F19" s="68" t="s">
        <v>73</v>
      </c>
      <c r="G19" s="69"/>
      <c r="H19" s="69"/>
      <c r="I19" s="69"/>
      <c r="J19" s="69"/>
      <c r="K19" s="69"/>
      <c r="L19" s="69"/>
      <c r="M19" s="70"/>
      <c r="N19" s="35">
        <f>N16</f>
        <v>0.115</v>
      </c>
      <c r="O19" s="75" t="s">
        <v>74</v>
      </c>
      <c r="P19" s="76"/>
      <c r="Q19" s="76"/>
      <c r="R19" s="77"/>
      <c r="S19" s="30">
        <f>SUM(S16:S18)</f>
        <v>0.24900000000000003</v>
      </c>
      <c r="T19" s="71"/>
      <c r="U19" s="41"/>
    </row>
    <row r="20" spans="1:21" x14ac:dyDescent="0.15">
      <c r="A20" s="67">
        <v>2</v>
      </c>
      <c r="B20" s="53" t="s">
        <v>82</v>
      </c>
      <c r="C20" s="53" t="s">
        <v>83</v>
      </c>
      <c r="D20" s="64"/>
      <c r="E20" s="71" t="s">
        <v>79</v>
      </c>
      <c r="F20" s="72">
        <v>84</v>
      </c>
      <c r="G20" s="49">
        <v>27</v>
      </c>
      <c r="H20" s="49">
        <v>2</v>
      </c>
      <c r="I20" s="61">
        <v>4.8499999999999996</v>
      </c>
      <c r="J20" s="61">
        <v>2.6</v>
      </c>
      <c r="K20" s="56">
        <v>3.5999999999999997E-2</v>
      </c>
      <c r="L20" s="58">
        <v>2.7E-2</v>
      </c>
      <c r="M20" s="60">
        <f>K20-L20</f>
        <v>8.9999999999999976E-3</v>
      </c>
      <c r="N20" s="61">
        <f>I20*K20-J20*M20</f>
        <v>0.15119999999999997</v>
      </c>
      <c r="O20" s="28" t="s">
        <v>88</v>
      </c>
      <c r="P20" s="29" t="s">
        <v>89</v>
      </c>
      <c r="Q20" s="30">
        <f>H20*0.28</f>
        <v>0.56000000000000005</v>
      </c>
      <c r="R20" s="31">
        <f>(F20+G20)*2/1000</f>
        <v>0.222</v>
      </c>
      <c r="S20" s="30">
        <f>Q20*R20</f>
        <v>0.12432000000000001</v>
      </c>
      <c r="T20" s="74">
        <v>1.1200000000000001</v>
      </c>
      <c r="U20" s="41">
        <f>(N23+S23)*T20</f>
        <v>0.46538240000000003</v>
      </c>
    </row>
    <row r="21" spans="1:21" x14ac:dyDescent="0.15">
      <c r="A21" s="67"/>
      <c r="B21" s="54"/>
      <c r="C21" s="54"/>
      <c r="D21" s="65"/>
      <c r="E21" s="71"/>
      <c r="F21" s="73"/>
      <c r="G21" s="50"/>
      <c r="H21" s="50"/>
      <c r="I21" s="61"/>
      <c r="J21" s="61"/>
      <c r="K21" s="57"/>
      <c r="L21" s="59"/>
      <c r="M21" s="60"/>
      <c r="N21" s="61"/>
      <c r="O21" s="28" t="s">
        <v>86</v>
      </c>
      <c r="P21" s="29" t="s">
        <v>80</v>
      </c>
      <c r="Q21" s="30">
        <v>0.04</v>
      </c>
      <c r="R21" s="31">
        <v>1</v>
      </c>
      <c r="S21" s="30">
        <f>Q21/R21</f>
        <v>0.04</v>
      </c>
      <c r="T21" s="71"/>
      <c r="U21" s="41"/>
    </row>
    <row r="22" spans="1:21" x14ac:dyDescent="0.15">
      <c r="A22" s="67"/>
      <c r="B22" s="54"/>
      <c r="C22" s="54"/>
      <c r="D22" s="65"/>
      <c r="E22" s="71"/>
      <c r="F22" s="73"/>
      <c r="G22" s="50"/>
      <c r="H22" s="50"/>
      <c r="I22" s="61"/>
      <c r="J22" s="61"/>
      <c r="K22" s="57"/>
      <c r="L22" s="59"/>
      <c r="M22" s="60"/>
      <c r="N22" s="61"/>
      <c r="O22" s="28" t="s">
        <v>90</v>
      </c>
      <c r="P22" s="29" t="s">
        <v>89</v>
      </c>
      <c r="Q22" s="30">
        <v>0.1</v>
      </c>
      <c r="R22" s="31">
        <v>1</v>
      </c>
      <c r="S22" s="30">
        <f>Q22/R22</f>
        <v>0.1</v>
      </c>
      <c r="T22" s="71"/>
      <c r="U22" s="41"/>
    </row>
    <row r="23" spans="1:21" x14ac:dyDescent="0.15">
      <c r="A23" s="67"/>
      <c r="B23" s="55"/>
      <c r="C23" s="55"/>
      <c r="D23" s="66"/>
      <c r="E23" s="71"/>
      <c r="F23" s="68" t="s">
        <v>73</v>
      </c>
      <c r="G23" s="69"/>
      <c r="H23" s="69"/>
      <c r="I23" s="69"/>
      <c r="J23" s="69"/>
      <c r="K23" s="69"/>
      <c r="L23" s="69"/>
      <c r="M23" s="70"/>
      <c r="N23" s="35">
        <f>N20</f>
        <v>0.15119999999999997</v>
      </c>
      <c r="O23" s="75" t="s">
        <v>74</v>
      </c>
      <c r="P23" s="76"/>
      <c r="Q23" s="76"/>
      <c r="R23" s="77"/>
      <c r="S23" s="30">
        <f>SUM(S20:S22)</f>
        <v>0.26432</v>
      </c>
      <c r="T23" s="71"/>
      <c r="U23" s="41"/>
    </row>
  </sheetData>
  <mergeCells count="95">
    <mergeCell ref="U14:U15"/>
    <mergeCell ref="I14:J14"/>
    <mergeCell ref="K14:M14"/>
    <mergeCell ref="N14:N15"/>
    <mergeCell ref="O14:S14"/>
    <mergeCell ref="T14:T15"/>
    <mergeCell ref="B14:B15"/>
    <mergeCell ref="C14:C15"/>
    <mergeCell ref="D14:D15"/>
    <mergeCell ref="E14:E15"/>
    <mergeCell ref="F14:H14"/>
    <mergeCell ref="N20:N22"/>
    <mergeCell ref="T20:T23"/>
    <mergeCell ref="U20:U23"/>
    <mergeCell ref="F23:M23"/>
    <mergeCell ref="O23:R23"/>
    <mergeCell ref="U16:U19"/>
    <mergeCell ref="F19:M19"/>
    <mergeCell ref="O19:R19"/>
    <mergeCell ref="A20:A23"/>
    <mergeCell ref="B20:B23"/>
    <mergeCell ref="C20:C23"/>
    <mergeCell ref="D20:D23"/>
    <mergeCell ref="E20:E23"/>
    <mergeCell ref="F20:F22"/>
    <mergeCell ref="G20:G22"/>
    <mergeCell ref="H20:H22"/>
    <mergeCell ref="I20:I22"/>
    <mergeCell ref="J20:J22"/>
    <mergeCell ref="K20:K22"/>
    <mergeCell ref="L20:L22"/>
    <mergeCell ref="M20:M22"/>
    <mergeCell ref="K16:K18"/>
    <mergeCell ref="L16:L18"/>
    <mergeCell ref="M16:M18"/>
    <mergeCell ref="N16:N18"/>
    <mergeCell ref="T16:T19"/>
    <mergeCell ref="F16:F18"/>
    <mergeCell ref="G16:G18"/>
    <mergeCell ref="H16:H18"/>
    <mergeCell ref="I16:I18"/>
    <mergeCell ref="J16:J18"/>
    <mergeCell ref="A16:A19"/>
    <mergeCell ref="B16:B19"/>
    <mergeCell ref="C16:C19"/>
    <mergeCell ref="D16:D19"/>
    <mergeCell ref="E16:E19"/>
    <mergeCell ref="T8:T11"/>
    <mergeCell ref="U8:U11"/>
    <mergeCell ref="F11:M11"/>
    <mergeCell ref="O11:R11"/>
    <mergeCell ref="O7:R7"/>
    <mergeCell ref="T4:T7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I4:I6"/>
    <mergeCell ref="A8:A11"/>
    <mergeCell ref="B8:B11"/>
    <mergeCell ref="C8:C11"/>
    <mergeCell ref="D8:D11"/>
    <mergeCell ref="E8:E11"/>
    <mergeCell ref="J4:J6"/>
    <mergeCell ref="D4:D7"/>
    <mergeCell ref="A4:A7"/>
    <mergeCell ref="F7:M7"/>
    <mergeCell ref="E4:E7"/>
    <mergeCell ref="F4:F6"/>
    <mergeCell ref="F2:H2"/>
    <mergeCell ref="I2:J2"/>
    <mergeCell ref="K2:M2"/>
    <mergeCell ref="N2:N3"/>
    <mergeCell ref="O2:S2"/>
    <mergeCell ref="U4:U7"/>
    <mergeCell ref="A1:U1"/>
    <mergeCell ref="B2:B3"/>
    <mergeCell ref="C2:C3"/>
    <mergeCell ref="D2:D3"/>
    <mergeCell ref="E2:E3"/>
    <mergeCell ref="G4:G6"/>
    <mergeCell ref="T2:T3"/>
    <mergeCell ref="U2:U3"/>
    <mergeCell ref="B4:B7"/>
    <mergeCell ref="C4:C7"/>
    <mergeCell ref="H4:H6"/>
    <mergeCell ref="K4:K6"/>
    <mergeCell ref="L4:L6"/>
    <mergeCell ref="M4:M6"/>
    <mergeCell ref="N4:N6"/>
  </mergeCells>
  <phoneticPr fontId="1" type="noConversion"/>
  <conditionalFormatting sqref="B1">
    <cfRule type="duplicateValues" dxfId="5" priority="9"/>
  </conditionalFormatting>
  <conditionalFormatting sqref="F4:H4">
    <cfRule type="duplicateValues" dxfId="4" priority="10"/>
  </conditionalFormatting>
  <conditionalFormatting sqref="F8:H8">
    <cfRule type="duplicateValues" dxfId="3" priority="3"/>
  </conditionalFormatting>
  <conditionalFormatting sqref="F16:H16">
    <cfRule type="duplicateValues" dxfId="2" priority="2"/>
  </conditionalFormatting>
  <conditionalFormatting sqref="F20:H20">
    <cfRule type="duplicateValues" dxfId="1" priority="1"/>
  </conditionalFormatting>
  <pageMargins left="0.7" right="0.7" top="0.75" bottom="0.75" header="0.3" footer="0.3"/>
  <pageSetup paperSize="9" orientation="portrait" horizontalDpi="0" verticalDpi="0" r:id="rId1"/>
  <ignoredErrors>
    <ignoredError sqref="M4:M6 N5:N6 N4 N7" unlockedFormula="1"/>
    <ignoredError sqref="S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83" t="s">
        <v>70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15">
      <c r="A2" s="78" t="s">
        <v>27</v>
      </c>
      <c r="B2" s="79" t="s">
        <v>0</v>
      </c>
      <c r="C2" s="79" t="s">
        <v>1</v>
      </c>
      <c r="D2" s="80" t="s">
        <v>3</v>
      </c>
      <c r="E2" s="79" t="s">
        <v>5</v>
      </c>
      <c r="F2" s="79" t="s">
        <v>34</v>
      </c>
      <c r="G2" s="81" t="s">
        <v>63</v>
      </c>
      <c r="H2" s="81"/>
      <c r="I2" s="81"/>
      <c r="J2" s="81" t="s">
        <v>64</v>
      </c>
      <c r="K2" s="81"/>
      <c r="L2" s="81"/>
      <c r="M2" s="82" t="s">
        <v>66</v>
      </c>
      <c r="N2" s="82" t="s">
        <v>67</v>
      </c>
    </row>
    <row r="3" spans="1:14" x14ac:dyDescent="0.15">
      <c r="A3" s="78"/>
      <c r="B3" s="79"/>
      <c r="C3" s="79"/>
      <c r="D3" s="80"/>
      <c r="E3" s="79"/>
      <c r="F3" s="79"/>
      <c r="G3" s="2" t="s">
        <v>6</v>
      </c>
      <c r="H3" s="2" t="s">
        <v>7</v>
      </c>
      <c r="I3" s="3" t="s">
        <v>8</v>
      </c>
      <c r="J3" s="2" t="s">
        <v>6</v>
      </c>
      <c r="K3" s="2" t="s">
        <v>7</v>
      </c>
      <c r="L3" s="3" t="s">
        <v>8</v>
      </c>
      <c r="M3" s="82"/>
      <c r="N3" s="82"/>
    </row>
    <row r="4" spans="1:14" ht="22.15" customHeight="1" x14ac:dyDescent="0.15">
      <c r="A4" s="15" t="s">
        <v>24</v>
      </c>
      <c r="B4" s="4" t="s">
        <v>60</v>
      </c>
      <c r="C4" s="4" t="s">
        <v>61</v>
      </c>
      <c r="D4" s="5">
        <v>1</v>
      </c>
      <c r="E4" s="6" t="s">
        <v>16</v>
      </c>
      <c r="F4" s="6" t="s">
        <v>9</v>
      </c>
      <c r="G4" s="16">
        <v>32.729999999999997</v>
      </c>
      <c r="H4" s="16">
        <v>1.72</v>
      </c>
      <c r="I4" s="16">
        <v>34.449999999999996</v>
      </c>
      <c r="J4" s="16">
        <v>30</v>
      </c>
      <c r="K4" s="16">
        <v>1.72</v>
      </c>
      <c r="L4" s="17">
        <v>31.72</v>
      </c>
      <c r="M4" s="18">
        <v>245000</v>
      </c>
      <c r="N4" s="15" t="s">
        <v>68</v>
      </c>
    </row>
    <row r="5" spans="1:14" ht="22.15" customHeight="1" x14ac:dyDescent="0.15">
      <c r="A5" s="15" t="s">
        <v>24</v>
      </c>
      <c r="B5" s="4" t="s">
        <v>62</v>
      </c>
      <c r="C5" s="4" t="s">
        <v>59</v>
      </c>
      <c r="D5" s="5">
        <v>1</v>
      </c>
      <c r="E5" s="6" t="s">
        <v>16</v>
      </c>
      <c r="F5" s="6" t="s">
        <v>9</v>
      </c>
      <c r="G5" s="16">
        <v>34.24</v>
      </c>
      <c r="H5" s="16">
        <v>1.72</v>
      </c>
      <c r="I5" s="16">
        <v>35.96</v>
      </c>
      <c r="J5" s="16">
        <v>31</v>
      </c>
      <c r="K5" s="16">
        <v>1.72</v>
      </c>
      <c r="L5" s="17">
        <v>32.72</v>
      </c>
      <c r="M5" s="18">
        <v>245000</v>
      </c>
      <c r="N5" s="15" t="s">
        <v>68</v>
      </c>
    </row>
    <row r="6" spans="1:14" ht="22.5" x14ac:dyDescent="0.15">
      <c r="A6" s="15" t="s">
        <v>28</v>
      </c>
      <c r="B6" s="7" t="s">
        <v>10</v>
      </c>
      <c r="C6" s="7" t="s">
        <v>11</v>
      </c>
      <c r="D6" s="5">
        <v>1</v>
      </c>
      <c r="E6" s="8" t="s">
        <v>57</v>
      </c>
      <c r="F6" s="8" t="s">
        <v>55</v>
      </c>
      <c r="G6" s="16">
        <v>8.2799999999999994</v>
      </c>
      <c r="H6" s="16">
        <v>0.31</v>
      </c>
      <c r="I6" s="16">
        <v>8.59</v>
      </c>
      <c r="J6" s="16">
        <v>6.6</v>
      </c>
      <c r="K6" s="16">
        <v>0.31</v>
      </c>
      <c r="L6" s="17">
        <v>6.9099999999999993</v>
      </c>
      <c r="M6" s="18">
        <v>31000</v>
      </c>
      <c r="N6" s="15" t="s">
        <v>69</v>
      </c>
    </row>
    <row r="7" spans="1:14" ht="22.5" x14ac:dyDescent="0.15">
      <c r="A7" s="15" t="s">
        <v>29</v>
      </c>
      <c r="B7" s="9" t="s">
        <v>12</v>
      </c>
      <c r="C7" s="7" t="s">
        <v>13</v>
      </c>
      <c r="D7" s="5">
        <v>1</v>
      </c>
      <c r="E7" s="8" t="s">
        <v>57</v>
      </c>
      <c r="F7" s="8" t="s">
        <v>55</v>
      </c>
      <c r="G7" s="16">
        <v>14.04</v>
      </c>
      <c r="H7" s="16">
        <v>0.36299999999999999</v>
      </c>
      <c r="I7" s="16">
        <v>14.402999999999999</v>
      </c>
      <c r="J7" s="16">
        <v>12.24</v>
      </c>
      <c r="K7" s="16">
        <v>0.36299999999999999</v>
      </c>
      <c r="L7" s="17">
        <v>12.603</v>
      </c>
      <c r="M7" s="18">
        <v>36300</v>
      </c>
      <c r="N7" s="15" t="s">
        <v>69</v>
      </c>
    </row>
    <row r="8" spans="1:14" ht="22.5" x14ac:dyDescent="0.15">
      <c r="A8" s="15" t="s">
        <v>29</v>
      </c>
      <c r="B8" s="9" t="s">
        <v>14</v>
      </c>
      <c r="C8" s="10" t="s">
        <v>15</v>
      </c>
      <c r="D8" s="5">
        <v>1</v>
      </c>
      <c r="E8" s="8" t="s">
        <v>58</v>
      </c>
      <c r="F8" s="8" t="s">
        <v>55</v>
      </c>
      <c r="G8" s="16">
        <v>15.3</v>
      </c>
      <c r="H8" s="16">
        <v>0.41099999999999998</v>
      </c>
      <c r="I8" s="16">
        <v>15.711</v>
      </c>
      <c r="J8" s="16">
        <v>13.98</v>
      </c>
      <c r="K8" s="16">
        <v>0.41099999999999998</v>
      </c>
      <c r="L8" s="17">
        <v>14.391</v>
      </c>
      <c r="M8" s="18">
        <v>41100</v>
      </c>
      <c r="N8" s="15" t="s">
        <v>69</v>
      </c>
    </row>
    <row r="9" spans="1:14" ht="21" x14ac:dyDescent="0.15">
      <c r="A9" s="15" t="s">
        <v>24</v>
      </c>
      <c r="B9" s="4" t="s">
        <v>20</v>
      </c>
      <c r="C9" s="4" t="s">
        <v>21</v>
      </c>
      <c r="D9" s="5">
        <v>1</v>
      </c>
      <c r="E9" s="4" t="s">
        <v>23</v>
      </c>
      <c r="F9" s="8" t="s">
        <v>55</v>
      </c>
      <c r="G9" s="16">
        <v>15.48</v>
      </c>
      <c r="H9" s="16">
        <v>0.44</v>
      </c>
      <c r="I9" s="16">
        <v>15.92</v>
      </c>
      <c r="J9" s="16">
        <v>12.97</v>
      </c>
      <c r="K9" s="16">
        <v>0.44</v>
      </c>
      <c r="L9" s="17">
        <v>13.41</v>
      </c>
      <c r="M9" s="18">
        <v>44000</v>
      </c>
      <c r="N9" s="15" t="s">
        <v>69</v>
      </c>
    </row>
    <row r="10" spans="1:14" ht="21" x14ac:dyDescent="0.15">
      <c r="A10" s="15" t="s">
        <v>24</v>
      </c>
      <c r="B10" s="11" t="s">
        <v>25</v>
      </c>
      <c r="C10" s="12" t="s">
        <v>26</v>
      </c>
      <c r="D10" s="5">
        <v>1</v>
      </c>
      <c r="E10" s="6" t="s">
        <v>17</v>
      </c>
      <c r="F10" s="8" t="s">
        <v>56</v>
      </c>
      <c r="G10" s="16">
        <v>1.1858407079646021</v>
      </c>
      <c r="H10" s="16">
        <v>8.0000000000000016E-2</v>
      </c>
      <c r="I10" s="16">
        <v>1.2658407079646021</v>
      </c>
      <c r="J10" s="16">
        <v>1.04</v>
      </c>
      <c r="K10" s="16">
        <v>8.0000000000000016E-2</v>
      </c>
      <c r="L10" s="17">
        <v>1.1200000000000001</v>
      </c>
      <c r="M10" s="18">
        <v>8000.0000000000009</v>
      </c>
      <c r="N10" s="15" t="s">
        <v>69</v>
      </c>
    </row>
    <row r="11" spans="1:14" ht="25.15" customHeight="1" x14ac:dyDescent="0.15">
      <c r="A11" s="15" t="s">
        <v>24</v>
      </c>
      <c r="B11" s="11" t="s">
        <v>30</v>
      </c>
      <c r="C11" s="12" t="s">
        <v>65</v>
      </c>
      <c r="D11" s="5">
        <v>1</v>
      </c>
      <c r="E11" s="6" t="s">
        <v>22</v>
      </c>
      <c r="F11" s="8" t="s">
        <v>56</v>
      </c>
      <c r="G11" s="16">
        <v>14.946902654867259</v>
      </c>
      <c r="H11" s="16">
        <v>8.0000000000000016E-2</v>
      </c>
      <c r="I11" s="16">
        <v>15.026902654867259</v>
      </c>
      <c r="J11" s="16">
        <v>12.56</v>
      </c>
      <c r="K11" s="16">
        <v>8.0000000000000016E-2</v>
      </c>
      <c r="L11" s="17">
        <v>12.64</v>
      </c>
      <c r="M11" s="18">
        <v>8000.0000000000009</v>
      </c>
      <c r="N11" s="15" t="s">
        <v>69</v>
      </c>
    </row>
    <row r="12" spans="1:14" ht="25.15" customHeight="1" x14ac:dyDescent="0.15">
      <c r="A12" s="15" t="s">
        <v>24</v>
      </c>
      <c r="B12" s="13" t="s">
        <v>31</v>
      </c>
      <c r="C12" s="14" t="s">
        <v>32</v>
      </c>
      <c r="D12" s="5">
        <v>1</v>
      </c>
      <c r="E12" s="6" t="s">
        <v>22</v>
      </c>
      <c r="F12" s="8" t="s">
        <v>56</v>
      </c>
      <c r="G12" s="16">
        <v>9.0265486725663724</v>
      </c>
      <c r="H12" s="16">
        <v>7.0796460176991163E-2</v>
      </c>
      <c r="I12" s="16">
        <v>9.0973451327433636</v>
      </c>
      <c r="J12" s="16">
        <v>8.23</v>
      </c>
      <c r="K12" s="16">
        <v>7.0796460176991163E-2</v>
      </c>
      <c r="L12" s="17">
        <v>8.3007964601769917</v>
      </c>
      <c r="M12" s="18">
        <v>7079.6460176991159</v>
      </c>
      <c r="N12" s="15" t="s">
        <v>69</v>
      </c>
    </row>
    <row r="13" spans="1:14" ht="25.15" customHeight="1" x14ac:dyDescent="0.15">
      <c r="A13" s="15" t="s">
        <v>24</v>
      </c>
      <c r="B13" s="11" t="s">
        <v>18</v>
      </c>
      <c r="C13" s="12" t="s">
        <v>19</v>
      </c>
      <c r="D13" s="5">
        <v>1</v>
      </c>
      <c r="E13" s="6" t="s">
        <v>17</v>
      </c>
      <c r="F13" s="8" t="s">
        <v>56</v>
      </c>
      <c r="G13" s="16">
        <v>1.1858407079646021</v>
      </c>
      <c r="H13" s="16">
        <v>8.0000000000000016E-2</v>
      </c>
      <c r="I13" s="16">
        <v>1.2658407079646021</v>
      </c>
      <c r="J13" s="16">
        <v>1.04</v>
      </c>
      <c r="K13" s="16">
        <v>8.0000000000000016E-2</v>
      </c>
      <c r="L13" s="17">
        <v>1.1200000000000001</v>
      </c>
      <c r="M13" s="18">
        <v>8000.0000000000009</v>
      </c>
      <c r="N13" s="15" t="s">
        <v>69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1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泊头捷润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2022-12-23T07:32:49Z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