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折扣费\广亿折扣费\转潍坊后折扣费-2022.12.28\"/>
    </mc:Choice>
  </mc:AlternateContent>
  <xr:revisionPtr revIDLastSave="0" documentId="13_ncr:1_{FC70CED7-F209-45B0-8F21-F1C22836C3B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广亿-综合 (3)" sheetId="2" r:id="rId1"/>
    <sheet name="Sheet1" sheetId="1" r:id="rId2"/>
  </sheets>
  <definedNames>
    <definedName name="_xlnm.Print_Area" localSheetId="0">'广亿-综合 (3)'!$A$1:$P$32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17" i="2"/>
  <c r="K15" i="2"/>
  <c r="K13" i="2"/>
  <c r="K14" i="2"/>
  <c r="K16" i="2"/>
  <c r="K18" i="2"/>
  <c r="K19" i="2"/>
  <c r="K20" i="2"/>
  <c r="K21" i="2"/>
  <c r="K22" i="2"/>
  <c r="K23" i="2"/>
  <c r="K11" i="2"/>
  <c r="I24" i="2"/>
  <c r="I17" i="2"/>
  <c r="J17" i="2" s="1"/>
  <c r="I15" i="2"/>
  <c r="J15" i="2" s="1"/>
  <c r="I12" i="2"/>
  <c r="I10" i="2"/>
  <c r="J10" i="2" s="1"/>
  <c r="K10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6" i="2"/>
  <c r="J16" i="2" s="1"/>
  <c r="I14" i="2"/>
  <c r="J14" i="2" s="1"/>
  <c r="I13" i="2"/>
  <c r="J13" i="2" s="1"/>
  <c r="I11" i="2"/>
  <c r="I9" i="2"/>
  <c r="J9" i="2" s="1"/>
  <c r="S24" i="2"/>
  <c r="U24" i="2" s="1"/>
  <c r="W24" i="2" s="1"/>
  <c r="X24" i="2" s="1"/>
  <c r="U23" i="2"/>
  <c r="W23" i="2" s="1"/>
  <c r="X23" i="2" s="1"/>
  <c r="P23" i="2"/>
  <c r="U22" i="2"/>
  <c r="W22" i="2" s="1"/>
  <c r="X22" i="2" s="1"/>
  <c r="P22" i="2"/>
  <c r="U21" i="2"/>
  <c r="W21" i="2" s="1"/>
  <c r="X21" i="2" s="1"/>
  <c r="P21" i="2"/>
  <c r="U20" i="2"/>
  <c r="W20" i="2" s="1"/>
  <c r="X20" i="2" s="1"/>
  <c r="P20" i="2"/>
  <c r="U19" i="2"/>
  <c r="W19" i="2" s="1"/>
  <c r="X19" i="2" s="1"/>
  <c r="P19" i="2"/>
  <c r="U18" i="2"/>
  <c r="W18" i="2" s="1"/>
  <c r="X18" i="2" s="1"/>
  <c r="P18" i="2"/>
  <c r="U17" i="2"/>
  <c r="W17" i="2" s="1"/>
  <c r="X17" i="2" s="1"/>
  <c r="P17" i="2"/>
  <c r="U16" i="2"/>
  <c r="W16" i="2" s="1"/>
  <c r="X16" i="2" s="1"/>
  <c r="P16" i="2"/>
  <c r="U15" i="2"/>
  <c r="W15" i="2" s="1"/>
  <c r="X15" i="2" s="1"/>
  <c r="P15" i="2"/>
  <c r="U14" i="2"/>
  <c r="W14" i="2" s="1"/>
  <c r="X14" i="2" s="1"/>
  <c r="P14" i="2"/>
  <c r="U13" i="2"/>
  <c r="W13" i="2" s="1"/>
  <c r="X13" i="2" s="1"/>
  <c r="P13" i="2"/>
  <c r="S12" i="2"/>
  <c r="P12" i="2" s="1"/>
  <c r="S11" i="2"/>
  <c r="P11" i="2" s="1"/>
  <c r="U10" i="2"/>
  <c r="W10" i="2" s="1"/>
  <c r="X10" i="2" s="1"/>
  <c r="P10" i="2"/>
  <c r="U9" i="2"/>
  <c r="W9" i="2" s="1"/>
  <c r="P9" i="2"/>
  <c r="J24" i="2" l="1"/>
  <c r="J12" i="2"/>
  <c r="J11" i="2"/>
  <c r="P24" i="2"/>
  <c r="P25" i="2" s="1"/>
  <c r="U11" i="2"/>
  <c r="G13" i="2"/>
  <c r="Y13" i="2"/>
  <c r="G17" i="2"/>
  <c r="Y17" i="2"/>
  <c r="G21" i="2"/>
  <c r="Y21" i="2"/>
  <c r="G14" i="2"/>
  <c r="Y14" i="2"/>
  <c r="G18" i="2"/>
  <c r="Y18" i="2"/>
  <c r="G22" i="2"/>
  <c r="Y22" i="2"/>
  <c r="G10" i="2"/>
  <c r="Y10" i="2"/>
  <c r="G15" i="2"/>
  <c r="Y15" i="2"/>
  <c r="G19" i="2"/>
  <c r="Y19" i="2"/>
  <c r="G23" i="2"/>
  <c r="Y23" i="2"/>
  <c r="G16" i="2"/>
  <c r="Y16" i="2"/>
  <c r="G20" i="2"/>
  <c r="Y20" i="2"/>
  <c r="G24" i="2"/>
  <c r="O24" i="2" s="1"/>
  <c r="Y24" i="2"/>
  <c r="X9" i="2"/>
  <c r="U12" i="2"/>
  <c r="W11" i="2" l="1"/>
  <c r="X11" i="2" s="1"/>
  <c r="Y11" i="2" s="1"/>
  <c r="W12" i="2"/>
  <c r="X12" i="2" s="1"/>
  <c r="Y12" i="2" s="1"/>
  <c r="O14" i="2"/>
  <c r="AB14" i="2"/>
  <c r="O10" i="2"/>
  <c r="AB10" i="2"/>
  <c r="O21" i="2"/>
  <c r="AB21" i="2"/>
  <c r="O16" i="2"/>
  <c r="AB16" i="2"/>
  <c r="O15" i="2"/>
  <c r="AB15" i="2"/>
  <c r="Y9" i="2"/>
  <c r="G9" i="2"/>
  <c r="O17" i="2"/>
  <c r="AB17" i="2"/>
  <c r="O20" i="2"/>
  <c r="AB20" i="2"/>
  <c r="O23" i="2"/>
  <c r="AB23" i="2"/>
  <c r="O22" i="2"/>
  <c r="AB22" i="2"/>
  <c r="O19" i="2"/>
  <c r="AB19" i="2"/>
  <c r="O18" i="2"/>
  <c r="AB18" i="2"/>
  <c r="O13" i="2"/>
  <c r="AB13" i="2"/>
  <c r="W25" i="2" l="1"/>
  <c r="G12" i="2"/>
  <c r="O12" i="2" s="1"/>
  <c r="G11" i="2"/>
  <c r="AB11" i="2" s="1"/>
  <c r="O9" i="2"/>
  <c r="AB9" i="2"/>
  <c r="AB12" i="2" l="1"/>
  <c r="O11" i="2"/>
</calcChain>
</file>

<file path=xl/sharedStrings.xml><?xml version="1.0" encoding="utf-8"?>
<sst xmlns="http://schemas.openxmlformats.org/spreadsheetml/2006/main" count="127" uniqueCount="112">
  <si>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7" type="noConversion"/>
  </si>
  <si>
    <r>
      <t xml:space="preserve">                          协议编号：HBZYXY-2022-037-0</t>
    </r>
    <r>
      <rPr>
        <b/>
        <sz val="12"/>
        <rFont val="微软雅黑"/>
        <family val="3"/>
        <charset val="134"/>
      </rPr>
      <t>2</t>
    </r>
    <phoneticPr fontId="10" type="noConversion"/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</si>
  <si>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</si>
  <si>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</si>
  <si>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</si>
  <si>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潍坊</t>
    <phoneticPr fontId="10" type="noConversion"/>
  </si>
  <si>
    <t>河北</t>
    <phoneticPr fontId="10" type="noConversion"/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</si>
  <si>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</si>
  <si>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</si>
  <si>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</si>
  <si>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</si>
  <si>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</si>
  <si>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</si>
  <si>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</si>
  <si>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按照4月用量（件/月）</t>
    <phoneticPr fontId="10" type="noConversion"/>
  </si>
  <si>
    <t>月数</t>
    <phoneticPr fontId="10" type="noConversion"/>
  </si>
  <si>
    <t>按照4月用量预估5-12月用量</t>
    <phoneticPr fontId="10" type="noConversion"/>
  </si>
  <si>
    <t>数量</t>
    <phoneticPr fontId="10" type="noConversion"/>
  </si>
  <si>
    <t>折扣费总计</t>
    <phoneticPr fontId="10" type="noConversion"/>
  </si>
  <si>
    <t>分摊总额</t>
    <phoneticPr fontId="10" type="noConversion"/>
  </si>
  <si>
    <t>分摊单价</t>
    <phoneticPr fontId="10" type="noConversion"/>
  </si>
  <si>
    <t>河北2021年</t>
  </si>
  <si>
    <t>河北2022年</t>
    <phoneticPr fontId="10" type="noConversion"/>
  </si>
  <si>
    <t>需增加金额</t>
    <phoneticPr fontId="10" type="noConversion"/>
  </si>
  <si>
    <t>增加后产品金额</t>
    <phoneticPr fontId="10" type="noConversion"/>
  </si>
  <si>
    <t>折扣费</t>
    <phoneticPr fontId="10" type="noConversion"/>
  </si>
  <si>
    <t>2020年</t>
    <phoneticPr fontId="10" type="noConversion"/>
  </si>
  <si>
    <t>2021年</t>
    <phoneticPr fontId="10" type="noConversion"/>
  </si>
  <si>
    <t>02.12.23.018</t>
  </si>
  <si>
    <t>EA</t>
    <phoneticPr fontId="10" type="noConversion"/>
  </si>
  <si>
    <t>02.12.23.030</t>
  </si>
  <si>
    <t>K1宽车正司机背</t>
  </si>
  <si>
    <t>02.12.39.045</t>
  </si>
  <si>
    <t>件</t>
    <phoneticPr fontId="7" type="noConversion"/>
  </si>
  <si>
    <t>K1窄车正司机背</t>
  </si>
  <si>
    <t>02.12.39.046</t>
  </si>
  <si>
    <t>K1-G7一排双人垫/G7 6人一排双人垫</t>
  </si>
  <si>
    <t>02.12.39.063</t>
  </si>
  <si>
    <t>K1-G7二排双人垫/G7 6人二排双人垫</t>
  </si>
  <si>
    <t>02.12.39.064</t>
  </si>
  <si>
    <t>K1-G7翻滚/G7 6人翻滚</t>
  </si>
  <si>
    <t>02.12.39.067</t>
  </si>
  <si>
    <t>K1-G7-10人一排三人座</t>
  </si>
  <si>
    <t>02.12.39.011</t>
  </si>
  <si>
    <t>K1-G7-10人三排三人座</t>
  </si>
  <si>
    <t>K1-G9-6座二排双人垫</t>
  </si>
  <si>
    <t>02.12.39.047</t>
  </si>
  <si>
    <t>K1-G9-6座一排支腿</t>
  </si>
  <si>
    <t>02.12.39.048</t>
  </si>
  <si>
    <t>K1-G9-6座二排支腿</t>
  </si>
  <si>
    <t>02.12.39.049</t>
  </si>
  <si>
    <t>K1-G9-10人一排三人座</t>
  </si>
  <si>
    <t>02.12.39.051</t>
  </si>
  <si>
    <t>K1-G9-6座翻滚</t>
  </si>
  <si>
    <t>02.12.39.050</t>
  </si>
  <si>
    <t>K1-G9-10人三排三人座</t>
  </si>
  <si>
    <t>02.12.39.052</t>
  </si>
  <si>
    <t>J6F-BA95前座副背骨架焊接总成</t>
  </si>
  <si>
    <t>件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</si>
  <si>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</si>
  <si>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</si>
  <si>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</si>
  <si>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</si>
  <si>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</si>
  <si>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</si>
  <si>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SLT0000782</t>
    <phoneticPr fontId="6" type="noConversion"/>
  </si>
  <si>
    <t>SLT0000802</t>
    <phoneticPr fontId="6" type="noConversion"/>
  </si>
  <si>
    <t>SLT0000324</t>
    <phoneticPr fontId="6" type="noConversion"/>
  </si>
  <si>
    <t>SLT0000349</t>
    <phoneticPr fontId="6" type="noConversion"/>
  </si>
  <si>
    <t>SLT0000618</t>
    <phoneticPr fontId="6" type="noConversion"/>
  </si>
  <si>
    <t>SLT0000621</t>
    <phoneticPr fontId="6" type="noConversion"/>
  </si>
  <si>
    <t>SLT0000623</t>
    <phoneticPr fontId="6" type="noConversion"/>
  </si>
  <si>
    <t>SLT0000634</t>
    <phoneticPr fontId="6" type="noConversion"/>
  </si>
  <si>
    <t>SLT0001067</t>
    <phoneticPr fontId="6" type="noConversion"/>
  </si>
  <si>
    <t>SLT0000437</t>
    <phoneticPr fontId="6" type="noConversion"/>
  </si>
  <si>
    <t>SLT0000430</t>
    <phoneticPr fontId="6" type="noConversion"/>
  </si>
  <si>
    <t>SLT0000438</t>
    <phoneticPr fontId="6" type="noConversion"/>
  </si>
  <si>
    <t>SLT0000492</t>
    <phoneticPr fontId="6" type="noConversion"/>
  </si>
  <si>
    <t>SLT0000439</t>
    <phoneticPr fontId="6" type="noConversion"/>
  </si>
  <si>
    <t>SLT0001817</t>
    <phoneticPr fontId="6" type="noConversion"/>
  </si>
  <si>
    <t>SLT0002142</t>
    <phoneticPr fontId="6" type="noConversion"/>
  </si>
  <si>
    <t>广亿反馈开票数量</t>
    <phoneticPr fontId="6" type="noConversion"/>
  </si>
  <si>
    <t>说明</t>
    <phoneticPr fontId="6" type="noConversion"/>
  </si>
  <si>
    <t>M4副司机背</t>
    <phoneticPr fontId="6" type="noConversion"/>
  </si>
  <si>
    <t>在河北已摊销完毕，到潍坊再摊销800件，M4副司机背少摊销800件</t>
    <phoneticPr fontId="6" type="noConversion"/>
  </si>
  <si>
    <t>到潍坊M4副司机背少摊销800件，转移至M4正司机背上</t>
    <phoneticPr fontId="6" type="noConversion"/>
  </si>
  <si>
    <t>将SLT0000623的600件、SLT0001067的240件、SLT0002142的5800件转到SLT0000349上继续摊销，共计6640件</t>
    <phoneticPr fontId="6" type="noConversion"/>
  </si>
  <si>
    <t>少摊销600件，转到SLT0000349上继续摊销</t>
    <phoneticPr fontId="6" type="noConversion"/>
  </si>
  <si>
    <t>少摊销240件，转到SLT0000349上继续摊销</t>
    <phoneticPr fontId="6" type="noConversion"/>
  </si>
  <si>
    <t>少摊销5800件，转到SLT0000349上继续摊销</t>
    <phoneticPr fontId="6" type="noConversion"/>
  </si>
  <si>
    <t>每件增加23.7797元，到潍坊摊销800件，摊销完毕后恢复至27.8383元/件</t>
    <phoneticPr fontId="10" type="noConversion"/>
  </si>
  <si>
    <t>每件增加23.7797元，到潍坊摊销1257件，摊销完毕后恢复至24.8295元/件</t>
    <phoneticPr fontId="10" type="noConversion"/>
  </si>
  <si>
    <t>每件增加23.7797元，到潍坊摊销至2747件，摊销完毕后恢复至38.8672元/件</t>
    <phoneticPr fontId="10" type="noConversion"/>
  </si>
  <si>
    <t>每件增加23.7797元，到潍坊摊销至6640件，摊销完毕后恢复至36.5579元/件</t>
    <phoneticPr fontId="10" type="noConversion"/>
  </si>
  <si>
    <t>每件增加23.7797元，到潍坊摊销至234件，摊销完毕后恢复至66.1297元/件</t>
    <phoneticPr fontId="10" type="noConversion"/>
  </si>
  <si>
    <t>每件增加23.7797元，到潍坊摊销至161件，摊销完毕后恢复至68.6046元/件</t>
    <phoneticPr fontId="10" type="noConversion"/>
  </si>
  <si>
    <t>每件增加23.7797元，到潍坊摊销至130件，摊销完毕后恢复至24.4077元/件</t>
    <phoneticPr fontId="10" type="noConversion"/>
  </si>
  <si>
    <t>每件增加23.7797元，到潍坊摊销至176件，摊销完毕后恢复至79.7903元/件</t>
    <phoneticPr fontId="10" type="noConversion"/>
  </si>
  <si>
    <t>每件增加23.7797元，到潍坊摊销至134件，摊销完毕后恢复至93.0513元/件</t>
    <phoneticPr fontId="10" type="noConversion"/>
  </si>
  <si>
    <t>每件增加23.7797元，到潍坊摊销至206件，摊销完毕后恢复至68.6046元/件</t>
    <phoneticPr fontId="10" type="noConversion"/>
  </si>
  <si>
    <t>每件增加23.7797元，到潍坊摊销至183件，摊销完毕后恢复至18.9221元/件</t>
    <phoneticPr fontId="10" type="noConversion"/>
  </si>
  <si>
    <t>每件增加23.7797元，到潍坊摊销至206件，摊销完毕后恢复至18.9221元/件</t>
    <phoneticPr fontId="10" type="noConversion"/>
  </si>
  <si>
    <t>每件增加23.7797元，到潍坊摊销至217件，摊销完毕后恢复至82.1840元/件</t>
    <phoneticPr fontId="10" type="noConversion"/>
  </si>
  <si>
    <t>每件增加23.7797元，到潍坊摊销至33件，摊销完毕后恢复至51.4656元/件</t>
    <phoneticPr fontId="10" type="noConversion"/>
  </si>
  <si>
    <t>每件增加23.7797元，到潍坊摊销至238件，摊销完毕后恢复至93.0513元/件</t>
    <phoneticPr fontId="10" type="noConversion"/>
  </si>
  <si>
    <t>每件增加23.7797元，到潍坊摊销至1418件，摊销完毕后恢复至32.6500元/件</t>
    <phoneticPr fontId="10" type="noConversion"/>
  </si>
  <si>
    <t>到潍坊应继续开票数量</t>
    <phoneticPr fontId="6" type="noConversion"/>
  </si>
  <si>
    <t>调整后到潍坊应开票数量-根据用量预测</t>
    <phoneticPr fontId="6" type="noConversion"/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</si>
  <si>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</t>
    </r>
    <r>
      <rPr>
        <sz val="12"/>
        <rFont val="Microsoft YaHei UI"/>
        <family val="3"/>
        <charset val="134"/>
      </rPr>
      <t>智能</t>
    </r>
    <r>
      <rPr>
        <sz val="12"/>
        <rFont val="楷体_GB2312"/>
        <family val="3"/>
        <charset val="134"/>
      </rPr>
      <t>汽车部件有限公司</t>
    </r>
    <phoneticPr fontId="6" type="noConversion"/>
  </si>
  <si>
    <t>M4正司机背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</si>
  <si>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</si>
  <si>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t>潍坊2023年（22年10月-23年12月）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</si>
</sst>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0_);[Red]\(0.0000\)"/>
    <numFmt numFmtId="178" formatCode="0_ "/>
    <numFmt numFmtId="179" formatCode="0.0000"/>
    <numFmt numFmtId="180" formatCode="0_);[Red]\(0\)"/>
    <numFmt numFmtId="181" formatCode="0_ ;[Red]\-0\ 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18"/>
      <name val="Microsoft YaHei UI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2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等线 Light"/>
      <family val="3"/>
      <charset val="134"/>
      <scheme val="major"/>
    </font>
    <font>
      <sz val="12"/>
      <color rgb="FF000000"/>
      <name val="宋体"/>
      <family val="3"/>
      <charset val="134"/>
    </font>
    <font>
      <u/>
      <sz val="12"/>
      <name val="楷体_GB2312"/>
      <family val="3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6" fillId="0" borderId="0"/>
  </cellStyleXfs>
  <cellXfs count="8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76" fontId="1" fillId="0" borderId="0" xfId="1" applyNumberFormat="1">
      <alignment vertical="center"/>
    </xf>
    <xf numFmtId="0" fontId="5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176" fontId="14" fillId="2" borderId="0" xfId="1" applyNumberFormat="1" applyFont="1" applyFill="1" applyAlignment="1">
      <alignment horizontal="center" vertical="center" shrinkToFit="1"/>
    </xf>
    <xf numFmtId="177" fontId="17" fillId="0" borderId="1" xfId="2" applyNumberFormat="1" applyFont="1" applyBorder="1" applyAlignment="1">
      <alignment horizontal="center" vertical="center" wrapText="1"/>
    </xf>
    <xf numFmtId="177" fontId="17" fillId="0" borderId="6" xfId="2" applyNumberFormat="1" applyFont="1" applyBorder="1" applyAlignment="1">
      <alignment horizontal="center" vertical="center" wrapText="1"/>
    </xf>
    <xf numFmtId="177" fontId="17" fillId="0" borderId="7" xfId="2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178" fontId="1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0" fontId="20" fillId="0" borderId="1" xfId="1" applyFont="1" applyBorder="1">
      <alignment vertical="center"/>
    </xf>
    <xf numFmtId="0" fontId="15" fillId="0" borderId="1" xfId="1" applyFont="1" applyBorder="1" applyAlignment="1">
      <alignment horizontal="center" vertical="center" wrapText="1"/>
    </xf>
    <xf numFmtId="177" fontId="18" fillId="0" borderId="1" xfId="1" applyNumberFormat="1" applyFont="1" applyBorder="1" applyAlignment="1">
      <alignment horizontal="center" vertical="center" wrapText="1"/>
    </xf>
    <xf numFmtId="177" fontId="18" fillId="0" borderId="1" xfId="1" applyNumberFormat="1" applyFont="1" applyBorder="1" applyAlignment="1">
      <alignment horizontal="left" vertical="center" wrapText="1" shrinkToFit="1"/>
    </xf>
    <xf numFmtId="177" fontId="21" fillId="0" borderId="0" xfId="1" applyNumberFormat="1" applyFont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10" fontId="1" fillId="0" borderId="0" xfId="3" applyNumberFormat="1" applyFont="1" applyFill="1">
      <alignment vertical="center"/>
    </xf>
    <xf numFmtId="176" fontId="1" fillId="0" borderId="0" xfId="3" applyNumberFormat="1" applyFont="1" applyFill="1">
      <alignment vertical="center"/>
    </xf>
    <xf numFmtId="179" fontId="1" fillId="0" borderId="0" xfId="1" applyNumberFormat="1" applyAlignment="1">
      <alignment horizontal="center" vertical="center"/>
    </xf>
    <xf numFmtId="179" fontId="1" fillId="0" borderId="0" xfId="1" applyNumberFormat="1">
      <alignment vertical="center"/>
    </xf>
    <xf numFmtId="177" fontId="21" fillId="0" borderId="1" xfId="1" applyNumberFormat="1" applyFont="1" applyBorder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80" fontId="23" fillId="0" borderId="1" xfId="4" applyNumberFormat="1" applyFont="1" applyBorder="1" applyAlignment="1">
      <alignment horizontal="center" vertical="center"/>
    </xf>
    <xf numFmtId="0" fontId="23" fillId="0" borderId="1" xfId="5" applyFont="1" applyBorder="1" applyAlignment="1">
      <alignment horizontal="left" vertical="center" wrapText="1"/>
    </xf>
    <xf numFmtId="0" fontId="20" fillId="0" borderId="1" xfId="4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21" fillId="0" borderId="2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177" fontId="2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49" fontId="5" fillId="0" borderId="0" xfId="1" applyNumberFormat="1" applyFont="1" applyAlignment="1">
      <alignment vertical="center" wrapText="1"/>
    </xf>
    <xf numFmtId="0" fontId="11" fillId="0" borderId="0" xfId="1" applyFont="1" applyAlignment="1">
      <alignment horizontal="left" vertical="center"/>
    </xf>
    <xf numFmtId="177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6" fillId="0" borderId="0" xfId="1" applyFont="1">
      <alignment vertical="center"/>
    </xf>
    <xf numFmtId="49" fontId="5" fillId="0" borderId="0" xfId="1" applyNumberFormat="1" applyFont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177" fontId="27" fillId="0" borderId="0" xfId="1" applyNumberFormat="1" applyFont="1">
      <alignment vertical="center"/>
    </xf>
    <xf numFmtId="0" fontId="27" fillId="0" borderId="0" xfId="1" applyFont="1" applyAlignment="1">
      <alignment vertical="center" shrinkToFit="1"/>
    </xf>
    <xf numFmtId="0" fontId="1" fillId="0" borderId="0" xfId="1" applyAlignment="1">
      <alignment horizontal="left" vertical="center"/>
    </xf>
    <xf numFmtId="181" fontId="18" fillId="4" borderId="1" xfId="1" applyNumberFormat="1" applyFont="1" applyFill="1" applyBorder="1" applyAlignment="1">
      <alignment horizontal="center" vertical="center" wrapText="1"/>
    </xf>
    <xf numFmtId="181" fontId="18" fillId="3" borderId="1" xfId="1" applyNumberFormat="1" applyFont="1" applyFill="1" applyBorder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shrinkToFit="1"/>
    </xf>
    <xf numFmtId="177" fontId="17" fillId="0" borderId="6" xfId="2" applyNumberFormat="1" applyFont="1" applyBorder="1" applyAlignment="1">
      <alignment horizontal="center" vertical="center" wrapText="1"/>
    </xf>
    <xf numFmtId="177" fontId="17" fillId="0" borderId="9" xfId="2" applyNumberFormat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  <xf numFmtId="177" fontId="17" fillId="0" borderId="4" xfId="2" applyNumberFormat="1" applyFont="1" applyBorder="1" applyAlignment="1">
      <alignment horizontal="center" vertical="center" wrapText="1"/>
    </xf>
    <xf numFmtId="177" fontId="17" fillId="0" borderId="5" xfId="2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176" fontId="14" fillId="2" borderId="1" xfId="1" applyNumberFormat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177" fontId="17" fillId="0" borderId="2" xfId="2" applyNumberFormat="1" applyFont="1" applyBorder="1" applyAlignment="1">
      <alignment horizontal="center" vertical="center" wrapText="1"/>
    </xf>
    <xf numFmtId="177" fontId="17" fillId="0" borderId="8" xfId="2" applyNumberFormat="1" applyFont="1" applyBorder="1" applyAlignment="1">
      <alignment horizontal="center" vertical="center" wrapText="1"/>
    </xf>
    <xf numFmtId="177" fontId="17" fillId="0" borderId="3" xfId="2" applyNumberFormat="1" applyFont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11" fillId="5" borderId="0" xfId="1" applyFont="1" applyFill="1" applyAlignment="1">
      <alignment horizontal="left" vertical="center"/>
    </xf>
    <xf numFmtId="0" fontId="11" fillId="5" borderId="0" xfId="1" applyFont="1" applyFill="1" applyAlignment="1">
      <alignment horizontal="left" vertical="center" wrapText="1"/>
    </xf>
    <xf numFmtId="0" fontId="11" fillId="5" borderId="0" xfId="1" applyFont="1" applyFill="1" applyAlignment="1">
      <alignment horizontal="left" vertical="center" shrinkToFit="1"/>
    </xf>
    <xf numFmtId="176" fontId="14" fillId="5" borderId="0" xfId="1" applyNumberFormat="1" applyFont="1" applyFill="1" applyAlignment="1">
      <alignment horizontal="center" vertical="center" shrinkToFit="1"/>
    </xf>
    <xf numFmtId="177" fontId="21" fillId="5" borderId="0" xfId="1" applyNumberFormat="1" applyFont="1" applyFill="1" applyAlignment="1">
      <alignment horizontal="center" vertical="center" shrinkToFit="1"/>
    </xf>
    <xf numFmtId="0" fontId="11" fillId="5" borderId="0" xfId="1" applyFont="1" applyFill="1" applyAlignment="1">
      <alignment vertical="center" wrapText="1"/>
    </xf>
    <xf numFmtId="0" fontId="11" fillId="5" borderId="0" xfId="1" applyFont="1" applyFill="1">
      <alignment vertical="center"/>
    </xf>
    <xf numFmtId="0" fontId="11" fillId="5" borderId="0" xfId="1" applyFont="1" applyFill="1" applyAlignment="1">
      <alignment vertical="center" shrinkToFit="1"/>
    </xf>
    <xf numFmtId="0" fontId="27" fillId="5" borderId="0" xfId="1" applyFont="1" applyFill="1" applyAlignment="1">
      <alignment vertical="center" shrinkToFit="1"/>
    </xf>
    <xf numFmtId="0" fontId="1" fillId="5" borderId="0" xfId="1" applyFill="1">
      <alignment vertical="center"/>
    </xf>
  </cellXfs>
  <cellStyles count="6">
    <cellStyle name="百分比 2" xfId="3" xr:uid="{80387F41-5176-4E8A-A0F0-A966E6817CA1}"/>
    <cellStyle name="常规" xfId="0" builtinId="0"/>
    <cellStyle name="常规 10" xfId="5" xr:uid="{85559ADA-229E-4F7E-AC10-7DD52196D840}"/>
    <cellStyle name="常规 2" xfId="1" xr:uid="{E9A66646-5FF3-46F6-AA73-0F57E928E626}"/>
    <cellStyle name="常规 2 2 6" xfId="2" xr:uid="{CD46C61B-6336-42DC-A040-F87DAFBAC675}"/>
    <cellStyle name="常规 3" xfId="4" xr:uid="{B21E3E4D-15B7-40DB-B5CE-1EA50F266789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634B-85B9-41BA-8016-E373904C2809}">
  <dimension ref="A1:AB32"/>
  <sheetViews>
    <sheetView tabSelected="1" view="pageBreakPreview" topLeftCell="A10" zoomScale="80" zoomScaleNormal="70" zoomScaleSheetLayoutView="80" workbookViewId="0">
      <selection activeCell="I12" sqref="I12"/>
    </sheetView>
  </sheetViews>
  <sheetFormatPr defaultRowHeight="14.4"/>
  <cols>
    <col min="1" max="1" width="5.6640625" style="2" customWidth="1"/>
    <col min="2" max="2" width="14.33203125" style="2" customWidth="1"/>
    <col min="3" max="3" width="31.6640625" style="48" customWidth="1"/>
    <col min="4" max="4" width="15.109375" style="2" customWidth="1"/>
    <col min="5" max="5" width="5.44140625" style="2" bestFit="1" customWidth="1"/>
    <col min="6" max="10" width="12.33203125" style="2" customWidth="1"/>
    <col min="11" max="11" width="20.44140625" style="2" customWidth="1"/>
    <col min="12" max="12" width="26" style="2" customWidth="1"/>
    <col min="13" max="13" width="43.109375" style="2" customWidth="1"/>
    <col min="14" max="14" width="12.109375" style="88" customWidth="1"/>
    <col min="15" max="15" width="17.33203125" style="2" customWidth="1"/>
    <col min="16" max="16" width="18.33203125" style="2" customWidth="1"/>
    <col min="17" max="17" width="12.33203125" style="3" customWidth="1"/>
    <col min="18" max="18" width="12.33203125" style="2" customWidth="1"/>
    <col min="19" max="19" width="15.21875" style="2" customWidth="1"/>
    <col min="20" max="20" width="10.6640625" style="4" customWidth="1"/>
    <col min="21" max="21" width="9.33203125" style="2" customWidth="1"/>
    <col min="22" max="22" width="12.33203125" style="2" customWidth="1"/>
    <col min="23" max="23" width="12.33203125" style="5" customWidth="1"/>
    <col min="24" max="25" width="18.109375" style="2" customWidth="1"/>
    <col min="26" max="26" width="12" style="2" customWidth="1"/>
    <col min="27" max="27" width="10.77734375" style="2" customWidth="1"/>
    <col min="28" max="28" width="14.5546875" style="2" customWidth="1"/>
    <col min="29" max="264" width="8.88671875" style="2"/>
    <col min="265" max="265" width="5.6640625" style="2" customWidth="1"/>
    <col min="266" max="266" width="10.6640625" style="2" customWidth="1"/>
    <col min="267" max="267" width="26.88671875" style="2" bestFit="1" customWidth="1"/>
    <col min="268" max="268" width="13.77734375" style="2" customWidth="1"/>
    <col min="269" max="269" width="5.44140625" style="2" bestFit="1" customWidth="1"/>
    <col min="270" max="270" width="8.88671875" style="2"/>
    <col min="271" max="271" width="9.33203125" style="2" bestFit="1" customWidth="1"/>
    <col min="272" max="272" width="12.109375" style="2" customWidth="1"/>
    <col min="273" max="520" width="8.88671875" style="2"/>
    <col min="521" max="521" width="5.6640625" style="2" customWidth="1"/>
    <col min="522" max="522" width="10.6640625" style="2" customWidth="1"/>
    <col min="523" max="523" width="26.88671875" style="2" bestFit="1" customWidth="1"/>
    <col min="524" max="524" width="13.77734375" style="2" customWidth="1"/>
    <col min="525" max="525" width="5.44140625" style="2" bestFit="1" customWidth="1"/>
    <col min="526" max="526" width="8.88671875" style="2"/>
    <col min="527" max="527" width="9.33203125" style="2" bestFit="1" customWidth="1"/>
    <col min="528" max="528" width="12.109375" style="2" customWidth="1"/>
    <col min="529" max="776" width="8.88671875" style="2"/>
    <col min="777" max="777" width="5.6640625" style="2" customWidth="1"/>
    <col min="778" max="778" width="10.6640625" style="2" customWidth="1"/>
    <col min="779" max="779" width="26.88671875" style="2" bestFit="1" customWidth="1"/>
    <col min="780" max="780" width="13.77734375" style="2" customWidth="1"/>
    <col min="781" max="781" width="5.44140625" style="2" bestFit="1" customWidth="1"/>
    <col min="782" max="782" width="8.88671875" style="2"/>
    <col min="783" max="783" width="9.33203125" style="2" bestFit="1" customWidth="1"/>
    <col min="784" max="784" width="12.109375" style="2" customWidth="1"/>
    <col min="785" max="1032" width="8.88671875" style="2"/>
    <col min="1033" max="1033" width="5.6640625" style="2" customWidth="1"/>
    <col min="1034" max="1034" width="10.6640625" style="2" customWidth="1"/>
    <col min="1035" max="1035" width="26.88671875" style="2" bestFit="1" customWidth="1"/>
    <col min="1036" max="1036" width="13.77734375" style="2" customWidth="1"/>
    <col min="1037" max="1037" width="5.44140625" style="2" bestFit="1" customWidth="1"/>
    <col min="1038" max="1038" width="8.88671875" style="2"/>
    <col min="1039" max="1039" width="9.33203125" style="2" bestFit="1" customWidth="1"/>
    <col min="1040" max="1040" width="12.109375" style="2" customWidth="1"/>
    <col min="1041" max="1288" width="8.88671875" style="2"/>
    <col min="1289" max="1289" width="5.6640625" style="2" customWidth="1"/>
    <col min="1290" max="1290" width="10.6640625" style="2" customWidth="1"/>
    <col min="1291" max="1291" width="26.88671875" style="2" bestFit="1" customWidth="1"/>
    <col min="1292" max="1292" width="13.77734375" style="2" customWidth="1"/>
    <col min="1293" max="1293" width="5.44140625" style="2" bestFit="1" customWidth="1"/>
    <col min="1294" max="1294" width="8.88671875" style="2"/>
    <col min="1295" max="1295" width="9.33203125" style="2" bestFit="1" customWidth="1"/>
    <col min="1296" max="1296" width="12.109375" style="2" customWidth="1"/>
    <col min="1297" max="1544" width="8.88671875" style="2"/>
    <col min="1545" max="1545" width="5.6640625" style="2" customWidth="1"/>
    <col min="1546" max="1546" width="10.6640625" style="2" customWidth="1"/>
    <col min="1547" max="1547" width="26.88671875" style="2" bestFit="1" customWidth="1"/>
    <col min="1548" max="1548" width="13.77734375" style="2" customWidth="1"/>
    <col min="1549" max="1549" width="5.44140625" style="2" bestFit="1" customWidth="1"/>
    <col min="1550" max="1550" width="8.88671875" style="2"/>
    <col min="1551" max="1551" width="9.33203125" style="2" bestFit="1" customWidth="1"/>
    <col min="1552" max="1552" width="12.109375" style="2" customWidth="1"/>
    <col min="1553" max="1800" width="8.88671875" style="2"/>
    <col min="1801" max="1801" width="5.6640625" style="2" customWidth="1"/>
    <col min="1802" max="1802" width="10.6640625" style="2" customWidth="1"/>
    <col min="1803" max="1803" width="26.88671875" style="2" bestFit="1" customWidth="1"/>
    <col min="1804" max="1804" width="13.77734375" style="2" customWidth="1"/>
    <col min="1805" max="1805" width="5.44140625" style="2" bestFit="1" customWidth="1"/>
    <col min="1806" max="1806" width="8.88671875" style="2"/>
    <col min="1807" max="1807" width="9.33203125" style="2" bestFit="1" customWidth="1"/>
    <col min="1808" max="1808" width="12.109375" style="2" customWidth="1"/>
    <col min="1809" max="2056" width="8.88671875" style="2"/>
    <col min="2057" max="2057" width="5.6640625" style="2" customWidth="1"/>
    <col min="2058" max="2058" width="10.6640625" style="2" customWidth="1"/>
    <col min="2059" max="2059" width="26.88671875" style="2" bestFit="1" customWidth="1"/>
    <col min="2060" max="2060" width="13.77734375" style="2" customWidth="1"/>
    <col min="2061" max="2061" width="5.44140625" style="2" bestFit="1" customWidth="1"/>
    <col min="2062" max="2062" width="8.88671875" style="2"/>
    <col min="2063" max="2063" width="9.33203125" style="2" bestFit="1" customWidth="1"/>
    <col min="2064" max="2064" width="12.109375" style="2" customWidth="1"/>
    <col min="2065" max="2312" width="8.88671875" style="2"/>
    <col min="2313" max="2313" width="5.6640625" style="2" customWidth="1"/>
    <col min="2314" max="2314" width="10.6640625" style="2" customWidth="1"/>
    <col min="2315" max="2315" width="26.88671875" style="2" bestFit="1" customWidth="1"/>
    <col min="2316" max="2316" width="13.77734375" style="2" customWidth="1"/>
    <col min="2317" max="2317" width="5.44140625" style="2" bestFit="1" customWidth="1"/>
    <col min="2318" max="2318" width="8.88671875" style="2"/>
    <col min="2319" max="2319" width="9.33203125" style="2" bestFit="1" customWidth="1"/>
    <col min="2320" max="2320" width="12.109375" style="2" customWidth="1"/>
    <col min="2321" max="2568" width="8.88671875" style="2"/>
    <col min="2569" max="2569" width="5.6640625" style="2" customWidth="1"/>
    <col min="2570" max="2570" width="10.6640625" style="2" customWidth="1"/>
    <col min="2571" max="2571" width="26.88671875" style="2" bestFit="1" customWidth="1"/>
    <col min="2572" max="2572" width="13.77734375" style="2" customWidth="1"/>
    <col min="2573" max="2573" width="5.44140625" style="2" bestFit="1" customWidth="1"/>
    <col min="2574" max="2574" width="8.88671875" style="2"/>
    <col min="2575" max="2575" width="9.33203125" style="2" bestFit="1" customWidth="1"/>
    <col min="2576" max="2576" width="12.109375" style="2" customWidth="1"/>
    <col min="2577" max="2824" width="8.88671875" style="2"/>
    <col min="2825" max="2825" width="5.6640625" style="2" customWidth="1"/>
    <col min="2826" max="2826" width="10.6640625" style="2" customWidth="1"/>
    <col min="2827" max="2827" width="26.88671875" style="2" bestFit="1" customWidth="1"/>
    <col min="2828" max="2828" width="13.77734375" style="2" customWidth="1"/>
    <col min="2829" max="2829" width="5.44140625" style="2" bestFit="1" customWidth="1"/>
    <col min="2830" max="2830" width="8.88671875" style="2"/>
    <col min="2831" max="2831" width="9.33203125" style="2" bestFit="1" customWidth="1"/>
    <col min="2832" max="2832" width="12.109375" style="2" customWidth="1"/>
    <col min="2833" max="3080" width="8.88671875" style="2"/>
    <col min="3081" max="3081" width="5.6640625" style="2" customWidth="1"/>
    <col min="3082" max="3082" width="10.6640625" style="2" customWidth="1"/>
    <col min="3083" max="3083" width="26.88671875" style="2" bestFit="1" customWidth="1"/>
    <col min="3084" max="3084" width="13.77734375" style="2" customWidth="1"/>
    <col min="3085" max="3085" width="5.44140625" style="2" bestFit="1" customWidth="1"/>
    <col min="3086" max="3086" width="8.88671875" style="2"/>
    <col min="3087" max="3087" width="9.33203125" style="2" bestFit="1" customWidth="1"/>
    <col min="3088" max="3088" width="12.109375" style="2" customWidth="1"/>
    <col min="3089" max="3336" width="8.88671875" style="2"/>
    <col min="3337" max="3337" width="5.6640625" style="2" customWidth="1"/>
    <col min="3338" max="3338" width="10.6640625" style="2" customWidth="1"/>
    <col min="3339" max="3339" width="26.88671875" style="2" bestFit="1" customWidth="1"/>
    <col min="3340" max="3340" width="13.77734375" style="2" customWidth="1"/>
    <col min="3341" max="3341" width="5.44140625" style="2" bestFit="1" customWidth="1"/>
    <col min="3342" max="3342" width="8.88671875" style="2"/>
    <col min="3343" max="3343" width="9.33203125" style="2" bestFit="1" customWidth="1"/>
    <col min="3344" max="3344" width="12.109375" style="2" customWidth="1"/>
    <col min="3345" max="3592" width="8.88671875" style="2"/>
    <col min="3593" max="3593" width="5.6640625" style="2" customWidth="1"/>
    <col min="3594" max="3594" width="10.6640625" style="2" customWidth="1"/>
    <col min="3595" max="3595" width="26.88671875" style="2" bestFit="1" customWidth="1"/>
    <col min="3596" max="3596" width="13.77734375" style="2" customWidth="1"/>
    <col min="3597" max="3597" width="5.44140625" style="2" bestFit="1" customWidth="1"/>
    <col min="3598" max="3598" width="8.88671875" style="2"/>
    <col min="3599" max="3599" width="9.33203125" style="2" bestFit="1" customWidth="1"/>
    <col min="3600" max="3600" width="12.109375" style="2" customWidth="1"/>
    <col min="3601" max="3848" width="8.88671875" style="2"/>
    <col min="3849" max="3849" width="5.6640625" style="2" customWidth="1"/>
    <col min="3850" max="3850" width="10.6640625" style="2" customWidth="1"/>
    <col min="3851" max="3851" width="26.88671875" style="2" bestFit="1" customWidth="1"/>
    <col min="3852" max="3852" width="13.77734375" style="2" customWidth="1"/>
    <col min="3853" max="3853" width="5.44140625" style="2" bestFit="1" customWidth="1"/>
    <col min="3854" max="3854" width="8.88671875" style="2"/>
    <col min="3855" max="3855" width="9.33203125" style="2" bestFit="1" customWidth="1"/>
    <col min="3856" max="3856" width="12.109375" style="2" customWidth="1"/>
    <col min="3857" max="4104" width="8.88671875" style="2"/>
    <col min="4105" max="4105" width="5.6640625" style="2" customWidth="1"/>
    <col min="4106" max="4106" width="10.6640625" style="2" customWidth="1"/>
    <col min="4107" max="4107" width="26.88671875" style="2" bestFit="1" customWidth="1"/>
    <col min="4108" max="4108" width="13.77734375" style="2" customWidth="1"/>
    <col min="4109" max="4109" width="5.44140625" style="2" bestFit="1" customWidth="1"/>
    <col min="4110" max="4110" width="8.88671875" style="2"/>
    <col min="4111" max="4111" width="9.33203125" style="2" bestFit="1" customWidth="1"/>
    <col min="4112" max="4112" width="12.109375" style="2" customWidth="1"/>
    <col min="4113" max="4360" width="8.88671875" style="2"/>
    <col min="4361" max="4361" width="5.6640625" style="2" customWidth="1"/>
    <col min="4362" max="4362" width="10.6640625" style="2" customWidth="1"/>
    <col min="4363" max="4363" width="26.88671875" style="2" bestFit="1" customWidth="1"/>
    <col min="4364" max="4364" width="13.77734375" style="2" customWidth="1"/>
    <col min="4365" max="4365" width="5.44140625" style="2" bestFit="1" customWidth="1"/>
    <col min="4366" max="4366" width="8.88671875" style="2"/>
    <col min="4367" max="4367" width="9.33203125" style="2" bestFit="1" customWidth="1"/>
    <col min="4368" max="4368" width="12.109375" style="2" customWidth="1"/>
    <col min="4369" max="4616" width="8.88671875" style="2"/>
    <col min="4617" max="4617" width="5.6640625" style="2" customWidth="1"/>
    <col min="4618" max="4618" width="10.6640625" style="2" customWidth="1"/>
    <col min="4619" max="4619" width="26.88671875" style="2" bestFit="1" customWidth="1"/>
    <col min="4620" max="4620" width="13.77734375" style="2" customWidth="1"/>
    <col min="4621" max="4621" width="5.44140625" style="2" bestFit="1" customWidth="1"/>
    <col min="4622" max="4622" width="8.88671875" style="2"/>
    <col min="4623" max="4623" width="9.33203125" style="2" bestFit="1" customWidth="1"/>
    <col min="4624" max="4624" width="12.109375" style="2" customWidth="1"/>
    <col min="4625" max="4872" width="8.88671875" style="2"/>
    <col min="4873" max="4873" width="5.6640625" style="2" customWidth="1"/>
    <col min="4874" max="4874" width="10.6640625" style="2" customWidth="1"/>
    <col min="4875" max="4875" width="26.88671875" style="2" bestFit="1" customWidth="1"/>
    <col min="4876" max="4876" width="13.77734375" style="2" customWidth="1"/>
    <col min="4877" max="4877" width="5.44140625" style="2" bestFit="1" customWidth="1"/>
    <col min="4878" max="4878" width="8.88671875" style="2"/>
    <col min="4879" max="4879" width="9.33203125" style="2" bestFit="1" customWidth="1"/>
    <col min="4880" max="4880" width="12.109375" style="2" customWidth="1"/>
    <col min="4881" max="5128" width="8.88671875" style="2"/>
    <col min="5129" max="5129" width="5.6640625" style="2" customWidth="1"/>
    <col min="5130" max="5130" width="10.6640625" style="2" customWidth="1"/>
    <col min="5131" max="5131" width="26.88671875" style="2" bestFit="1" customWidth="1"/>
    <col min="5132" max="5132" width="13.77734375" style="2" customWidth="1"/>
    <col min="5133" max="5133" width="5.44140625" style="2" bestFit="1" customWidth="1"/>
    <col min="5134" max="5134" width="8.88671875" style="2"/>
    <col min="5135" max="5135" width="9.33203125" style="2" bestFit="1" customWidth="1"/>
    <col min="5136" max="5136" width="12.109375" style="2" customWidth="1"/>
    <col min="5137" max="5384" width="8.88671875" style="2"/>
    <col min="5385" max="5385" width="5.6640625" style="2" customWidth="1"/>
    <col min="5386" max="5386" width="10.6640625" style="2" customWidth="1"/>
    <col min="5387" max="5387" width="26.88671875" style="2" bestFit="1" customWidth="1"/>
    <col min="5388" max="5388" width="13.77734375" style="2" customWidth="1"/>
    <col min="5389" max="5389" width="5.44140625" style="2" bestFit="1" customWidth="1"/>
    <col min="5390" max="5390" width="8.88671875" style="2"/>
    <col min="5391" max="5391" width="9.33203125" style="2" bestFit="1" customWidth="1"/>
    <col min="5392" max="5392" width="12.109375" style="2" customWidth="1"/>
    <col min="5393" max="5640" width="8.88671875" style="2"/>
    <col min="5641" max="5641" width="5.6640625" style="2" customWidth="1"/>
    <col min="5642" max="5642" width="10.6640625" style="2" customWidth="1"/>
    <col min="5643" max="5643" width="26.88671875" style="2" bestFit="1" customWidth="1"/>
    <col min="5644" max="5644" width="13.77734375" style="2" customWidth="1"/>
    <col min="5645" max="5645" width="5.44140625" style="2" bestFit="1" customWidth="1"/>
    <col min="5646" max="5646" width="8.88671875" style="2"/>
    <col min="5647" max="5647" width="9.33203125" style="2" bestFit="1" customWidth="1"/>
    <col min="5648" max="5648" width="12.109375" style="2" customWidth="1"/>
    <col min="5649" max="5896" width="8.88671875" style="2"/>
    <col min="5897" max="5897" width="5.6640625" style="2" customWidth="1"/>
    <col min="5898" max="5898" width="10.6640625" style="2" customWidth="1"/>
    <col min="5899" max="5899" width="26.88671875" style="2" bestFit="1" customWidth="1"/>
    <col min="5900" max="5900" width="13.77734375" style="2" customWidth="1"/>
    <col min="5901" max="5901" width="5.44140625" style="2" bestFit="1" customWidth="1"/>
    <col min="5902" max="5902" width="8.88671875" style="2"/>
    <col min="5903" max="5903" width="9.33203125" style="2" bestFit="1" customWidth="1"/>
    <col min="5904" max="5904" width="12.109375" style="2" customWidth="1"/>
    <col min="5905" max="6152" width="8.88671875" style="2"/>
    <col min="6153" max="6153" width="5.6640625" style="2" customWidth="1"/>
    <col min="6154" max="6154" width="10.6640625" style="2" customWidth="1"/>
    <col min="6155" max="6155" width="26.88671875" style="2" bestFit="1" customWidth="1"/>
    <col min="6156" max="6156" width="13.77734375" style="2" customWidth="1"/>
    <col min="6157" max="6157" width="5.44140625" style="2" bestFit="1" customWidth="1"/>
    <col min="6158" max="6158" width="8.88671875" style="2"/>
    <col min="6159" max="6159" width="9.33203125" style="2" bestFit="1" customWidth="1"/>
    <col min="6160" max="6160" width="12.109375" style="2" customWidth="1"/>
    <col min="6161" max="6408" width="8.88671875" style="2"/>
    <col min="6409" max="6409" width="5.6640625" style="2" customWidth="1"/>
    <col min="6410" max="6410" width="10.6640625" style="2" customWidth="1"/>
    <col min="6411" max="6411" width="26.88671875" style="2" bestFit="1" customWidth="1"/>
    <col min="6412" max="6412" width="13.77734375" style="2" customWidth="1"/>
    <col min="6413" max="6413" width="5.44140625" style="2" bestFit="1" customWidth="1"/>
    <col min="6414" max="6414" width="8.88671875" style="2"/>
    <col min="6415" max="6415" width="9.33203125" style="2" bestFit="1" customWidth="1"/>
    <col min="6416" max="6416" width="12.109375" style="2" customWidth="1"/>
    <col min="6417" max="6664" width="8.88671875" style="2"/>
    <col min="6665" max="6665" width="5.6640625" style="2" customWidth="1"/>
    <col min="6666" max="6666" width="10.6640625" style="2" customWidth="1"/>
    <col min="6667" max="6667" width="26.88671875" style="2" bestFit="1" customWidth="1"/>
    <col min="6668" max="6668" width="13.77734375" style="2" customWidth="1"/>
    <col min="6669" max="6669" width="5.44140625" style="2" bestFit="1" customWidth="1"/>
    <col min="6670" max="6670" width="8.88671875" style="2"/>
    <col min="6671" max="6671" width="9.33203125" style="2" bestFit="1" customWidth="1"/>
    <col min="6672" max="6672" width="12.109375" style="2" customWidth="1"/>
    <col min="6673" max="6920" width="8.88671875" style="2"/>
    <col min="6921" max="6921" width="5.6640625" style="2" customWidth="1"/>
    <col min="6922" max="6922" width="10.6640625" style="2" customWidth="1"/>
    <col min="6923" max="6923" width="26.88671875" style="2" bestFit="1" customWidth="1"/>
    <col min="6924" max="6924" width="13.77734375" style="2" customWidth="1"/>
    <col min="6925" max="6925" width="5.44140625" style="2" bestFit="1" customWidth="1"/>
    <col min="6926" max="6926" width="8.88671875" style="2"/>
    <col min="6927" max="6927" width="9.33203125" style="2" bestFit="1" customWidth="1"/>
    <col min="6928" max="6928" width="12.109375" style="2" customWidth="1"/>
    <col min="6929" max="7176" width="8.88671875" style="2"/>
    <col min="7177" max="7177" width="5.6640625" style="2" customWidth="1"/>
    <col min="7178" max="7178" width="10.6640625" style="2" customWidth="1"/>
    <col min="7179" max="7179" width="26.88671875" style="2" bestFit="1" customWidth="1"/>
    <col min="7180" max="7180" width="13.77734375" style="2" customWidth="1"/>
    <col min="7181" max="7181" width="5.44140625" style="2" bestFit="1" customWidth="1"/>
    <col min="7182" max="7182" width="8.88671875" style="2"/>
    <col min="7183" max="7183" width="9.33203125" style="2" bestFit="1" customWidth="1"/>
    <col min="7184" max="7184" width="12.109375" style="2" customWidth="1"/>
    <col min="7185" max="7432" width="8.88671875" style="2"/>
    <col min="7433" max="7433" width="5.6640625" style="2" customWidth="1"/>
    <col min="7434" max="7434" width="10.6640625" style="2" customWidth="1"/>
    <col min="7435" max="7435" width="26.88671875" style="2" bestFit="1" customWidth="1"/>
    <col min="7436" max="7436" width="13.77734375" style="2" customWidth="1"/>
    <col min="7437" max="7437" width="5.44140625" style="2" bestFit="1" customWidth="1"/>
    <col min="7438" max="7438" width="8.88671875" style="2"/>
    <col min="7439" max="7439" width="9.33203125" style="2" bestFit="1" customWidth="1"/>
    <col min="7440" max="7440" width="12.109375" style="2" customWidth="1"/>
    <col min="7441" max="7688" width="8.88671875" style="2"/>
    <col min="7689" max="7689" width="5.6640625" style="2" customWidth="1"/>
    <col min="7690" max="7690" width="10.6640625" style="2" customWidth="1"/>
    <col min="7691" max="7691" width="26.88671875" style="2" bestFit="1" customWidth="1"/>
    <col min="7692" max="7692" width="13.77734375" style="2" customWidth="1"/>
    <col min="7693" max="7693" width="5.44140625" style="2" bestFit="1" customWidth="1"/>
    <col min="7694" max="7694" width="8.88671875" style="2"/>
    <col min="7695" max="7695" width="9.33203125" style="2" bestFit="1" customWidth="1"/>
    <col min="7696" max="7696" width="12.109375" style="2" customWidth="1"/>
    <col min="7697" max="7944" width="8.88671875" style="2"/>
    <col min="7945" max="7945" width="5.6640625" style="2" customWidth="1"/>
    <col min="7946" max="7946" width="10.6640625" style="2" customWidth="1"/>
    <col min="7947" max="7947" width="26.88671875" style="2" bestFit="1" customWidth="1"/>
    <col min="7948" max="7948" width="13.77734375" style="2" customWidth="1"/>
    <col min="7949" max="7949" width="5.44140625" style="2" bestFit="1" customWidth="1"/>
    <col min="7950" max="7950" width="8.88671875" style="2"/>
    <col min="7951" max="7951" width="9.33203125" style="2" bestFit="1" customWidth="1"/>
    <col min="7952" max="7952" width="12.109375" style="2" customWidth="1"/>
    <col min="7953" max="8200" width="8.88671875" style="2"/>
    <col min="8201" max="8201" width="5.6640625" style="2" customWidth="1"/>
    <col min="8202" max="8202" width="10.6640625" style="2" customWidth="1"/>
    <col min="8203" max="8203" width="26.88671875" style="2" bestFit="1" customWidth="1"/>
    <col min="8204" max="8204" width="13.77734375" style="2" customWidth="1"/>
    <col min="8205" max="8205" width="5.44140625" style="2" bestFit="1" customWidth="1"/>
    <col min="8206" max="8206" width="8.88671875" style="2"/>
    <col min="8207" max="8207" width="9.33203125" style="2" bestFit="1" customWidth="1"/>
    <col min="8208" max="8208" width="12.109375" style="2" customWidth="1"/>
    <col min="8209" max="8456" width="8.88671875" style="2"/>
    <col min="8457" max="8457" width="5.6640625" style="2" customWidth="1"/>
    <col min="8458" max="8458" width="10.6640625" style="2" customWidth="1"/>
    <col min="8459" max="8459" width="26.88671875" style="2" bestFit="1" customWidth="1"/>
    <col min="8460" max="8460" width="13.77734375" style="2" customWidth="1"/>
    <col min="8461" max="8461" width="5.44140625" style="2" bestFit="1" customWidth="1"/>
    <col min="8462" max="8462" width="8.88671875" style="2"/>
    <col min="8463" max="8463" width="9.33203125" style="2" bestFit="1" customWidth="1"/>
    <col min="8464" max="8464" width="12.109375" style="2" customWidth="1"/>
    <col min="8465" max="8712" width="8.88671875" style="2"/>
    <col min="8713" max="8713" width="5.6640625" style="2" customWidth="1"/>
    <col min="8714" max="8714" width="10.6640625" style="2" customWidth="1"/>
    <col min="8715" max="8715" width="26.88671875" style="2" bestFit="1" customWidth="1"/>
    <col min="8716" max="8716" width="13.77734375" style="2" customWidth="1"/>
    <col min="8717" max="8717" width="5.44140625" style="2" bestFit="1" customWidth="1"/>
    <col min="8718" max="8718" width="8.88671875" style="2"/>
    <col min="8719" max="8719" width="9.33203125" style="2" bestFit="1" customWidth="1"/>
    <col min="8720" max="8720" width="12.109375" style="2" customWidth="1"/>
    <col min="8721" max="8968" width="8.88671875" style="2"/>
    <col min="8969" max="8969" width="5.6640625" style="2" customWidth="1"/>
    <col min="8970" max="8970" width="10.6640625" style="2" customWidth="1"/>
    <col min="8971" max="8971" width="26.88671875" style="2" bestFit="1" customWidth="1"/>
    <col min="8972" max="8972" width="13.77734375" style="2" customWidth="1"/>
    <col min="8973" max="8973" width="5.44140625" style="2" bestFit="1" customWidth="1"/>
    <col min="8974" max="8974" width="8.88671875" style="2"/>
    <col min="8975" max="8975" width="9.33203125" style="2" bestFit="1" customWidth="1"/>
    <col min="8976" max="8976" width="12.109375" style="2" customWidth="1"/>
    <col min="8977" max="9224" width="8.88671875" style="2"/>
    <col min="9225" max="9225" width="5.6640625" style="2" customWidth="1"/>
    <col min="9226" max="9226" width="10.6640625" style="2" customWidth="1"/>
    <col min="9227" max="9227" width="26.88671875" style="2" bestFit="1" customWidth="1"/>
    <col min="9228" max="9228" width="13.77734375" style="2" customWidth="1"/>
    <col min="9229" max="9229" width="5.44140625" style="2" bestFit="1" customWidth="1"/>
    <col min="9230" max="9230" width="8.88671875" style="2"/>
    <col min="9231" max="9231" width="9.33203125" style="2" bestFit="1" customWidth="1"/>
    <col min="9232" max="9232" width="12.109375" style="2" customWidth="1"/>
    <col min="9233" max="9480" width="8.88671875" style="2"/>
    <col min="9481" max="9481" width="5.6640625" style="2" customWidth="1"/>
    <col min="9482" max="9482" width="10.6640625" style="2" customWidth="1"/>
    <col min="9483" max="9483" width="26.88671875" style="2" bestFit="1" customWidth="1"/>
    <col min="9484" max="9484" width="13.77734375" style="2" customWidth="1"/>
    <col min="9485" max="9485" width="5.44140625" style="2" bestFit="1" customWidth="1"/>
    <col min="9486" max="9486" width="8.88671875" style="2"/>
    <col min="9487" max="9487" width="9.33203125" style="2" bestFit="1" customWidth="1"/>
    <col min="9488" max="9488" width="12.109375" style="2" customWidth="1"/>
    <col min="9489" max="9736" width="8.88671875" style="2"/>
    <col min="9737" max="9737" width="5.6640625" style="2" customWidth="1"/>
    <col min="9738" max="9738" width="10.6640625" style="2" customWidth="1"/>
    <col min="9739" max="9739" width="26.88671875" style="2" bestFit="1" customWidth="1"/>
    <col min="9740" max="9740" width="13.77734375" style="2" customWidth="1"/>
    <col min="9741" max="9741" width="5.44140625" style="2" bestFit="1" customWidth="1"/>
    <col min="9742" max="9742" width="8.88671875" style="2"/>
    <col min="9743" max="9743" width="9.33203125" style="2" bestFit="1" customWidth="1"/>
    <col min="9744" max="9744" width="12.109375" style="2" customWidth="1"/>
    <col min="9745" max="9992" width="8.88671875" style="2"/>
    <col min="9993" max="9993" width="5.6640625" style="2" customWidth="1"/>
    <col min="9994" max="9994" width="10.6640625" style="2" customWidth="1"/>
    <col min="9995" max="9995" width="26.88671875" style="2" bestFit="1" customWidth="1"/>
    <col min="9996" max="9996" width="13.77734375" style="2" customWidth="1"/>
    <col min="9997" max="9997" width="5.44140625" style="2" bestFit="1" customWidth="1"/>
    <col min="9998" max="9998" width="8.88671875" style="2"/>
    <col min="9999" max="9999" width="9.33203125" style="2" bestFit="1" customWidth="1"/>
    <col min="10000" max="10000" width="12.109375" style="2" customWidth="1"/>
    <col min="10001" max="10248" width="8.88671875" style="2"/>
    <col min="10249" max="10249" width="5.6640625" style="2" customWidth="1"/>
    <col min="10250" max="10250" width="10.6640625" style="2" customWidth="1"/>
    <col min="10251" max="10251" width="26.88671875" style="2" bestFit="1" customWidth="1"/>
    <col min="10252" max="10252" width="13.77734375" style="2" customWidth="1"/>
    <col min="10253" max="10253" width="5.44140625" style="2" bestFit="1" customWidth="1"/>
    <col min="10254" max="10254" width="8.88671875" style="2"/>
    <col min="10255" max="10255" width="9.33203125" style="2" bestFit="1" customWidth="1"/>
    <col min="10256" max="10256" width="12.109375" style="2" customWidth="1"/>
    <col min="10257" max="10504" width="8.88671875" style="2"/>
    <col min="10505" max="10505" width="5.6640625" style="2" customWidth="1"/>
    <col min="10506" max="10506" width="10.6640625" style="2" customWidth="1"/>
    <col min="10507" max="10507" width="26.88671875" style="2" bestFit="1" customWidth="1"/>
    <col min="10508" max="10508" width="13.77734375" style="2" customWidth="1"/>
    <col min="10509" max="10509" width="5.44140625" style="2" bestFit="1" customWidth="1"/>
    <col min="10510" max="10510" width="8.88671875" style="2"/>
    <col min="10511" max="10511" width="9.33203125" style="2" bestFit="1" customWidth="1"/>
    <col min="10512" max="10512" width="12.109375" style="2" customWidth="1"/>
    <col min="10513" max="10760" width="8.88671875" style="2"/>
    <col min="10761" max="10761" width="5.6640625" style="2" customWidth="1"/>
    <col min="10762" max="10762" width="10.6640625" style="2" customWidth="1"/>
    <col min="10763" max="10763" width="26.88671875" style="2" bestFit="1" customWidth="1"/>
    <col min="10764" max="10764" width="13.77734375" style="2" customWidth="1"/>
    <col min="10765" max="10765" width="5.44140625" style="2" bestFit="1" customWidth="1"/>
    <col min="10766" max="10766" width="8.88671875" style="2"/>
    <col min="10767" max="10767" width="9.33203125" style="2" bestFit="1" customWidth="1"/>
    <col min="10768" max="10768" width="12.109375" style="2" customWidth="1"/>
    <col min="10769" max="11016" width="8.88671875" style="2"/>
    <col min="11017" max="11017" width="5.6640625" style="2" customWidth="1"/>
    <col min="11018" max="11018" width="10.6640625" style="2" customWidth="1"/>
    <col min="11019" max="11019" width="26.88671875" style="2" bestFit="1" customWidth="1"/>
    <col min="11020" max="11020" width="13.77734375" style="2" customWidth="1"/>
    <col min="11021" max="11021" width="5.44140625" style="2" bestFit="1" customWidth="1"/>
    <col min="11022" max="11022" width="8.88671875" style="2"/>
    <col min="11023" max="11023" width="9.33203125" style="2" bestFit="1" customWidth="1"/>
    <col min="11024" max="11024" width="12.109375" style="2" customWidth="1"/>
    <col min="11025" max="11272" width="8.88671875" style="2"/>
    <col min="11273" max="11273" width="5.6640625" style="2" customWidth="1"/>
    <col min="11274" max="11274" width="10.6640625" style="2" customWidth="1"/>
    <col min="11275" max="11275" width="26.88671875" style="2" bestFit="1" customWidth="1"/>
    <col min="11276" max="11276" width="13.77734375" style="2" customWidth="1"/>
    <col min="11277" max="11277" width="5.44140625" style="2" bestFit="1" customWidth="1"/>
    <col min="11278" max="11278" width="8.88671875" style="2"/>
    <col min="11279" max="11279" width="9.33203125" style="2" bestFit="1" customWidth="1"/>
    <col min="11280" max="11280" width="12.109375" style="2" customWidth="1"/>
    <col min="11281" max="11528" width="8.88671875" style="2"/>
    <col min="11529" max="11529" width="5.6640625" style="2" customWidth="1"/>
    <col min="11530" max="11530" width="10.6640625" style="2" customWidth="1"/>
    <col min="11531" max="11531" width="26.88671875" style="2" bestFit="1" customWidth="1"/>
    <col min="11532" max="11532" width="13.77734375" style="2" customWidth="1"/>
    <col min="11533" max="11533" width="5.44140625" style="2" bestFit="1" customWidth="1"/>
    <col min="11534" max="11534" width="8.88671875" style="2"/>
    <col min="11535" max="11535" width="9.33203125" style="2" bestFit="1" customWidth="1"/>
    <col min="11536" max="11536" width="12.109375" style="2" customWidth="1"/>
    <col min="11537" max="11784" width="8.88671875" style="2"/>
    <col min="11785" max="11785" width="5.6640625" style="2" customWidth="1"/>
    <col min="11786" max="11786" width="10.6640625" style="2" customWidth="1"/>
    <col min="11787" max="11787" width="26.88671875" style="2" bestFit="1" customWidth="1"/>
    <col min="11788" max="11788" width="13.77734375" style="2" customWidth="1"/>
    <col min="11789" max="11789" width="5.44140625" style="2" bestFit="1" customWidth="1"/>
    <col min="11790" max="11790" width="8.88671875" style="2"/>
    <col min="11791" max="11791" width="9.33203125" style="2" bestFit="1" customWidth="1"/>
    <col min="11792" max="11792" width="12.109375" style="2" customWidth="1"/>
    <col min="11793" max="12040" width="8.88671875" style="2"/>
    <col min="12041" max="12041" width="5.6640625" style="2" customWidth="1"/>
    <col min="12042" max="12042" width="10.6640625" style="2" customWidth="1"/>
    <col min="12043" max="12043" width="26.88671875" style="2" bestFit="1" customWidth="1"/>
    <col min="12044" max="12044" width="13.77734375" style="2" customWidth="1"/>
    <col min="12045" max="12045" width="5.44140625" style="2" bestFit="1" customWidth="1"/>
    <col min="12046" max="12046" width="8.88671875" style="2"/>
    <col min="12047" max="12047" width="9.33203125" style="2" bestFit="1" customWidth="1"/>
    <col min="12048" max="12048" width="12.109375" style="2" customWidth="1"/>
    <col min="12049" max="12296" width="8.88671875" style="2"/>
    <col min="12297" max="12297" width="5.6640625" style="2" customWidth="1"/>
    <col min="12298" max="12298" width="10.6640625" style="2" customWidth="1"/>
    <col min="12299" max="12299" width="26.88671875" style="2" bestFit="1" customWidth="1"/>
    <col min="12300" max="12300" width="13.77734375" style="2" customWidth="1"/>
    <col min="12301" max="12301" width="5.44140625" style="2" bestFit="1" customWidth="1"/>
    <col min="12302" max="12302" width="8.88671875" style="2"/>
    <col min="12303" max="12303" width="9.33203125" style="2" bestFit="1" customWidth="1"/>
    <col min="12304" max="12304" width="12.109375" style="2" customWidth="1"/>
    <col min="12305" max="12552" width="8.88671875" style="2"/>
    <col min="12553" max="12553" width="5.6640625" style="2" customWidth="1"/>
    <col min="12554" max="12554" width="10.6640625" style="2" customWidth="1"/>
    <col min="12555" max="12555" width="26.88671875" style="2" bestFit="1" customWidth="1"/>
    <col min="12556" max="12556" width="13.77734375" style="2" customWidth="1"/>
    <col min="12557" max="12557" width="5.44140625" style="2" bestFit="1" customWidth="1"/>
    <col min="12558" max="12558" width="8.88671875" style="2"/>
    <col min="12559" max="12559" width="9.33203125" style="2" bestFit="1" customWidth="1"/>
    <col min="12560" max="12560" width="12.109375" style="2" customWidth="1"/>
    <col min="12561" max="12808" width="8.88671875" style="2"/>
    <col min="12809" max="12809" width="5.6640625" style="2" customWidth="1"/>
    <col min="12810" max="12810" width="10.6640625" style="2" customWidth="1"/>
    <col min="12811" max="12811" width="26.88671875" style="2" bestFit="1" customWidth="1"/>
    <col min="12812" max="12812" width="13.77734375" style="2" customWidth="1"/>
    <col min="12813" max="12813" width="5.44140625" style="2" bestFit="1" customWidth="1"/>
    <col min="12814" max="12814" width="8.88671875" style="2"/>
    <col min="12815" max="12815" width="9.33203125" style="2" bestFit="1" customWidth="1"/>
    <col min="12816" max="12816" width="12.109375" style="2" customWidth="1"/>
    <col min="12817" max="13064" width="8.88671875" style="2"/>
    <col min="13065" max="13065" width="5.6640625" style="2" customWidth="1"/>
    <col min="13066" max="13066" width="10.6640625" style="2" customWidth="1"/>
    <col min="13067" max="13067" width="26.88671875" style="2" bestFit="1" customWidth="1"/>
    <col min="13068" max="13068" width="13.77734375" style="2" customWidth="1"/>
    <col min="13069" max="13069" width="5.44140625" style="2" bestFit="1" customWidth="1"/>
    <col min="13070" max="13070" width="8.88671875" style="2"/>
    <col min="13071" max="13071" width="9.33203125" style="2" bestFit="1" customWidth="1"/>
    <col min="13072" max="13072" width="12.109375" style="2" customWidth="1"/>
    <col min="13073" max="13320" width="8.88671875" style="2"/>
    <col min="13321" max="13321" width="5.6640625" style="2" customWidth="1"/>
    <col min="13322" max="13322" width="10.6640625" style="2" customWidth="1"/>
    <col min="13323" max="13323" width="26.88671875" style="2" bestFit="1" customWidth="1"/>
    <col min="13324" max="13324" width="13.77734375" style="2" customWidth="1"/>
    <col min="13325" max="13325" width="5.44140625" style="2" bestFit="1" customWidth="1"/>
    <col min="13326" max="13326" width="8.88671875" style="2"/>
    <col min="13327" max="13327" width="9.33203125" style="2" bestFit="1" customWidth="1"/>
    <col min="13328" max="13328" width="12.109375" style="2" customWidth="1"/>
    <col min="13329" max="13576" width="8.88671875" style="2"/>
    <col min="13577" max="13577" width="5.6640625" style="2" customWidth="1"/>
    <col min="13578" max="13578" width="10.6640625" style="2" customWidth="1"/>
    <col min="13579" max="13579" width="26.88671875" style="2" bestFit="1" customWidth="1"/>
    <col min="13580" max="13580" width="13.77734375" style="2" customWidth="1"/>
    <col min="13581" max="13581" width="5.44140625" style="2" bestFit="1" customWidth="1"/>
    <col min="13582" max="13582" width="8.88671875" style="2"/>
    <col min="13583" max="13583" width="9.33203125" style="2" bestFit="1" customWidth="1"/>
    <col min="13584" max="13584" width="12.109375" style="2" customWidth="1"/>
    <col min="13585" max="13832" width="8.88671875" style="2"/>
    <col min="13833" max="13833" width="5.6640625" style="2" customWidth="1"/>
    <col min="13834" max="13834" width="10.6640625" style="2" customWidth="1"/>
    <col min="13835" max="13835" width="26.88671875" style="2" bestFit="1" customWidth="1"/>
    <col min="13836" max="13836" width="13.77734375" style="2" customWidth="1"/>
    <col min="13837" max="13837" width="5.44140625" style="2" bestFit="1" customWidth="1"/>
    <col min="13838" max="13838" width="8.88671875" style="2"/>
    <col min="13839" max="13839" width="9.33203125" style="2" bestFit="1" customWidth="1"/>
    <col min="13840" max="13840" width="12.109375" style="2" customWidth="1"/>
    <col min="13841" max="14088" width="8.88671875" style="2"/>
    <col min="14089" max="14089" width="5.6640625" style="2" customWidth="1"/>
    <col min="14090" max="14090" width="10.6640625" style="2" customWidth="1"/>
    <col min="14091" max="14091" width="26.88671875" style="2" bestFit="1" customWidth="1"/>
    <col min="14092" max="14092" width="13.77734375" style="2" customWidth="1"/>
    <col min="14093" max="14093" width="5.44140625" style="2" bestFit="1" customWidth="1"/>
    <col min="14094" max="14094" width="8.88671875" style="2"/>
    <col min="14095" max="14095" width="9.33203125" style="2" bestFit="1" customWidth="1"/>
    <col min="14096" max="14096" width="12.109375" style="2" customWidth="1"/>
    <col min="14097" max="14344" width="8.88671875" style="2"/>
    <col min="14345" max="14345" width="5.6640625" style="2" customWidth="1"/>
    <col min="14346" max="14346" width="10.6640625" style="2" customWidth="1"/>
    <col min="14347" max="14347" width="26.88671875" style="2" bestFit="1" customWidth="1"/>
    <col min="14348" max="14348" width="13.77734375" style="2" customWidth="1"/>
    <col min="14349" max="14349" width="5.44140625" style="2" bestFit="1" customWidth="1"/>
    <col min="14350" max="14350" width="8.88671875" style="2"/>
    <col min="14351" max="14351" width="9.33203125" style="2" bestFit="1" customWidth="1"/>
    <col min="14352" max="14352" width="12.109375" style="2" customWidth="1"/>
    <col min="14353" max="14600" width="8.88671875" style="2"/>
    <col min="14601" max="14601" width="5.6640625" style="2" customWidth="1"/>
    <col min="14602" max="14602" width="10.6640625" style="2" customWidth="1"/>
    <col min="14603" max="14603" width="26.88671875" style="2" bestFit="1" customWidth="1"/>
    <col min="14604" max="14604" width="13.77734375" style="2" customWidth="1"/>
    <col min="14605" max="14605" width="5.44140625" style="2" bestFit="1" customWidth="1"/>
    <col min="14606" max="14606" width="8.88671875" style="2"/>
    <col min="14607" max="14607" width="9.33203125" style="2" bestFit="1" customWidth="1"/>
    <col min="14608" max="14608" width="12.109375" style="2" customWidth="1"/>
    <col min="14609" max="14856" width="8.88671875" style="2"/>
    <col min="14857" max="14857" width="5.6640625" style="2" customWidth="1"/>
    <col min="14858" max="14858" width="10.6640625" style="2" customWidth="1"/>
    <col min="14859" max="14859" width="26.88671875" style="2" bestFit="1" customWidth="1"/>
    <col min="14860" max="14860" width="13.77734375" style="2" customWidth="1"/>
    <col min="14861" max="14861" width="5.44140625" style="2" bestFit="1" customWidth="1"/>
    <col min="14862" max="14862" width="8.88671875" style="2"/>
    <col min="14863" max="14863" width="9.33203125" style="2" bestFit="1" customWidth="1"/>
    <col min="14864" max="14864" width="12.109375" style="2" customWidth="1"/>
    <col min="14865" max="15112" width="8.88671875" style="2"/>
    <col min="15113" max="15113" width="5.6640625" style="2" customWidth="1"/>
    <col min="15114" max="15114" width="10.6640625" style="2" customWidth="1"/>
    <col min="15115" max="15115" width="26.88671875" style="2" bestFit="1" customWidth="1"/>
    <col min="15116" max="15116" width="13.77734375" style="2" customWidth="1"/>
    <col min="15117" max="15117" width="5.44140625" style="2" bestFit="1" customWidth="1"/>
    <col min="15118" max="15118" width="8.88671875" style="2"/>
    <col min="15119" max="15119" width="9.33203125" style="2" bestFit="1" customWidth="1"/>
    <col min="15120" max="15120" width="12.109375" style="2" customWidth="1"/>
    <col min="15121" max="15368" width="8.88671875" style="2"/>
    <col min="15369" max="15369" width="5.6640625" style="2" customWidth="1"/>
    <col min="15370" max="15370" width="10.6640625" style="2" customWidth="1"/>
    <col min="15371" max="15371" width="26.88671875" style="2" bestFit="1" customWidth="1"/>
    <col min="15372" max="15372" width="13.77734375" style="2" customWidth="1"/>
    <col min="15373" max="15373" width="5.44140625" style="2" bestFit="1" customWidth="1"/>
    <col min="15374" max="15374" width="8.88671875" style="2"/>
    <col min="15375" max="15375" width="9.33203125" style="2" bestFit="1" customWidth="1"/>
    <col min="15376" max="15376" width="12.109375" style="2" customWidth="1"/>
    <col min="15377" max="15624" width="8.88671875" style="2"/>
    <col min="15625" max="15625" width="5.6640625" style="2" customWidth="1"/>
    <col min="15626" max="15626" width="10.6640625" style="2" customWidth="1"/>
    <col min="15627" max="15627" width="26.88671875" style="2" bestFit="1" customWidth="1"/>
    <col min="15628" max="15628" width="13.77734375" style="2" customWidth="1"/>
    <col min="15629" max="15629" width="5.44140625" style="2" bestFit="1" customWidth="1"/>
    <col min="15630" max="15630" width="8.88671875" style="2"/>
    <col min="15631" max="15631" width="9.33203125" style="2" bestFit="1" customWidth="1"/>
    <col min="15632" max="15632" width="12.109375" style="2" customWidth="1"/>
    <col min="15633" max="15880" width="8.88671875" style="2"/>
    <col min="15881" max="15881" width="5.6640625" style="2" customWidth="1"/>
    <col min="15882" max="15882" width="10.6640625" style="2" customWidth="1"/>
    <col min="15883" max="15883" width="26.88671875" style="2" bestFit="1" customWidth="1"/>
    <col min="15884" max="15884" width="13.77734375" style="2" customWidth="1"/>
    <col min="15885" max="15885" width="5.44140625" style="2" bestFit="1" customWidth="1"/>
    <col min="15886" max="15886" width="8.88671875" style="2"/>
    <col min="15887" max="15887" width="9.33203125" style="2" bestFit="1" customWidth="1"/>
    <col min="15888" max="15888" width="12.109375" style="2" customWidth="1"/>
    <col min="15889" max="16136" width="8.88671875" style="2"/>
    <col min="16137" max="16137" width="5.6640625" style="2" customWidth="1"/>
    <col min="16138" max="16138" width="10.6640625" style="2" customWidth="1"/>
    <col min="16139" max="16139" width="26.88671875" style="2" bestFit="1" customWidth="1"/>
    <col min="16140" max="16140" width="13.77734375" style="2" customWidth="1"/>
    <col min="16141" max="16141" width="5.44140625" style="2" bestFit="1" customWidth="1"/>
    <col min="16142" max="16142" width="8.88671875" style="2"/>
    <col min="16143" max="16143" width="9.33203125" style="2" bestFit="1" customWidth="1"/>
    <col min="16144" max="16144" width="12.109375" style="2" customWidth="1"/>
    <col min="16145" max="16384" width="8.88671875" style="2"/>
  </cols>
  <sheetData>
    <row r="1" spans="1:28" ht="25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77"/>
      <c r="O1" s="1"/>
    </row>
    <row r="2" spans="1:28" ht="17.399999999999999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78"/>
      <c r="O2" s="6"/>
    </row>
    <row r="3" spans="1:28" ht="17.399999999999999">
      <c r="A3" s="57" t="s">
        <v>108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79"/>
      <c r="O3" s="7"/>
    </row>
    <row r="4" spans="1:28" ht="15.6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79"/>
      <c r="O4" s="7"/>
    </row>
    <row r="5" spans="1:28" ht="28.5" customHeight="1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80"/>
      <c r="O5" s="8"/>
    </row>
    <row r="6" spans="1:28" ht="16.2" thickBot="1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81"/>
      <c r="O6" s="9"/>
      <c r="Z6" s="2" t="s">
        <v>5</v>
      </c>
      <c r="AA6" s="2" t="s">
        <v>6</v>
      </c>
    </row>
    <row r="7" spans="1:28" ht="15">
      <c r="A7" s="68" t="s">
        <v>7</v>
      </c>
      <c r="B7" s="69" t="s">
        <v>8</v>
      </c>
      <c r="C7" s="70" t="s">
        <v>9</v>
      </c>
      <c r="D7" s="70" t="s">
        <v>10</v>
      </c>
      <c r="E7" s="71" t="s">
        <v>11</v>
      </c>
      <c r="F7" s="73" t="s">
        <v>12</v>
      </c>
      <c r="G7" s="74"/>
      <c r="H7" s="75"/>
      <c r="I7" s="53" t="s">
        <v>81</v>
      </c>
      <c r="J7" s="53" t="s">
        <v>106</v>
      </c>
      <c r="K7" s="53" t="s">
        <v>107</v>
      </c>
      <c r="L7" s="53" t="s">
        <v>82</v>
      </c>
      <c r="M7" s="64" t="s">
        <v>13</v>
      </c>
      <c r="N7" s="82"/>
      <c r="O7" s="10"/>
      <c r="Q7" s="65" t="s">
        <v>14</v>
      </c>
      <c r="R7" s="65" t="s">
        <v>15</v>
      </c>
      <c r="S7" s="66" t="s">
        <v>16</v>
      </c>
      <c r="T7" s="67" t="s">
        <v>17</v>
      </c>
      <c r="V7" s="59" t="s">
        <v>18</v>
      </c>
      <c r="W7" s="76" t="s">
        <v>19</v>
      </c>
      <c r="X7" s="59" t="s">
        <v>20</v>
      </c>
      <c r="Z7" s="60" t="s">
        <v>12</v>
      </c>
      <c r="AA7" s="61"/>
    </row>
    <row r="8" spans="1:28" ht="45.6" thickBot="1">
      <c r="A8" s="68"/>
      <c r="B8" s="69"/>
      <c r="C8" s="70"/>
      <c r="D8" s="70"/>
      <c r="E8" s="71"/>
      <c r="F8" s="11" t="s">
        <v>21</v>
      </c>
      <c r="G8" s="11" t="s">
        <v>22</v>
      </c>
      <c r="H8" s="11" t="s">
        <v>111</v>
      </c>
      <c r="I8" s="54"/>
      <c r="J8" s="54"/>
      <c r="K8" s="54"/>
      <c r="L8" s="54"/>
      <c r="M8" s="64"/>
      <c r="N8" s="82" t="s">
        <v>23</v>
      </c>
      <c r="O8" s="10" t="s">
        <v>24</v>
      </c>
      <c r="P8" s="2" t="s">
        <v>25</v>
      </c>
      <c r="Q8" s="65"/>
      <c r="R8" s="65"/>
      <c r="S8" s="66"/>
      <c r="T8" s="67"/>
      <c r="V8" s="59"/>
      <c r="W8" s="76"/>
      <c r="X8" s="59"/>
      <c r="Z8" s="12" t="s">
        <v>26</v>
      </c>
      <c r="AA8" s="13" t="s">
        <v>27</v>
      </c>
    </row>
    <row r="9" spans="1:28" ht="49.8" customHeight="1">
      <c r="A9" s="14">
        <v>1</v>
      </c>
      <c r="B9" s="15" t="s">
        <v>65</v>
      </c>
      <c r="C9" s="16" t="s">
        <v>109</v>
      </c>
      <c r="D9" s="17" t="s">
        <v>28</v>
      </c>
      <c r="E9" s="18" t="s">
        <v>29</v>
      </c>
      <c r="F9" s="19">
        <v>27.838290598290602</v>
      </c>
      <c r="G9" s="19">
        <f t="shared" ref="G9:G24" si="0">F9+X9</f>
        <v>51.617983154121866</v>
      </c>
      <c r="H9" s="19">
        <v>51.617983154121866</v>
      </c>
      <c r="I9" s="49">
        <f>296+894+420+551+201+150-12</f>
        <v>2500</v>
      </c>
      <c r="J9" s="51">
        <f t="shared" ref="J9:J24" si="1">S9-I9</f>
        <v>0</v>
      </c>
      <c r="K9" s="50">
        <v>800</v>
      </c>
      <c r="L9" s="51" t="s">
        <v>84</v>
      </c>
      <c r="M9" s="20" t="s">
        <v>90</v>
      </c>
      <c r="N9" s="83">
        <v>23.779692555831264</v>
      </c>
      <c r="O9" s="21">
        <f t="shared" ref="O9:O24" si="2">G9+N9</f>
        <v>75.397675709953134</v>
      </c>
      <c r="P9" s="2">
        <f>N9*S9</f>
        <v>59449.231389578163</v>
      </c>
      <c r="Q9" s="22">
        <v>400</v>
      </c>
      <c r="R9" s="22">
        <v>6</v>
      </c>
      <c r="S9" s="3">
        <v>2500</v>
      </c>
      <c r="T9" s="4">
        <v>40300</v>
      </c>
      <c r="U9" s="23">
        <f t="shared" ref="U9:U24" si="3">S9/T9</f>
        <v>6.2034739454094295E-2</v>
      </c>
      <c r="V9" s="24">
        <v>958321.61</v>
      </c>
      <c r="W9" s="24">
        <f t="shared" ref="W9:W24" si="4">V9*U9</f>
        <v>59449.231389578163</v>
      </c>
      <c r="X9" s="25">
        <f t="shared" ref="X9:X24" si="5">W9/S9</f>
        <v>23.779692555831264</v>
      </c>
      <c r="Y9" s="26">
        <f t="shared" ref="Y9:Y23" si="6">X9*S9</f>
        <v>59449.231389578163</v>
      </c>
      <c r="Z9" s="27"/>
      <c r="AA9" s="27"/>
      <c r="AB9" s="28">
        <f t="shared" ref="AB9:AB23" si="7">(G9-F9)/F9</f>
        <v>0.85420807257797093</v>
      </c>
    </row>
    <row r="10" spans="1:28" ht="48.6" customHeight="1">
      <c r="A10" s="14">
        <v>2</v>
      </c>
      <c r="B10" s="15" t="s">
        <v>66</v>
      </c>
      <c r="C10" s="16" t="s">
        <v>83</v>
      </c>
      <c r="D10" s="17" t="s">
        <v>30</v>
      </c>
      <c r="E10" s="18" t="s">
        <v>29</v>
      </c>
      <c r="F10" s="19">
        <v>24.829487179487177</v>
      </c>
      <c r="G10" s="19">
        <f t="shared" si="0"/>
        <v>48.609179735318442</v>
      </c>
      <c r="H10" s="19">
        <v>48.609179735318442</v>
      </c>
      <c r="I10" s="49">
        <f>7+1237+820+509+156+214</f>
        <v>2943</v>
      </c>
      <c r="J10" s="51">
        <f t="shared" si="1"/>
        <v>2057</v>
      </c>
      <c r="K10" s="50">
        <f>J10-800</f>
        <v>1257</v>
      </c>
      <c r="L10" s="51" t="s">
        <v>85</v>
      </c>
      <c r="M10" s="20" t="s">
        <v>91</v>
      </c>
      <c r="N10" s="83">
        <v>23.779692555831264</v>
      </c>
      <c r="O10" s="21">
        <f t="shared" si="2"/>
        <v>72.38887229114971</v>
      </c>
      <c r="P10" s="2">
        <f t="shared" ref="P10:P24" si="8">N10*S10</f>
        <v>118898.46277915633</v>
      </c>
      <c r="Q10" s="22">
        <v>800</v>
      </c>
      <c r="R10" s="22">
        <v>6</v>
      </c>
      <c r="S10" s="3">
        <v>5000</v>
      </c>
      <c r="T10" s="4">
        <v>40300</v>
      </c>
      <c r="U10" s="23">
        <f t="shared" si="3"/>
        <v>0.12406947890818859</v>
      </c>
      <c r="V10" s="24">
        <v>958321.61</v>
      </c>
      <c r="W10" s="24">
        <f t="shared" si="4"/>
        <v>118898.46277915633</v>
      </c>
      <c r="X10" s="25">
        <f t="shared" si="5"/>
        <v>23.779692555831264</v>
      </c>
      <c r="Y10" s="26">
        <f t="shared" si="6"/>
        <v>118898.46277915633</v>
      </c>
      <c r="Z10" s="27"/>
      <c r="AA10" s="27"/>
      <c r="AB10" s="28">
        <f t="shared" si="7"/>
        <v>0.95771984269883759</v>
      </c>
    </row>
    <row r="11" spans="1:28" s="3" customFormat="1" ht="44.4" customHeight="1">
      <c r="A11" s="14">
        <v>3</v>
      </c>
      <c r="B11" s="29" t="s">
        <v>67</v>
      </c>
      <c r="C11" s="30" t="s">
        <v>31</v>
      </c>
      <c r="D11" s="31" t="s">
        <v>32</v>
      </c>
      <c r="E11" s="18" t="s">
        <v>33</v>
      </c>
      <c r="F11" s="19">
        <v>38.867179487179499</v>
      </c>
      <c r="G11" s="19">
        <f t="shared" si="0"/>
        <v>62.64687204301076</v>
      </c>
      <c r="H11" s="19">
        <v>62.64687204301076</v>
      </c>
      <c r="I11" s="49">
        <f>864+844+1760+1062+1138+585</f>
        <v>6253</v>
      </c>
      <c r="J11" s="51">
        <f t="shared" si="1"/>
        <v>2747</v>
      </c>
      <c r="K11" s="51">
        <f>J11</f>
        <v>2747</v>
      </c>
      <c r="L11" s="51"/>
      <c r="M11" s="20" t="s">
        <v>92</v>
      </c>
      <c r="N11" s="83">
        <v>23.779692555831264</v>
      </c>
      <c r="O11" s="21">
        <f t="shared" si="2"/>
        <v>86.42656459884202</v>
      </c>
      <c r="P11" s="2">
        <f t="shared" si="8"/>
        <v>214017.23300248137</v>
      </c>
      <c r="Q11" s="32">
        <v>1500</v>
      </c>
      <c r="R11" s="22">
        <v>6</v>
      </c>
      <c r="S11" s="3">
        <f t="shared" ref="S11:S24" si="9">Q11*R11</f>
        <v>9000</v>
      </c>
      <c r="T11" s="4">
        <v>40300</v>
      </c>
      <c r="U11" s="23">
        <f t="shared" si="3"/>
        <v>0.22332506203473945</v>
      </c>
      <c r="V11" s="24">
        <v>958321.61</v>
      </c>
      <c r="W11" s="24">
        <f t="shared" si="4"/>
        <v>214017.23300248137</v>
      </c>
      <c r="X11" s="25">
        <f t="shared" si="5"/>
        <v>23.779692555831264</v>
      </c>
      <c r="Y11" s="26">
        <f t="shared" si="6"/>
        <v>214017.23300248137</v>
      </c>
      <c r="Z11" s="33"/>
      <c r="AA11" s="32"/>
      <c r="AB11" s="28">
        <f t="shared" si="7"/>
        <v>0.61181935168913126</v>
      </c>
    </row>
    <row r="12" spans="1:28" s="3" customFormat="1" ht="78" customHeight="1">
      <c r="A12" s="14">
        <v>4</v>
      </c>
      <c r="B12" s="29" t="s">
        <v>68</v>
      </c>
      <c r="C12" s="30" t="s">
        <v>34</v>
      </c>
      <c r="D12" s="31" t="s">
        <v>35</v>
      </c>
      <c r="E12" s="18" t="s">
        <v>33</v>
      </c>
      <c r="F12" s="19">
        <v>36.557948717948747</v>
      </c>
      <c r="G12" s="19">
        <f t="shared" si="0"/>
        <v>60.337641273780008</v>
      </c>
      <c r="H12" s="19">
        <v>60.337641273780008</v>
      </c>
      <c r="I12" s="49">
        <f>2633+1616+1870-119</f>
        <v>6000</v>
      </c>
      <c r="J12" s="51">
        <f t="shared" si="1"/>
        <v>0</v>
      </c>
      <c r="K12" s="50">
        <v>6640</v>
      </c>
      <c r="L12" s="51" t="s">
        <v>86</v>
      </c>
      <c r="M12" s="20" t="s">
        <v>93</v>
      </c>
      <c r="N12" s="83">
        <v>23.779692555831264</v>
      </c>
      <c r="O12" s="21">
        <f t="shared" si="2"/>
        <v>84.117333829611269</v>
      </c>
      <c r="P12" s="2">
        <f t="shared" si="8"/>
        <v>142678.15533498759</v>
      </c>
      <c r="Q12" s="32">
        <v>1000</v>
      </c>
      <c r="R12" s="22">
        <v>6</v>
      </c>
      <c r="S12" s="3">
        <f t="shared" si="9"/>
        <v>6000</v>
      </c>
      <c r="T12" s="4">
        <v>40300</v>
      </c>
      <c r="U12" s="23">
        <f t="shared" si="3"/>
        <v>0.14888337468982629</v>
      </c>
      <c r="V12" s="24">
        <v>958321.61</v>
      </c>
      <c r="W12" s="24">
        <f t="shared" si="4"/>
        <v>142678.15533498759</v>
      </c>
      <c r="X12" s="25">
        <f t="shared" si="5"/>
        <v>23.779692555831264</v>
      </c>
      <c r="Y12" s="26">
        <f t="shared" si="6"/>
        <v>142678.15533498759</v>
      </c>
      <c r="Z12" s="33"/>
      <c r="AA12" s="32"/>
      <c r="AB12" s="28">
        <f t="shared" si="7"/>
        <v>0.65046572331768215</v>
      </c>
    </row>
    <row r="13" spans="1:28" s="3" customFormat="1" ht="44.4" customHeight="1">
      <c r="A13" s="14">
        <v>5</v>
      </c>
      <c r="B13" s="29" t="s">
        <v>69</v>
      </c>
      <c r="C13" s="30" t="s">
        <v>36</v>
      </c>
      <c r="D13" s="31" t="s">
        <v>37</v>
      </c>
      <c r="E13" s="18" t="s">
        <v>33</v>
      </c>
      <c r="F13" s="19">
        <v>66.129743589743569</v>
      </c>
      <c r="G13" s="19">
        <f t="shared" si="0"/>
        <v>89.90943614557483</v>
      </c>
      <c r="H13" s="19">
        <v>89.90943614557483</v>
      </c>
      <c r="I13" s="49">
        <f>25+40+64+81+34+22</f>
        <v>266</v>
      </c>
      <c r="J13" s="51">
        <f t="shared" si="1"/>
        <v>234</v>
      </c>
      <c r="K13" s="51">
        <f t="shared" ref="K13:K23" si="10">J13</f>
        <v>234</v>
      </c>
      <c r="L13" s="51"/>
      <c r="M13" s="20" t="s">
        <v>94</v>
      </c>
      <c r="N13" s="83">
        <v>23.779692555831264</v>
      </c>
      <c r="O13" s="21">
        <f t="shared" si="2"/>
        <v>113.68912870140609</v>
      </c>
      <c r="P13" s="2">
        <f t="shared" si="8"/>
        <v>11889.846277915633</v>
      </c>
      <c r="Q13" s="32">
        <v>56</v>
      </c>
      <c r="R13" s="22">
        <v>6</v>
      </c>
      <c r="S13" s="3">
        <v>500</v>
      </c>
      <c r="T13" s="4">
        <v>40300</v>
      </c>
      <c r="U13" s="23">
        <f t="shared" si="3"/>
        <v>1.2406947890818859E-2</v>
      </c>
      <c r="V13" s="24">
        <v>958321.61</v>
      </c>
      <c r="W13" s="24">
        <f t="shared" si="4"/>
        <v>11889.846277915633</v>
      </c>
      <c r="X13" s="25">
        <f t="shared" si="5"/>
        <v>23.779692555831264</v>
      </c>
      <c r="Y13" s="26">
        <f t="shared" si="6"/>
        <v>11889.846277915633</v>
      </c>
      <c r="Z13" s="33"/>
      <c r="AA13" s="32"/>
      <c r="AB13" s="28">
        <f t="shared" si="7"/>
        <v>0.35959148281832121</v>
      </c>
    </row>
    <row r="14" spans="1:28" s="3" customFormat="1" ht="44.4" customHeight="1">
      <c r="A14" s="14">
        <v>6</v>
      </c>
      <c r="B14" s="29" t="s">
        <v>70</v>
      </c>
      <c r="C14" s="30" t="s">
        <v>38</v>
      </c>
      <c r="D14" s="31" t="s">
        <v>39</v>
      </c>
      <c r="E14" s="18" t="s">
        <v>33</v>
      </c>
      <c r="F14" s="19">
        <v>68.6046153846154</v>
      </c>
      <c r="G14" s="19">
        <f t="shared" si="0"/>
        <v>92.384307940446661</v>
      </c>
      <c r="H14" s="19">
        <v>92.384307940446661</v>
      </c>
      <c r="I14" s="49">
        <f>39+75+54+85+54+32</f>
        <v>339</v>
      </c>
      <c r="J14" s="51">
        <f t="shared" si="1"/>
        <v>161</v>
      </c>
      <c r="K14" s="51">
        <f t="shared" si="10"/>
        <v>161</v>
      </c>
      <c r="L14" s="51"/>
      <c r="M14" s="20" t="s">
        <v>95</v>
      </c>
      <c r="N14" s="83">
        <v>23.779692555831264</v>
      </c>
      <c r="O14" s="21">
        <f t="shared" si="2"/>
        <v>116.16400049627792</v>
      </c>
      <c r="P14" s="2">
        <f t="shared" si="8"/>
        <v>11889.846277915633</v>
      </c>
      <c r="Q14" s="32">
        <v>75</v>
      </c>
      <c r="R14" s="22">
        <v>6</v>
      </c>
      <c r="S14" s="3">
        <v>500</v>
      </c>
      <c r="T14" s="4">
        <v>40300</v>
      </c>
      <c r="U14" s="23">
        <f t="shared" si="3"/>
        <v>1.2406947890818859E-2</v>
      </c>
      <c r="V14" s="24">
        <v>958321.61</v>
      </c>
      <c r="W14" s="24">
        <f t="shared" si="4"/>
        <v>11889.846277915633</v>
      </c>
      <c r="X14" s="25">
        <f t="shared" si="5"/>
        <v>23.779692555831264</v>
      </c>
      <c r="Y14" s="26">
        <f t="shared" si="6"/>
        <v>11889.846277915633</v>
      </c>
      <c r="Z14" s="33"/>
      <c r="AA14" s="32"/>
      <c r="AB14" s="28">
        <f t="shared" si="7"/>
        <v>0.346619428190306</v>
      </c>
    </row>
    <row r="15" spans="1:28" s="3" customFormat="1" ht="41.4" customHeight="1">
      <c r="A15" s="14">
        <v>7</v>
      </c>
      <c r="B15" s="29" t="s">
        <v>71</v>
      </c>
      <c r="C15" s="30" t="s">
        <v>40</v>
      </c>
      <c r="D15" s="31" t="s">
        <v>41</v>
      </c>
      <c r="E15" s="18" t="s">
        <v>33</v>
      </c>
      <c r="F15" s="19">
        <v>24.407692307692297</v>
      </c>
      <c r="G15" s="19">
        <f t="shared" si="0"/>
        <v>48.187384863523562</v>
      </c>
      <c r="H15" s="19">
        <v>48.187384863523562</v>
      </c>
      <c r="I15" s="50">
        <f>90+50+50+54+26</f>
        <v>270</v>
      </c>
      <c r="J15" s="51">
        <f t="shared" si="1"/>
        <v>730</v>
      </c>
      <c r="K15" s="50">
        <f>J15-600</f>
        <v>130</v>
      </c>
      <c r="L15" s="51" t="s">
        <v>87</v>
      </c>
      <c r="M15" s="20" t="s">
        <v>96</v>
      </c>
      <c r="N15" s="83">
        <v>23.779692555831264</v>
      </c>
      <c r="O15" s="21">
        <f t="shared" si="2"/>
        <v>71.967077419354823</v>
      </c>
      <c r="P15" s="2">
        <f t="shared" si="8"/>
        <v>23779.692555831265</v>
      </c>
      <c r="Q15" s="32">
        <v>145</v>
      </c>
      <c r="R15" s="22">
        <v>6</v>
      </c>
      <c r="S15" s="3">
        <v>1000</v>
      </c>
      <c r="T15" s="4">
        <v>40300</v>
      </c>
      <c r="U15" s="23">
        <f t="shared" si="3"/>
        <v>2.4813895781637719E-2</v>
      </c>
      <c r="V15" s="24">
        <v>958321.61</v>
      </c>
      <c r="W15" s="24">
        <f t="shared" si="4"/>
        <v>23779.692555831265</v>
      </c>
      <c r="X15" s="25">
        <f t="shared" si="5"/>
        <v>23.779692555831264</v>
      </c>
      <c r="Y15" s="26">
        <f t="shared" si="6"/>
        <v>23779.692555831265</v>
      </c>
      <c r="Z15" s="33"/>
      <c r="AA15" s="32"/>
      <c r="AB15" s="28">
        <f t="shared" si="7"/>
        <v>0.9742704167217352</v>
      </c>
    </row>
    <row r="16" spans="1:28" s="3" customFormat="1" ht="41.4" customHeight="1">
      <c r="A16" s="14">
        <v>8</v>
      </c>
      <c r="B16" s="29" t="s">
        <v>72</v>
      </c>
      <c r="C16" s="30" t="s">
        <v>42</v>
      </c>
      <c r="D16" s="31" t="s">
        <v>43</v>
      </c>
      <c r="E16" s="18" t="s">
        <v>33</v>
      </c>
      <c r="F16" s="19">
        <v>79.790256410256418</v>
      </c>
      <c r="G16" s="19">
        <f t="shared" si="0"/>
        <v>103.56994896608768</v>
      </c>
      <c r="H16" s="19">
        <v>103.56994896608768</v>
      </c>
      <c r="I16" s="49">
        <f>39+81+53+71+23+57</f>
        <v>324</v>
      </c>
      <c r="J16" s="51">
        <f t="shared" si="1"/>
        <v>176</v>
      </c>
      <c r="K16" s="51">
        <f t="shared" si="10"/>
        <v>176</v>
      </c>
      <c r="L16" s="51"/>
      <c r="M16" s="20" t="s">
        <v>97</v>
      </c>
      <c r="N16" s="83">
        <v>23.779692555831264</v>
      </c>
      <c r="O16" s="21">
        <f t="shared" si="2"/>
        <v>127.34964152191894</v>
      </c>
      <c r="P16" s="2">
        <f t="shared" si="8"/>
        <v>11889.846277915633</v>
      </c>
      <c r="Q16" s="32">
        <v>50</v>
      </c>
      <c r="R16" s="22">
        <v>6</v>
      </c>
      <c r="S16" s="3">
        <v>500</v>
      </c>
      <c r="T16" s="4">
        <v>40300</v>
      </c>
      <c r="U16" s="23">
        <f t="shared" si="3"/>
        <v>1.2406947890818859E-2</v>
      </c>
      <c r="V16" s="24">
        <v>958321.61</v>
      </c>
      <c r="W16" s="24">
        <f t="shared" si="4"/>
        <v>11889.846277915633</v>
      </c>
      <c r="X16" s="25">
        <f t="shared" si="5"/>
        <v>23.779692555831264</v>
      </c>
      <c r="Y16" s="26">
        <f t="shared" si="6"/>
        <v>11889.846277915633</v>
      </c>
      <c r="Z16" s="33"/>
      <c r="AA16" s="32"/>
      <c r="AB16" s="28">
        <f t="shared" si="7"/>
        <v>0.29802752398192023</v>
      </c>
    </row>
    <row r="17" spans="1:28" s="3" customFormat="1" ht="41.4" customHeight="1">
      <c r="A17" s="14">
        <v>9</v>
      </c>
      <c r="B17" s="29" t="s">
        <v>73</v>
      </c>
      <c r="C17" s="30" t="s">
        <v>44</v>
      </c>
      <c r="D17" s="31"/>
      <c r="E17" s="18" t="s">
        <v>33</v>
      </c>
      <c r="F17" s="19">
        <v>93.051282051282016</v>
      </c>
      <c r="G17" s="19">
        <f t="shared" si="0"/>
        <v>116.83097460711328</v>
      </c>
      <c r="H17" s="19">
        <v>116.83097460711328</v>
      </c>
      <c r="I17" s="50">
        <f>25+50+1+23+5+22</f>
        <v>126</v>
      </c>
      <c r="J17" s="51">
        <f t="shared" si="1"/>
        <v>374</v>
      </c>
      <c r="K17" s="50">
        <f>J17-240</f>
        <v>134</v>
      </c>
      <c r="L17" s="51" t="s">
        <v>88</v>
      </c>
      <c r="M17" s="20" t="s">
        <v>98</v>
      </c>
      <c r="N17" s="83">
        <v>23.779692555831264</v>
      </c>
      <c r="O17" s="21">
        <f t="shared" si="2"/>
        <v>140.61066716294454</v>
      </c>
      <c r="P17" s="2">
        <f t="shared" si="8"/>
        <v>11889.846277915633</v>
      </c>
      <c r="Q17" s="32">
        <v>20</v>
      </c>
      <c r="R17" s="22">
        <v>6</v>
      </c>
      <c r="S17" s="3">
        <v>500</v>
      </c>
      <c r="T17" s="4">
        <v>40300</v>
      </c>
      <c r="U17" s="23">
        <f t="shared" si="3"/>
        <v>1.2406947890818859E-2</v>
      </c>
      <c r="V17" s="24">
        <v>958321.61</v>
      </c>
      <c r="W17" s="24">
        <f t="shared" si="4"/>
        <v>11889.846277915633</v>
      </c>
      <c r="X17" s="25">
        <f t="shared" si="5"/>
        <v>23.779692555831264</v>
      </c>
      <c r="Y17" s="26">
        <f t="shared" si="6"/>
        <v>11889.846277915633</v>
      </c>
      <c r="Z17" s="33"/>
      <c r="AA17" s="32"/>
      <c r="AB17" s="28">
        <f t="shared" si="7"/>
        <v>0.25555470093067501</v>
      </c>
    </row>
    <row r="18" spans="1:28" s="3" customFormat="1" ht="44.4" customHeight="1">
      <c r="A18" s="14">
        <v>10</v>
      </c>
      <c r="B18" s="29" t="s">
        <v>74</v>
      </c>
      <c r="C18" s="30" t="s">
        <v>45</v>
      </c>
      <c r="D18" s="31" t="s">
        <v>46</v>
      </c>
      <c r="E18" s="18" t="s">
        <v>33</v>
      </c>
      <c r="F18" s="19">
        <v>68.6046153846154</v>
      </c>
      <c r="G18" s="19">
        <f t="shared" si="0"/>
        <v>92.384307940446661</v>
      </c>
      <c r="H18" s="19">
        <v>92.384307940446661</v>
      </c>
      <c r="I18" s="49">
        <f>10+2+70+80+115+17</f>
        <v>294</v>
      </c>
      <c r="J18" s="51">
        <f t="shared" si="1"/>
        <v>206</v>
      </c>
      <c r="K18" s="51">
        <f t="shared" si="10"/>
        <v>206</v>
      </c>
      <c r="L18" s="51"/>
      <c r="M18" s="20" t="s">
        <v>99</v>
      </c>
      <c r="N18" s="83">
        <v>23.779692555831264</v>
      </c>
      <c r="O18" s="21">
        <f t="shared" si="2"/>
        <v>116.16400049627792</v>
      </c>
      <c r="P18" s="2">
        <f t="shared" si="8"/>
        <v>11889.846277915633</v>
      </c>
      <c r="Q18" s="32">
        <v>88</v>
      </c>
      <c r="R18" s="22">
        <v>6</v>
      </c>
      <c r="S18" s="3">
        <v>500</v>
      </c>
      <c r="T18" s="4">
        <v>40300</v>
      </c>
      <c r="U18" s="23">
        <f t="shared" si="3"/>
        <v>1.2406947890818859E-2</v>
      </c>
      <c r="V18" s="24">
        <v>958321.61</v>
      </c>
      <c r="W18" s="24">
        <f t="shared" si="4"/>
        <v>11889.846277915633</v>
      </c>
      <c r="X18" s="25">
        <f t="shared" si="5"/>
        <v>23.779692555831264</v>
      </c>
      <c r="Y18" s="26">
        <f t="shared" si="6"/>
        <v>11889.846277915633</v>
      </c>
      <c r="Z18" s="33"/>
      <c r="AA18" s="32"/>
      <c r="AB18" s="28">
        <f t="shared" si="7"/>
        <v>0.346619428190306</v>
      </c>
    </row>
    <row r="19" spans="1:28" s="3" customFormat="1" ht="44.4" customHeight="1">
      <c r="A19" s="14">
        <v>11</v>
      </c>
      <c r="B19" s="29" t="s">
        <v>75</v>
      </c>
      <c r="C19" s="30" t="s">
        <v>47</v>
      </c>
      <c r="D19" s="31" t="s">
        <v>48</v>
      </c>
      <c r="E19" s="18" t="s">
        <v>33</v>
      </c>
      <c r="F19" s="19">
        <v>18.922051282051282</v>
      </c>
      <c r="G19" s="19">
        <f t="shared" si="0"/>
        <v>42.701743837882546</v>
      </c>
      <c r="H19" s="19">
        <v>42.701743837882546</v>
      </c>
      <c r="I19" s="49">
        <f>15+5+80+80+108+29</f>
        <v>317</v>
      </c>
      <c r="J19" s="51">
        <f t="shared" si="1"/>
        <v>183</v>
      </c>
      <c r="K19" s="51">
        <f t="shared" si="10"/>
        <v>183</v>
      </c>
      <c r="L19" s="51"/>
      <c r="M19" s="20" t="s">
        <v>100</v>
      </c>
      <c r="N19" s="83">
        <v>23.779692555831264</v>
      </c>
      <c r="O19" s="21">
        <f t="shared" si="2"/>
        <v>66.481436393713807</v>
      </c>
      <c r="P19" s="2">
        <f t="shared" si="8"/>
        <v>11889.846277915633</v>
      </c>
      <c r="Q19" s="32">
        <v>74</v>
      </c>
      <c r="R19" s="22">
        <v>6</v>
      </c>
      <c r="S19" s="3">
        <v>500</v>
      </c>
      <c r="T19" s="4">
        <v>40300</v>
      </c>
      <c r="U19" s="23">
        <f t="shared" si="3"/>
        <v>1.2406947890818859E-2</v>
      </c>
      <c r="V19" s="24">
        <v>958321.61</v>
      </c>
      <c r="W19" s="24">
        <f t="shared" si="4"/>
        <v>11889.846277915633</v>
      </c>
      <c r="X19" s="25">
        <f t="shared" si="5"/>
        <v>23.779692555831264</v>
      </c>
      <c r="Y19" s="26">
        <f t="shared" si="6"/>
        <v>11889.846277915633</v>
      </c>
      <c r="Z19" s="33"/>
      <c r="AA19" s="32"/>
      <c r="AB19" s="28">
        <f t="shared" si="7"/>
        <v>1.2567185344428145</v>
      </c>
    </row>
    <row r="20" spans="1:28" s="3" customFormat="1" ht="44.4" customHeight="1">
      <c r="A20" s="14">
        <v>12</v>
      </c>
      <c r="B20" s="29" t="s">
        <v>76</v>
      </c>
      <c r="C20" s="30" t="s">
        <v>49</v>
      </c>
      <c r="D20" s="31" t="s">
        <v>50</v>
      </c>
      <c r="E20" s="18" t="s">
        <v>33</v>
      </c>
      <c r="F20" s="19">
        <v>18.922051282051282</v>
      </c>
      <c r="G20" s="19">
        <f t="shared" si="0"/>
        <v>42.701743837882546</v>
      </c>
      <c r="H20" s="19">
        <v>42.701743837882546</v>
      </c>
      <c r="I20" s="49">
        <f>10+2+70+80+115+17</f>
        <v>294</v>
      </c>
      <c r="J20" s="51">
        <f t="shared" si="1"/>
        <v>206</v>
      </c>
      <c r="K20" s="51">
        <f t="shared" si="10"/>
        <v>206</v>
      </c>
      <c r="L20" s="51"/>
      <c r="M20" s="20" t="s">
        <v>101</v>
      </c>
      <c r="N20" s="83">
        <v>23.779692555831264</v>
      </c>
      <c r="O20" s="21">
        <f t="shared" si="2"/>
        <v>66.481436393713807</v>
      </c>
      <c r="P20" s="2">
        <f t="shared" si="8"/>
        <v>11889.846277915633</v>
      </c>
      <c r="Q20" s="32">
        <v>68</v>
      </c>
      <c r="R20" s="22">
        <v>6</v>
      </c>
      <c r="S20" s="3">
        <v>500</v>
      </c>
      <c r="T20" s="4">
        <v>40300</v>
      </c>
      <c r="U20" s="23">
        <f t="shared" si="3"/>
        <v>1.2406947890818859E-2</v>
      </c>
      <c r="V20" s="24">
        <v>958321.61</v>
      </c>
      <c r="W20" s="24">
        <f t="shared" si="4"/>
        <v>11889.846277915633</v>
      </c>
      <c r="X20" s="25">
        <f t="shared" si="5"/>
        <v>23.779692555831264</v>
      </c>
      <c r="Y20" s="26">
        <f t="shared" si="6"/>
        <v>11889.846277915633</v>
      </c>
      <c r="Z20" s="33"/>
      <c r="AA20" s="32"/>
      <c r="AB20" s="28">
        <f t="shared" si="7"/>
        <v>1.2567185344428145</v>
      </c>
    </row>
    <row r="21" spans="1:28" s="3" customFormat="1" ht="44.4" customHeight="1">
      <c r="A21" s="14">
        <v>13</v>
      </c>
      <c r="B21" s="29" t="s">
        <v>77</v>
      </c>
      <c r="C21" s="30" t="s">
        <v>51</v>
      </c>
      <c r="D21" s="31" t="s">
        <v>52</v>
      </c>
      <c r="E21" s="18" t="s">
        <v>33</v>
      </c>
      <c r="F21" s="19">
        <v>82.183964102564119</v>
      </c>
      <c r="G21" s="19">
        <f t="shared" si="0"/>
        <v>105.96365665839538</v>
      </c>
      <c r="H21" s="19">
        <v>105.96365665839538</v>
      </c>
      <c r="I21" s="49">
        <f>10+5+75+70+98+25</f>
        <v>283</v>
      </c>
      <c r="J21" s="51">
        <f t="shared" si="1"/>
        <v>217</v>
      </c>
      <c r="K21" s="51">
        <f t="shared" si="10"/>
        <v>217</v>
      </c>
      <c r="L21" s="51"/>
      <c r="M21" s="20" t="s">
        <v>102</v>
      </c>
      <c r="N21" s="83">
        <v>23.779692555831264</v>
      </c>
      <c r="O21" s="21">
        <f t="shared" si="2"/>
        <v>129.74334921422664</v>
      </c>
      <c r="P21" s="2">
        <f t="shared" si="8"/>
        <v>11889.846277915633</v>
      </c>
      <c r="Q21" s="32">
        <v>68</v>
      </c>
      <c r="R21" s="22">
        <v>6</v>
      </c>
      <c r="S21" s="3">
        <v>500</v>
      </c>
      <c r="T21" s="4">
        <v>40300</v>
      </c>
      <c r="U21" s="23">
        <f t="shared" si="3"/>
        <v>1.2406947890818859E-2</v>
      </c>
      <c r="V21" s="24">
        <v>958321.61</v>
      </c>
      <c r="W21" s="24">
        <f t="shared" si="4"/>
        <v>11889.846277915633</v>
      </c>
      <c r="X21" s="25">
        <f t="shared" si="5"/>
        <v>23.779692555831264</v>
      </c>
      <c r="Y21" s="26">
        <f t="shared" si="6"/>
        <v>11889.846277915633</v>
      </c>
      <c r="Z21" s="33"/>
      <c r="AA21" s="32"/>
      <c r="AB21" s="28">
        <f t="shared" si="7"/>
        <v>0.28934711066205848</v>
      </c>
    </row>
    <row r="22" spans="1:28" s="3" customFormat="1" ht="44.4" customHeight="1">
      <c r="A22" s="14">
        <v>14</v>
      </c>
      <c r="B22" s="29" t="s">
        <v>78</v>
      </c>
      <c r="C22" s="30" t="s">
        <v>53</v>
      </c>
      <c r="D22" s="31" t="s">
        <v>54</v>
      </c>
      <c r="E22" s="18" t="s">
        <v>33</v>
      </c>
      <c r="F22" s="19">
        <v>51.46564102564097</v>
      </c>
      <c r="G22" s="19">
        <f t="shared" si="0"/>
        <v>75.245333581472238</v>
      </c>
      <c r="H22" s="19">
        <v>75.245333581472238</v>
      </c>
      <c r="I22" s="49">
        <f>102+50+115</f>
        <v>267</v>
      </c>
      <c r="J22" s="51">
        <f t="shared" si="1"/>
        <v>33</v>
      </c>
      <c r="K22" s="51">
        <f t="shared" si="10"/>
        <v>33</v>
      </c>
      <c r="L22" s="51"/>
      <c r="M22" s="20" t="s">
        <v>103</v>
      </c>
      <c r="N22" s="83">
        <v>23.779692555831264</v>
      </c>
      <c r="O22" s="21">
        <f t="shared" si="2"/>
        <v>99.025026137303499</v>
      </c>
      <c r="P22" s="2">
        <f t="shared" si="8"/>
        <v>7133.9077667493793</v>
      </c>
      <c r="Q22" s="32">
        <v>40</v>
      </c>
      <c r="R22" s="22">
        <v>6</v>
      </c>
      <c r="S22" s="3">
        <v>300</v>
      </c>
      <c r="T22" s="4">
        <v>40300</v>
      </c>
      <c r="U22" s="23">
        <f t="shared" si="3"/>
        <v>7.4441687344913151E-3</v>
      </c>
      <c r="V22" s="24">
        <v>958321.61</v>
      </c>
      <c r="W22" s="24">
        <f t="shared" si="4"/>
        <v>7133.9077667493793</v>
      </c>
      <c r="X22" s="25">
        <f t="shared" si="5"/>
        <v>23.779692555831264</v>
      </c>
      <c r="Y22" s="26">
        <f t="shared" si="6"/>
        <v>7133.9077667493793</v>
      </c>
      <c r="Z22" s="33"/>
      <c r="AA22" s="32"/>
      <c r="AB22" s="28">
        <f t="shared" si="7"/>
        <v>0.46204986631729433</v>
      </c>
    </row>
    <row r="23" spans="1:28" s="3" customFormat="1" ht="44.4" customHeight="1">
      <c r="A23" s="14">
        <v>15</v>
      </c>
      <c r="B23" s="29" t="s">
        <v>79</v>
      </c>
      <c r="C23" s="30" t="s">
        <v>55</v>
      </c>
      <c r="D23" s="31" t="s">
        <v>56</v>
      </c>
      <c r="E23" s="18" t="s">
        <v>33</v>
      </c>
      <c r="F23" s="19">
        <v>93.051282051282016</v>
      </c>
      <c r="G23" s="19">
        <f t="shared" si="0"/>
        <v>116.83097460711328</v>
      </c>
      <c r="H23" s="19">
        <v>116.83097460711328</v>
      </c>
      <c r="I23" s="49">
        <f>10+55+70+102+25</f>
        <v>262</v>
      </c>
      <c r="J23" s="51">
        <f t="shared" si="1"/>
        <v>238</v>
      </c>
      <c r="K23" s="51">
        <f t="shared" si="10"/>
        <v>238</v>
      </c>
      <c r="L23" s="51"/>
      <c r="M23" s="20" t="s">
        <v>104</v>
      </c>
      <c r="N23" s="83">
        <v>23.779692555831264</v>
      </c>
      <c r="O23" s="21">
        <f t="shared" si="2"/>
        <v>140.61066716294454</v>
      </c>
      <c r="P23" s="2">
        <f t="shared" si="8"/>
        <v>11889.846277915633</v>
      </c>
      <c r="Q23" s="32">
        <v>68</v>
      </c>
      <c r="R23" s="22">
        <v>6</v>
      </c>
      <c r="S23" s="3">
        <v>500</v>
      </c>
      <c r="T23" s="4">
        <v>40300</v>
      </c>
      <c r="U23" s="23">
        <f t="shared" si="3"/>
        <v>1.2406947890818859E-2</v>
      </c>
      <c r="V23" s="24">
        <v>958321.61</v>
      </c>
      <c r="W23" s="24">
        <f t="shared" si="4"/>
        <v>11889.846277915633</v>
      </c>
      <c r="X23" s="25">
        <f t="shared" si="5"/>
        <v>23.779692555831264</v>
      </c>
      <c r="Y23" s="26">
        <f t="shared" si="6"/>
        <v>11889.846277915633</v>
      </c>
      <c r="Z23" s="33"/>
      <c r="AA23" s="32"/>
      <c r="AB23" s="28">
        <f t="shared" si="7"/>
        <v>0.25555470093067501</v>
      </c>
    </row>
    <row r="24" spans="1:28" s="3" customFormat="1" ht="48" customHeight="1">
      <c r="A24" s="14">
        <v>16</v>
      </c>
      <c r="B24" s="29" t="s">
        <v>80</v>
      </c>
      <c r="C24" s="30" t="s">
        <v>57</v>
      </c>
      <c r="D24" s="34"/>
      <c r="E24" s="18" t="s">
        <v>58</v>
      </c>
      <c r="F24" s="19">
        <v>32.65</v>
      </c>
      <c r="G24" s="19">
        <f t="shared" si="0"/>
        <v>56.429692555831267</v>
      </c>
      <c r="H24" s="19">
        <v>56.429692555831267</v>
      </c>
      <c r="I24" s="50">
        <f>800+969+939+729+987+358</f>
        <v>4782</v>
      </c>
      <c r="J24" s="51">
        <f t="shared" si="1"/>
        <v>7218</v>
      </c>
      <c r="K24" s="50">
        <f>J24-5800</f>
        <v>1418</v>
      </c>
      <c r="L24" s="51" t="s">
        <v>89</v>
      </c>
      <c r="M24" s="20" t="s">
        <v>105</v>
      </c>
      <c r="N24" s="83">
        <v>23.779692555831264</v>
      </c>
      <c r="O24" s="21">
        <f t="shared" si="2"/>
        <v>80.209385111662527</v>
      </c>
      <c r="P24" s="2">
        <f t="shared" si="8"/>
        <v>285356.31066997518</v>
      </c>
      <c r="Q24" s="32">
        <v>2000</v>
      </c>
      <c r="R24" s="22">
        <v>6</v>
      </c>
      <c r="S24" s="3">
        <f t="shared" si="9"/>
        <v>12000</v>
      </c>
      <c r="T24" s="4">
        <v>40300</v>
      </c>
      <c r="U24" s="23">
        <f t="shared" si="3"/>
        <v>0.29776674937965258</v>
      </c>
      <c r="V24" s="24">
        <v>958321.61</v>
      </c>
      <c r="W24" s="24">
        <f t="shared" si="4"/>
        <v>285356.31066997518</v>
      </c>
      <c r="X24" s="25">
        <f t="shared" si="5"/>
        <v>23.779692555831264</v>
      </c>
      <c r="Y24" s="26">
        <f>X24*S24</f>
        <v>285356.31066997518</v>
      </c>
      <c r="Z24" s="35"/>
      <c r="AA24" s="4"/>
      <c r="AB24" s="28"/>
    </row>
    <row r="25" spans="1:28" ht="33" customHeight="1">
      <c r="A25" s="62" t="s">
        <v>59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84"/>
      <c r="O25" s="36"/>
      <c r="P25" s="2">
        <f>SUM(P9:P24)</f>
        <v>958321.6100000001</v>
      </c>
      <c r="W25" s="5">
        <f>SUM(W9:W24)</f>
        <v>958321.6100000001</v>
      </c>
    </row>
    <row r="26" spans="1:28" ht="44.4" customHeight="1">
      <c r="A26" s="63" t="s">
        <v>110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80"/>
      <c r="O26" s="37"/>
    </row>
    <row r="27" spans="1:28" ht="40.200000000000003" customHeight="1">
      <c r="A27" s="63" t="s">
        <v>60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80"/>
      <c r="O27" s="37"/>
    </row>
    <row r="28" spans="1:28" ht="15.6">
      <c r="A28" s="72" t="s">
        <v>61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85"/>
      <c r="O28" s="38"/>
    </row>
    <row r="29" spans="1:28" ht="15.6">
      <c r="A29" s="38"/>
      <c r="B29" s="39"/>
      <c r="C29" s="40"/>
      <c r="D29" s="38"/>
      <c r="E29" s="38"/>
      <c r="F29" s="41"/>
      <c r="G29" s="41"/>
      <c r="H29" s="41"/>
      <c r="I29" s="41"/>
      <c r="J29" s="41"/>
      <c r="K29" s="41"/>
      <c r="L29" s="41"/>
      <c r="M29" s="42"/>
      <c r="N29" s="86"/>
      <c r="O29" s="42"/>
    </row>
    <row r="30" spans="1:28" ht="15.6">
      <c r="A30" s="43" t="s">
        <v>62</v>
      </c>
      <c r="B30" s="44"/>
      <c r="C30" s="40"/>
      <c r="D30" s="45" t="s">
        <v>63</v>
      </c>
      <c r="E30" s="40"/>
      <c r="F30" s="46"/>
      <c r="G30" s="46"/>
      <c r="H30" s="46"/>
      <c r="I30" s="46"/>
      <c r="J30" s="46"/>
      <c r="K30" s="46"/>
      <c r="L30" s="46"/>
      <c r="M30" s="47"/>
      <c r="N30" s="87"/>
      <c r="O30" s="47"/>
    </row>
    <row r="31" spans="1:28" ht="15.6">
      <c r="A31" s="43"/>
      <c r="B31" s="44"/>
      <c r="C31" s="40"/>
      <c r="D31" s="45"/>
      <c r="E31" s="40"/>
      <c r="F31" s="46"/>
      <c r="G31" s="46"/>
      <c r="H31" s="46"/>
      <c r="I31" s="46"/>
      <c r="J31" s="46"/>
      <c r="K31" s="46"/>
      <c r="L31" s="46"/>
      <c r="M31" s="47"/>
      <c r="N31" s="87"/>
      <c r="O31" s="47"/>
    </row>
    <row r="32" spans="1:28" ht="15.6">
      <c r="A32" s="43" t="s">
        <v>64</v>
      </c>
      <c r="B32" s="43"/>
      <c r="C32" s="40"/>
      <c r="D32" s="43" t="s">
        <v>64</v>
      </c>
      <c r="E32" s="38"/>
      <c r="F32" s="46"/>
      <c r="G32" s="46"/>
      <c r="H32" s="46"/>
      <c r="I32" s="46"/>
      <c r="J32" s="46"/>
      <c r="K32" s="46"/>
      <c r="L32" s="46"/>
      <c r="M32" s="47"/>
      <c r="N32" s="87"/>
      <c r="O32" s="47"/>
    </row>
  </sheetData>
  <mergeCells count="29">
    <mergeCell ref="A28:M28"/>
    <mergeCell ref="F7:H7"/>
    <mergeCell ref="W7:W8"/>
    <mergeCell ref="X7:X8"/>
    <mergeCell ref="Z7:AA7"/>
    <mergeCell ref="A25:M25"/>
    <mergeCell ref="A26:M26"/>
    <mergeCell ref="A27:M27"/>
    <mergeCell ref="M7:M8"/>
    <mergeCell ref="Q7:Q8"/>
    <mergeCell ref="R7:R8"/>
    <mergeCell ref="S7:S8"/>
    <mergeCell ref="T7:T8"/>
    <mergeCell ref="V7:V8"/>
    <mergeCell ref="A7:A8"/>
    <mergeCell ref="B7:B8"/>
    <mergeCell ref="C7:C8"/>
    <mergeCell ref="D7:D8"/>
    <mergeCell ref="E7:E8"/>
    <mergeCell ref="A1:M1"/>
    <mergeCell ref="A2:M2"/>
    <mergeCell ref="A3:M3"/>
    <mergeCell ref="A4:M4"/>
    <mergeCell ref="A5:M5"/>
    <mergeCell ref="A6:M6"/>
    <mergeCell ref="I7:I8"/>
    <mergeCell ref="J7:J8"/>
    <mergeCell ref="K7:K8"/>
    <mergeCell ref="L7:L8"/>
  </mergeCells>
  <phoneticPr fontId="6" type="noConversion"/>
  <conditionalFormatting sqref="B11:B23">
    <cfRule type="duplicateValues" dxfId="1" priority="1"/>
  </conditionalFormatting>
  <conditionalFormatting sqref="B1:B1048576">
    <cfRule type="duplicateValues" dxfId="0" priority="2"/>
  </conditionalFormatting>
  <printOptions horizontalCentered="1"/>
  <pageMargins left="0.55118110236220474" right="0.55118110236220474" top="0.35433070866141736" bottom="0.19685039370078741" header="0.31496062992125984" footer="0.1574803149606299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广亿-综合 (3)</vt:lpstr>
      <vt:lpstr>Sheet1</vt:lpstr>
      <vt:lpstr>'广亿-综合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2023-01-02T06:11:37Z</dcterms:modified>
</cp:coreProperties>
</file>