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钣金件\力乐调角器\"/>
    </mc:Choice>
  </mc:AlternateContent>
  <xr:revisionPtr revIDLastSave="0" documentId="13_ncr:1_{EE103B48-DECB-4666-968C-3BB85042F982}" xr6:coauthVersionLast="45" xr6:coauthVersionMax="45" xr10:uidLastSave="{00000000-0000-0000-0000-000000000000}"/>
  <bookViews>
    <workbookView xWindow="-60" yWindow="-60" windowWidth="24120" windowHeight="12960" activeTab="5" xr2:uid="{5410D966-F0AD-4942-838E-D008053861C9}"/>
  </bookViews>
  <sheets>
    <sheet name="前排座椅" sheetId="1" r:id="rId1"/>
    <sheet name="双人座椅" sheetId="3" r:id="rId2"/>
    <sheet name="双人座椅 (力乐)" sheetId="6" r:id="rId3"/>
    <sheet name="后排翻转器" sheetId="5" r:id="rId4"/>
    <sheet name="后排翻转器 (力乐)" sheetId="7" r:id="rId5"/>
    <sheet name="钣金件目标价格" sheetId="2" r:id="rId6"/>
  </sheets>
  <definedNames>
    <definedName name="_xlnm.Print_Area" localSheetId="3">后排翻转器!$A$1:$K$14</definedName>
    <definedName name="_xlnm.Print_Area" localSheetId="4">'后排翻转器 (力乐)'!$A$1:$K$14</definedName>
    <definedName name="_xlnm.Print_Titles" localSheetId="3">后排翻转器!$1:$1</definedName>
    <definedName name="_xlnm.Print_Titles" localSheetId="4">'后排翻转器 (力乐)'!$1:$1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9" i="2" l="1"/>
  <c r="T112" i="2"/>
  <c r="R114" i="2"/>
  <c r="M114" i="2"/>
  <c r="R113" i="2"/>
  <c r="R112" i="2"/>
  <c r="M112" i="2"/>
  <c r="L112" i="2"/>
  <c r="R111" i="2"/>
  <c r="R110" i="2"/>
  <c r="R109" i="2"/>
  <c r="R108" i="2"/>
  <c r="L108" i="2"/>
  <c r="M108" i="2" s="1"/>
  <c r="M111" i="2" s="1"/>
  <c r="T108" i="2" s="1"/>
  <c r="R107" i="2"/>
  <c r="L107" i="2"/>
  <c r="M107" i="2" s="1"/>
  <c r="T107" i="2" s="1"/>
  <c r="T104" i="2"/>
  <c r="M106" i="2"/>
  <c r="R106" i="2"/>
  <c r="R105" i="2"/>
  <c r="R104" i="2"/>
  <c r="L104" i="2"/>
  <c r="M104" i="2" s="1"/>
  <c r="M103" i="2"/>
  <c r="R102" i="2"/>
  <c r="R101" i="2"/>
  <c r="R100" i="2"/>
  <c r="R99" i="2"/>
  <c r="L99" i="2"/>
  <c r="R97" i="2"/>
  <c r="R96" i="2"/>
  <c r="R95" i="2"/>
  <c r="R94" i="2"/>
  <c r="L94" i="2"/>
  <c r="M94" i="2" s="1"/>
  <c r="M98" i="2" s="1"/>
  <c r="R103" i="2" l="1"/>
  <c r="T99" i="2" s="1"/>
  <c r="R98" i="2"/>
  <c r="T94" i="2" s="1"/>
  <c r="K38" i="1"/>
  <c r="K27" i="1"/>
  <c r="K15" i="1"/>
  <c r="L6" i="7" l="1"/>
  <c r="M6" i="7"/>
  <c r="N6" i="7"/>
  <c r="O6" i="7"/>
  <c r="O15" i="7" s="1"/>
  <c r="O17" i="7" s="1"/>
  <c r="L7" i="7"/>
  <c r="M7" i="7"/>
  <c r="N7" i="7"/>
  <c r="O7" i="7"/>
  <c r="L8" i="7"/>
  <c r="M8" i="7"/>
  <c r="N8" i="7"/>
  <c r="O8" i="7"/>
  <c r="L9" i="7"/>
  <c r="M9" i="7"/>
  <c r="N9" i="7"/>
  <c r="O9" i="7"/>
  <c r="L11" i="7"/>
  <c r="M11" i="7"/>
  <c r="N11" i="7"/>
  <c r="O11" i="7"/>
  <c r="L12" i="7"/>
  <c r="M12" i="7"/>
  <c r="N12" i="7"/>
  <c r="O12" i="7"/>
  <c r="L13" i="7"/>
  <c r="M13" i="7"/>
  <c r="N13" i="7"/>
  <c r="O13" i="7"/>
  <c r="L14" i="7"/>
  <c r="M14" i="7"/>
  <c r="N14" i="7"/>
  <c r="O14" i="7"/>
  <c r="L5" i="7"/>
  <c r="L15" i="7" s="1"/>
  <c r="L17" i="7" s="1"/>
  <c r="M5" i="7"/>
  <c r="N5" i="7"/>
  <c r="N15" i="7" s="1"/>
  <c r="N17" i="7" s="1"/>
  <c r="O5" i="7"/>
  <c r="O4" i="7"/>
  <c r="N4" i="7"/>
  <c r="M4" i="7"/>
  <c r="L4" i="7"/>
  <c r="P17" i="6"/>
  <c r="Q17" i="6"/>
  <c r="R17" i="6"/>
  <c r="S17" i="6"/>
  <c r="Q21" i="6"/>
  <c r="R21" i="6"/>
  <c r="S21" i="6"/>
  <c r="T21" i="6"/>
  <c r="U21" i="6"/>
  <c r="P21" i="6"/>
  <c r="S15" i="6"/>
  <c r="T15" i="6"/>
  <c r="U15" i="6"/>
  <c r="R15" i="6"/>
  <c r="O5" i="6"/>
  <c r="P5" i="6"/>
  <c r="Q5" i="6"/>
  <c r="R5" i="6"/>
  <c r="S5" i="6"/>
  <c r="N5" i="6"/>
  <c r="O4" i="6"/>
  <c r="O26" i="6" s="1"/>
  <c r="O28" i="6" s="1"/>
  <c r="P4" i="6"/>
  <c r="Q4" i="6"/>
  <c r="N4" i="6"/>
  <c r="M15" i="7"/>
  <c r="M17" i="7" s="1"/>
  <c r="J38" i="1"/>
  <c r="J27" i="1"/>
  <c r="G27" i="1"/>
  <c r="G28" i="1"/>
  <c r="J15" i="1"/>
  <c r="O20" i="6"/>
  <c r="N19" i="6"/>
  <c r="U25" i="6"/>
  <c r="T25" i="6"/>
  <c r="S25" i="6"/>
  <c r="R25" i="6"/>
  <c r="Q25" i="6"/>
  <c r="P25" i="6"/>
  <c r="O25" i="6"/>
  <c r="N25" i="6"/>
  <c r="U24" i="6"/>
  <c r="T24" i="6"/>
  <c r="S24" i="6"/>
  <c r="R24" i="6"/>
  <c r="Q24" i="6"/>
  <c r="P24" i="6"/>
  <c r="O24" i="6"/>
  <c r="N24" i="6"/>
  <c r="U23" i="6"/>
  <c r="T23" i="6"/>
  <c r="S23" i="6"/>
  <c r="R23" i="6"/>
  <c r="Q23" i="6"/>
  <c r="P23" i="6"/>
  <c r="O23" i="6"/>
  <c r="N23" i="6"/>
  <c r="U22" i="6"/>
  <c r="T22" i="6"/>
  <c r="S22" i="6"/>
  <c r="R22" i="6"/>
  <c r="Q22" i="6"/>
  <c r="P22" i="6"/>
  <c r="O22" i="6"/>
  <c r="N22" i="6"/>
  <c r="O21" i="6"/>
  <c r="N21" i="6"/>
  <c r="U20" i="6"/>
  <c r="T20" i="6"/>
  <c r="S20" i="6"/>
  <c r="R20" i="6"/>
  <c r="Q20" i="6"/>
  <c r="P20" i="6"/>
  <c r="N20" i="6"/>
  <c r="U19" i="6"/>
  <c r="T19" i="6"/>
  <c r="S19" i="6"/>
  <c r="R19" i="6"/>
  <c r="Q19" i="6"/>
  <c r="P19" i="6"/>
  <c r="O19" i="6"/>
  <c r="U18" i="6"/>
  <c r="T18" i="6"/>
  <c r="S18" i="6"/>
  <c r="R18" i="6"/>
  <c r="Q18" i="6"/>
  <c r="P18" i="6"/>
  <c r="O18" i="6"/>
  <c r="N18" i="6"/>
  <c r="U17" i="6"/>
  <c r="T17" i="6"/>
  <c r="O17" i="6"/>
  <c r="N17" i="6"/>
  <c r="S16" i="6"/>
  <c r="R16" i="6"/>
  <c r="Q16" i="6"/>
  <c r="P16" i="6"/>
  <c r="O16" i="6"/>
  <c r="N16" i="6"/>
  <c r="Q15" i="6"/>
  <c r="P15" i="6"/>
  <c r="O15" i="6"/>
  <c r="N15" i="6"/>
  <c r="S14" i="6"/>
  <c r="R14" i="6"/>
  <c r="Q14" i="6"/>
  <c r="P14" i="6"/>
  <c r="O14" i="6"/>
  <c r="N14" i="6"/>
  <c r="U13" i="6"/>
  <c r="T13" i="6"/>
  <c r="S13" i="6"/>
  <c r="R13" i="6"/>
  <c r="Q13" i="6"/>
  <c r="P13" i="6"/>
  <c r="O13" i="6"/>
  <c r="N13" i="6"/>
  <c r="U12" i="6"/>
  <c r="S12" i="6"/>
  <c r="R12" i="6"/>
  <c r="Q12" i="6"/>
  <c r="P12" i="6"/>
  <c r="O12" i="6"/>
  <c r="N12" i="6"/>
  <c r="U11" i="6"/>
  <c r="T11" i="6"/>
  <c r="S11" i="6"/>
  <c r="R11" i="6"/>
  <c r="Q11" i="6"/>
  <c r="P11" i="6"/>
  <c r="O11" i="6"/>
  <c r="N11" i="6"/>
  <c r="U10" i="6"/>
  <c r="T10" i="6"/>
  <c r="R10" i="6"/>
  <c r="Q10" i="6"/>
  <c r="P10" i="6"/>
  <c r="O10" i="6"/>
  <c r="N10" i="6"/>
  <c r="U9" i="6"/>
  <c r="T9" i="6"/>
  <c r="S9" i="6"/>
  <c r="R9" i="6"/>
  <c r="Q9" i="6"/>
  <c r="P9" i="6"/>
  <c r="O9" i="6"/>
  <c r="N9" i="6"/>
  <c r="U8" i="6"/>
  <c r="T8" i="6"/>
  <c r="S8" i="6"/>
  <c r="R8" i="6"/>
  <c r="Q8" i="6"/>
  <c r="P8" i="6"/>
  <c r="U7" i="6"/>
  <c r="T7" i="6"/>
  <c r="S7" i="6"/>
  <c r="R7" i="6"/>
  <c r="Q7" i="6"/>
  <c r="P7" i="6"/>
  <c r="N7" i="6"/>
  <c r="U6" i="6"/>
  <c r="T6" i="6"/>
  <c r="S6" i="6"/>
  <c r="R6" i="6"/>
  <c r="Q6" i="6"/>
  <c r="P6" i="6"/>
  <c r="O6" i="6"/>
  <c r="N6" i="6"/>
  <c r="U5" i="6"/>
  <c r="T5" i="6"/>
  <c r="U4" i="6"/>
  <c r="U26" i="6" s="1"/>
  <c r="U28" i="6" s="1"/>
  <c r="T4" i="6"/>
  <c r="T26" i="6" s="1"/>
  <c r="T28" i="6" s="1"/>
  <c r="S4" i="6"/>
  <c r="R4" i="6"/>
  <c r="R26" i="6" s="1"/>
  <c r="R28" i="6" s="1"/>
  <c r="P26" i="6"/>
  <c r="P28" i="6" s="1"/>
  <c r="Q26" i="6" l="1"/>
  <c r="Q28" i="6" s="1"/>
  <c r="S26" i="6"/>
  <c r="S28" i="6" s="1"/>
  <c r="N26" i="6"/>
  <c r="N28" i="6" s="1"/>
  <c r="M17" i="5"/>
  <c r="N17" i="5"/>
  <c r="O17" i="5"/>
  <c r="L17" i="5"/>
  <c r="M15" i="5"/>
  <c r="N15" i="5"/>
  <c r="O15" i="5"/>
  <c r="L15" i="5"/>
  <c r="M4" i="5"/>
  <c r="N4" i="5"/>
  <c r="O4" i="5"/>
  <c r="M5" i="5"/>
  <c r="N5" i="5"/>
  <c r="O5" i="5"/>
  <c r="M6" i="5"/>
  <c r="N6" i="5"/>
  <c r="O6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L12" i="5"/>
  <c r="L13" i="5"/>
  <c r="L14" i="5"/>
  <c r="L11" i="5"/>
  <c r="L10" i="5"/>
  <c r="L9" i="5"/>
  <c r="L8" i="5"/>
  <c r="L7" i="5"/>
  <c r="L6" i="5"/>
  <c r="L5" i="5"/>
  <c r="L4" i="5"/>
  <c r="O28" i="3"/>
  <c r="P28" i="3"/>
  <c r="Q28" i="3"/>
  <c r="R28" i="3"/>
  <c r="T28" i="3"/>
  <c r="U28" i="3"/>
  <c r="N28" i="3"/>
  <c r="O26" i="3"/>
  <c r="P26" i="3"/>
  <c r="Q26" i="3"/>
  <c r="R26" i="3"/>
  <c r="T26" i="3"/>
  <c r="U26" i="3"/>
  <c r="N26" i="3"/>
  <c r="O5" i="3"/>
  <c r="P5" i="3"/>
  <c r="Q5" i="3"/>
  <c r="R5" i="3"/>
  <c r="S5" i="3"/>
  <c r="T5" i="3"/>
  <c r="U5" i="3"/>
  <c r="O6" i="3"/>
  <c r="P6" i="3"/>
  <c r="Q6" i="3"/>
  <c r="R6" i="3"/>
  <c r="S6" i="3"/>
  <c r="T6" i="3"/>
  <c r="U6" i="3"/>
  <c r="O7" i="3"/>
  <c r="P7" i="3"/>
  <c r="Q7" i="3"/>
  <c r="R7" i="3"/>
  <c r="S7" i="3"/>
  <c r="T7" i="3"/>
  <c r="U7" i="3"/>
  <c r="O8" i="3"/>
  <c r="P8" i="3"/>
  <c r="Q8" i="3"/>
  <c r="R8" i="3"/>
  <c r="S8" i="3"/>
  <c r="T8" i="3"/>
  <c r="U8" i="3"/>
  <c r="O9" i="3"/>
  <c r="P9" i="3"/>
  <c r="Q9" i="3"/>
  <c r="R9" i="3"/>
  <c r="S9" i="3"/>
  <c r="S26" i="3" s="1"/>
  <c r="S28" i="3" s="1"/>
  <c r="T9" i="3"/>
  <c r="U9" i="3"/>
  <c r="O10" i="3"/>
  <c r="P10" i="3"/>
  <c r="Q10" i="3"/>
  <c r="R10" i="3"/>
  <c r="S10" i="3"/>
  <c r="T10" i="3"/>
  <c r="U10" i="3"/>
  <c r="O11" i="3"/>
  <c r="P11" i="3"/>
  <c r="Q11" i="3"/>
  <c r="R11" i="3"/>
  <c r="S11" i="3"/>
  <c r="T11" i="3"/>
  <c r="U11" i="3"/>
  <c r="O12" i="3"/>
  <c r="P12" i="3"/>
  <c r="Q12" i="3"/>
  <c r="R12" i="3"/>
  <c r="S12" i="3"/>
  <c r="T12" i="3"/>
  <c r="U12" i="3"/>
  <c r="O13" i="3"/>
  <c r="P13" i="3"/>
  <c r="Q13" i="3"/>
  <c r="R13" i="3"/>
  <c r="S13" i="3"/>
  <c r="T13" i="3"/>
  <c r="U13" i="3"/>
  <c r="O14" i="3"/>
  <c r="P14" i="3"/>
  <c r="Q14" i="3"/>
  <c r="R14" i="3"/>
  <c r="S14" i="3"/>
  <c r="T14" i="3"/>
  <c r="U14" i="3"/>
  <c r="O15" i="3"/>
  <c r="P15" i="3"/>
  <c r="Q15" i="3"/>
  <c r="R15" i="3"/>
  <c r="S15" i="3"/>
  <c r="T15" i="3"/>
  <c r="U15" i="3"/>
  <c r="O16" i="3"/>
  <c r="P16" i="3"/>
  <c r="Q16" i="3"/>
  <c r="R16" i="3"/>
  <c r="S16" i="3"/>
  <c r="T16" i="3"/>
  <c r="U16" i="3"/>
  <c r="O17" i="3"/>
  <c r="P17" i="3"/>
  <c r="Q17" i="3"/>
  <c r="R17" i="3"/>
  <c r="S17" i="3"/>
  <c r="T17" i="3"/>
  <c r="U17" i="3"/>
  <c r="O18" i="3"/>
  <c r="P18" i="3"/>
  <c r="Q18" i="3"/>
  <c r="R18" i="3"/>
  <c r="S18" i="3"/>
  <c r="T18" i="3"/>
  <c r="U18" i="3"/>
  <c r="O19" i="3"/>
  <c r="P19" i="3"/>
  <c r="Q19" i="3"/>
  <c r="R19" i="3"/>
  <c r="S19" i="3"/>
  <c r="T19" i="3"/>
  <c r="U19" i="3"/>
  <c r="O20" i="3"/>
  <c r="P20" i="3"/>
  <c r="Q20" i="3"/>
  <c r="R20" i="3"/>
  <c r="S20" i="3"/>
  <c r="T20" i="3"/>
  <c r="U20" i="3"/>
  <c r="O21" i="3"/>
  <c r="P21" i="3"/>
  <c r="Q21" i="3"/>
  <c r="R21" i="3"/>
  <c r="S21" i="3"/>
  <c r="T21" i="3"/>
  <c r="U21" i="3"/>
  <c r="O22" i="3"/>
  <c r="P22" i="3"/>
  <c r="Q22" i="3"/>
  <c r="R22" i="3"/>
  <c r="S22" i="3"/>
  <c r="T22" i="3"/>
  <c r="U22" i="3"/>
  <c r="O23" i="3"/>
  <c r="P23" i="3"/>
  <c r="Q23" i="3"/>
  <c r="R23" i="3"/>
  <c r="S23" i="3"/>
  <c r="T23" i="3"/>
  <c r="U23" i="3"/>
  <c r="O24" i="3"/>
  <c r="P24" i="3"/>
  <c r="Q24" i="3"/>
  <c r="R24" i="3"/>
  <c r="S24" i="3"/>
  <c r="T24" i="3"/>
  <c r="U24" i="3"/>
  <c r="O25" i="3"/>
  <c r="P25" i="3"/>
  <c r="Q25" i="3"/>
  <c r="R25" i="3"/>
  <c r="S25" i="3"/>
  <c r="T25" i="3"/>
  <c r="U25" i="3"/>
  <c r="N25" i="3"/>
  <c r="N24" i="3"/>
  <c r="N23" i="3"/>
  <c r="N22" i="3"/>
  <c r="N21" i="3"/>
  <c r="N20" i="3"/>
  <c r="N19" i="3"/>
  <c r="N16" i="3"/>
  <c r="N17" i="3"/>
  <c r="N18" i="3"/>
  <c r="N15" i="3"/>
  <c r="N14" i="3"/>
  <c r="N13" i="3"/>
  <c r="N12" i="3"/>
  <c r="N11" i="3"/>
  <c r="N10" i="3"/>
  <c r="N9" i="3"/>
  <c r="N8" i="3"/>
  <c r="N7" i="3"/>
  <c r="N6" i="3"/>
  <c r="N5" i="3"/>
  <c r="O4" i="3"/>
  <c r="P4" i="3"/>
  <c r="Q4" i="3"/>
  <c r="R4" i="3"/>
  <c r="S4" i="3"/>
  <c r="T4" i="3"/>
  <c r="U4" i="3"/>
  <c r="N4" i="3"/>
  <c r="R58" i="2"/>
  <c r="R57" i="2"/>
  <c r="R59" i="2" s="1"/>
  <c r="L57" i="2"/>
  <c r="M57" i="2" s="1"/>
  <c r="M59" i="2" s="1"/>
  <c r="R92" i="2"/>
  <c r="R91" i="2"/>
  <c r="R90" i="2"/>
  <c r="L90" i="2"/>
  <c r="M90" i="2" s="1"/>
  <c r="M93" i="2" s="1"/>
  <c r="R88" i="2"/>
  <c r="R87" i="2"/>
  <c r="R86" i="2"/>
  <c r="L86" i="2"/>
  <c r="M86" i="2" s="1"/>
  <c r="M89" i="2" s="1"/>
  <c r="R84" i="2"/>
  <c r="R83" i="2"/>
  <c r="R82" i="2"/>
  <c r="R85" i="2" s="1"/>
  <c r="L82" i="2"/>
  <c r="M82" i="2" s="1"/>
  <c r="M85" i="2" s="1"/>
  <c r="R80" i="2"/>
  <c r="R79" i="2"/>
  <c r="R78" i="2"/>
  <c r="R81" i="2" s="1"/>
  <c r="K78" i="2"/>
  <c r="L78" i="2" s="1"/>
  <c r="M78" i="2" s="1"/>
  <c r="M81" i="2" s="1"/>
  <c r="T78" i="2" s="1"/>
  <c r="R76" i="2"/>
  <c r="R75" i="2"/>
  <c r="L75" i="2"/>
  <c r="M75" i="2" s="1"/>
  <c r="M77" i="2" s="1"/>
  <c r="K75" i="2"/>
  <c r="R77" i="2" l="1"/>
  <c r="T75" i="2" s="1"/>
  <c r="T57" i="2"/>
  <c r="R93" i="2"/>
  <c r="T90" i="2" s="1"/>
  <c r="R89" i="2"/>
  <c r="T86" i="2" s="1"/>
  <c r="T82" i="2"/>
  <c r="M74" i="2" l="1"/>
  <c r="M40" i="2"/>
  <c r="R73" i="2"/>
  <c r="R72" i="2"/>
  <c r="R74" i="2" s="1"/>
  <c r="K72" i="2"/>
  <c r="L72" i="2" s="1"/>
  <c r="M72" i="2" s="1"/>
  <c r="R70" i="2"/>
  <c r="R69" i="2"/>
  <c r="R68" i="2"/>
  <c r="R71" i="2" s="1"/>
  <c r="L68" i="2"/>
  <c r="M68" i="2" s="1"/>
  <c r="M71" i="2" s="1"/>
  <c r="R66" i="2"/>
  <c r="R65" i="2"/>
  <c r="R64" i="2"/>
  <c r="R67" i="2" s="1"/>
  <c r="L64" i="2"/>
  <c r="M64" i="2" s="1"/>
  <c r="M67" i="2" s="1"/>
  <c r="R62" i="2"/>
  <c r="R61" i="2"/>
  <c r="R60" i="2"/>
  <c r="L60" i="2"/>
  <c r="M60" i="2" s="1"/>
  <c r="M63" i="2" s="1"/>
  <c r="R55" i="2"/>
  <c r="R54" i="2"/>
  <c r="R53" i="2"/>
  <c r="R56" i="2" s="1"/>
  <c r="K53" i="2"/>
  <c r="L53" i="2" s="1"/>
  <c r="M53" i="2" s="1"/>
  <c r="M56" i="2" s="1"/>
  <c r="R51" i="2"/>
  <c r="R50" i="2"/>
  <c r="R49" i="2"/>
  <c r="R52" i="2" s="1"/>
  <c r="L49" i="2"/>
  <c r="M49" i="2" s="1"/>
  <c r="M52" i="2" s="1"/>
  <c r="K49" i="2"/>
  <c r="M48" i="2"/>
  <c r="R47" i="2"/>
  <c r="R46" i="2"/>
  <c r="R45" i="2"/>
  <c r="R44" i="2"/>
  <c r="R48" i="2" s="1"/>
  <c r="L44" i="2"/>
  <c r="M44" i="2" s="1"/>
  <c r="R41" i="2"/>
  <c r="R42" i="2"/>
  <c r="R40" i="2"/>
  <c r="M43" i="2"/>
  <c r="L40" i="2"/>
  <c r="R38" i="2"/>
  <c r="R37" i="2"/>
  <c r="R39" i="2" s="1"/>
  <c r="L37" i="2"/>
  <c r="M37" i="2" s="1"/>
  <c r="M39" i="2" s="1"/>
  <c r="T37" i="2" s="1"/>
  <c r="T44" i="2" l="1"/>
  <c r="T49" i="2"/>
  <c r="T72" i="2"/>
  <c r="T53" i="2"/>
  <c r="R63" i="2"/>
  <c r="T60" i="2" s="1"/>
  <c r="T68" i="2"/>
  <c r="T64" i="2"/>
  <c r="R43" i="2"/>
  <c r="T40" i="2" s="1"/>
  <c r="I38" i="1"/>
  <c r="I27" i="1"/>
  <c r="G30" i="1"/>
  <c r="G38" i="1" s="1"/>
  <c r="G31" i="1"/>
  <c r="G32" i="1"/>
  <c r="G33" i="1"/>
  <c r="G34" i="1"/>
  <c r="G35" i="1"/>
  <c r="G36" i="1"/>
  <c r="G37" i="1"/>
  <c r="G29" i="1"/>
  <c r="I15" i="1"/>
  <c r="R35" i="2"/>
  <c r="R36" i="2" s="1"/>
  <c r="R34" i="2"/>
  <c r="L34" i="2"/>
  <c r="M34" i="2" s="1"/>
  <c r="M36" i="2" s="1"/>
  <c r="T34" i="2" s="1"/>
  <c r="R32" i="2"/>
  <c r="R31" i="2"/>
  <c r="R30" i="2"/>
  <c r="R33" i="2" s="1"/>
  <c r="L30" i="2"/>
  <c r="M30" i="2" s="1"/>
  <c r="M33" i="2" s="1"/>
  <c r="T30" i="2" s="1"/>
  <c r="R27" i="2"/>
  <c r="R28" i="2"/>
  <c r="R29" i="2" s="1"/>
  <c r="R26" i="2"/>
  <c r="L26" i="2" l="1"/>
  <c r="M26" i="2" s="1"/>
  <c r="M29" i="2" s="1"/>
  <c r="T26" i="2" s="1"/>
  <c r="R24" i="2"/>
  <c r="R23" i="2"/>
  <c r="R22" i="2"/>
  <c r="R25" i="2" s="1"/>
  <c r="R21" i="2"/>
  <c r="L21" i="2"/>
  <c r="M21" i="2" s="1"/>
  <c r="M25" i="2" s="1"/>
  <c r="T21" i="2" s="1"/>
  <c r="R12" i="2"/>
  <c r="R13" i="2"/>
  <c r="R14" i="2"/>
  <c r="R15" i="2"/>
  <c r="R16" i="2"/>
  <c r="R17" i="2"/>
  <c r="R18" i="2"/>
  <c r="R19" i="2"/>
  <c r="R11" i="2"/>
  <c r="R20" i="2" s="1"/>
  <c r="L11" i="2"/>
  <c r="M11" i="2" s="1"/>
  <c r="M20" i="2" s="1"/>
  <c r="T11" i="2" s="1"/>
  <c r="R5" i="2"/>
  <c r="R6" i="2"/>
  <c r="R7" i="2"/>
  <c r="R8" i="2"/>
  <c r="R9" i="2"/>
  <c r="R4" i="2"/>
  <c r="R10" i="2" s="1"/>
  <c r="L4" i="2"/>
  <c r="M4" i="2" s="1"/>
  <c r="M10" i="2" s="1"/>
  <c r="T4" i="2" l="1"/>
  <c r="G26" i="1"/>
  <c r="G25" i="1"/>
  <c r="G24" i="1"/>
  <c r="G23" i="1"/>
  <c r="G22" i="1"/>
  <c r="G21" i="1"/>
  <c r="G20" i="1"/>
  <c r="G19" i="1"/>
  <c r="G18" i="1"/>
  <c r="G17" i="1"/>
  <c r="G16" i="1"/>
  <c r="G5" i="1"/>
  <c r="G6" i="1"/>
  <c r="G7" i="1"/>
  <c r="G8" i="1"/>
  <c r="G9" i="1"/>
  <c r="G10" i="1"/>
  <c r="G11" i="1"/>
  <c r="G12" i="1"/>
  <c r="G13" i="1"/>
  <c r="G14" i="1"/>
  <c r="G4" i="1"/>
  <c r="G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4" authorId="0" shapeId="0" xr:uid="{04F541AC-F325-4841-B5B8-3EDE6222D43B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含中心轴套，组件价格</t>
        </r>
      </text>
    </comment>
    <comment ref="J16" authorId="0" shapeId="0" xr:uid="{D29AAF82-3966-4BB3-A83F-095C578DC91E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含中心轴套，组件价格</t>
        </r>
      </text>
    </comment>
    <comment ref="J28" authorId="0" shapeId="0" xr:uid="{CAB910C6-F231-425D-8B52-0E1CC25FAAFF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含中心轴套，组件价格</t>
        </r>
      </text>
    </comment>
  </commentList>
</comments>
</file>

<file path=xl/sharedStrings.xml><?xml version="1.0" encoding="utf-8"?>
<sst xmlns="http://schemas.openxmlformats.org/spreadsheetml/2006/main" count="576" uniqueCount="234">
  <si>
    <t>序</t>
  </si>
  <si>
    <t>QAD编码</t>
  </si>
  <si>
    <t>总成名称</t>
  </si>
  <si>
    <t>名称</t>
  </si>
  <si>
    <t>数量</t>
  </si>
  <si>
    <t>材质</t>
  </si>
  <si>
    <t>重量</t>
  </si>
  <si>
    <t>材料费</t>
  </si>
  <si>
    <t>加工成本</t>
  </si>
  <si>
    <t>号</t>
  </si>
  <si>
    <t>毛重</t>
  </si>
  <si>
    <t>净重</t>
  </si>
  <si>
    <t>废铁</t>
  </si>
  <si>
    <t>材料</t>
  </si>
  <si>
    <t>工序</t>
  </si>
  <si>
    <t>吨位</t>
  </si>
  <si>
    <t>工序费</t>
  </si>
  <si>
    <t>合计</t>
  </si>
  <si>
    <t>落料</t>
  </si>
  <si>
    <t>冲孔</t>
  </si>
  <si>
    <t>成型</t>
  </si>
  <si>
    <t>左下板</t>
  </si>
  <si>
    <t>左手柄</t>
  </si>
  <si>
    <t>内盘簧支架</t>
  </si>
  <si>
    <t>罩壳支架</t>
  </si>
  <si>
    <t>K1正副司机拉簧</t>
  </si>
  <si>
    <t>K1正副司机盘簧</t>
  </si>
  <si>
    <t>中心轴套</t>
  </si>
  <si>
    <t>焊接方螺母</t>
  </si>
  <si>
    <t>正副司机座左圆盘（主动）</t>
  </si>
  <si>
    <t>上板（左）</t>
  </si>
  <si>
    <t>未税价</t>
    <phoneticPr fontId="2" type="noConversion"/>
  </si>
  <si>
    <t>单价</t>
    <phoneticPr fontId="2" type="noConversion"/>
  </si>
  <si>
    <t>金额</t>
    <phoneticPr fontId="2" type="noConversion"/>
  </si>
  <si>
    <t>外盘簧支架</t>
    <phoneticPr fontId="2" type="noConversion"/>
  </si>
  <si>
    <t>合计：</t>
    <phoneticPr fontId="2" type="noConversion"/>
  </si>
  <si>
    <t>上板（右）</t>
  </si>
  <si>
    <t>右下板</t>
  </si>
  <si>
    <t>右手柄</t>
  </si>
  <si>
    <t>正副司机座右圆盘（主动）</t>
  </si>
  <si>
    <t>QAD号</t>
    <phoneticPr fontId="2" type="noConversion"/>
  </si>
  <si>
    <t>下料尺寸</t>
    <phoneticPr fontId="2" type="noConversion"/>
  </si>
  <si>
    <t>未税单价</t>
    <phoneticPr fontId="2" type="noConversion"/>
  </si>
  <si>
    <t>系数</t>
    <phoneticPr fontId="2" type="noConversion"/>
  </si>
  <si>
    <t>长mm</t>
    <phoneticPr fontId="2" type="noConversion"/>
  </si>
  <si>
    <t>宽mm</t>
    <phoneticPr fontId="2" type="noConversion"/>
  </si>
  <si>
    <t>厚mm</t>
    <phoneticPr fontId="2" type="noConversion"/>
  </si>
  <si>
    <t>出件数</t>
    <phoneticPr fontId="2" type="noConversion"/>
  </si>
  <si>
    <t>驾驶员座椅左调角器</t>
    <phoneticPr fontId="2" type="noConversion"/>
  </si>
  <si>
    <t>成型1</t>
  </si>
  <si>
    <t>切边</t>
  </si>
  <si>
    <t>冲侧孔</t>
  </si>
  <si>
    <t>冲孔切断</t>
  </si>
  <si>
    <t>成型2</t>
  </si>
  <si>
    <t>200T</t>
    <phoneticPr fontId="2" type="noConversion"/>
  </si>
  <si>
    <t>160T</t>
    <phoneticPr fontId="2" type="noConversion"/>
  </si>
  <si>
    <t>冲孔1</t>
  </si>
  <si>
    <t>冲孔2</t>
  </si>
  <si>
    <t>冲孔3</t>
  </si>
  <si>
    <t>冲孔4</t>
  </si>
  <si>
    <t>折弯</t>
  </si>
  <si>
    <t>80T</t>
    <phoneticPr fontId="2" type="noConversion"/>
  </si>
  <si>
    <t>100T</t>
    <phoneticPr fontId="2" type="noConversion"/>
  </si>
  <si>
    <t>上板左/右</t>
    <phoneticPr fontId="2" type="noConversion"/>
  </si>
  <si>
    <t>左下板/右下板</t>
    <phoneticPr fontId="2" type="noConversion"/>
  </si>
  <si>
    <t>2.5/SAPH440</t>
    <phoneticPr fontId="2" type="noConversion"/>
  </si>
  <si>
    <t>左/右手柄</t>
    <phoneticPr fontId="2" type="noConversion"/>
  </si>
  <si>
    <t>切口</t>
  </si>
  <si>
    <t>63T</t>
    <phoneticPr fontId="2" type="noConversion"/>
  </si>
  <si>
    <t>40T</t>
    <phoneticPr fontId="2" type="noConversion"/>
  </si>
  <si>
    <t>内盘簧支架</t>
    <phoneticPr fontId="2" type="noConversion"/>
  </si>
  <si>
    <t>Q235</t>
    <phoneticPr fontId="2" type="noConversion"/>
  </si>
  <si>
    <t>40T</t>
    <phoneticPr fontId="2" type="noConversion"/>
  </si>
  <si>
    <t>罩壳支架</t>
    <phoneticPr fontId="2" type="noConversion"/>
  </si>
  <si>
    <t>1.8/SAPH440</t>
  </si>
  <si>
    <t>外盘簧支架</t>
  </si>
  <si>
    <t>2.5/SAPH440</t>
  </si>
  <si>
    <t>副司机座椅右调角器</t>
    <phoneticPr fontId="2" type="noConversion"/>
  </si>
  <si>
    <t>7/16安全带螺母</t>
  </si>
  <si>
    <t>正副司机座右圆盘（被动）</t>
  </si>
  <si>
    <t>总成采购价</t>
    <phoneticPr fontId="2" type="noConversion"/>
  </si>
  <si>
    <t>材料费占比%</t>
    <phoneticPr fontId="2" type="noConversion"/>
  </si>
  <si>
    <t>SLT0000328</t>
    <phoneticPr fontId="2" type="noConversion"/>
  </si>
  <si>
    <t>SLT0000363</t>
    <phoneticPr fontId="2" type="noConversion"/>
  </si>
  <si>
    <t>SLT0000329/364</t>
    <phoneticPr fontId="2" type="noConversion"/>
  </si>
  <si>
    <t>正司机座椅右调角器/副司机座椅左调角器</t>
    <phoneticPr fontId="2" type="noConversion"/>
  </si>
  <si>
    <t>K1调角器钣金件目标价格核算明细表</t>
    <phoneticPr fontId="2" type="noConversion"/>
  </si>
  <si>
    <t>下板</t>
  </si>
  <si>
    <t>下板</t>
    <phoneticPr fontId="2" type="noConversion"/>
  </si>
  <si>
    <t>200T</t>
    <phoneticPr fontId="2" type="noConversion"/>
  </si>
  <si>
    <t>上板</t>
  </si>
  <si>
    <t>上板</t>
    <phoneticPr fontId="2" type="noConversion"/>
  </si>
  <si>
    <t>80T</t>
    <phoneticPr fontId="2" type="noConversion"/>
  </si>
  <si>
    <t>2.5/SAPH440</t>
    <phoneticPr fontId="2" type="noConversion"/>
  </si>
  <si>
    <t>手柄左/右</t>
    <phoneticPr fontId="2" type="noConversion"/>
  </si>
  <si>
    <t>63T</t>
    <phoneticPr fontId="2" type="noConversion"/>
  </si>
  <si>
    <t>外盘簧支架（短）</t>
  </si>
  <si>
    <t>Q235</t>
    <phoneticPr fontId="2" type="noConversion"/>
  </si>
  <si>
    <t>外盘簧支架（长）</t>
  </si>
  <si>
    <t>盘簧固定架</t>
  </si>
  <si>
    <t>下板左/右</t>
    <phoneticPr fontId="2" type="noConversion"/>
  </si>
  <si>
    <t>160T</t>
    <phoneticPr fontId="2" type="noConversion"/>
  </si>
  <si>
    <t>125T</t>
    <phoneticPr fontId="2" type="noConversion"/>
  </si>
  <si>
    <t>QSTE420</t>
    <phoneticPr fontId="2" type="noConversion"/>
  </si>
  <si>
    <t>4/SAPH440</t>
  </si>
  <si>
    <t>100T</t>
    <phoneticPr fontId="2" type="noConversion"/>
  </si>
  <si>
    <t>4/SAPH440</t>
    <phoneticPr fontId="2" type="noConversion"/>
  </si>
  <si>
    <t>2/ST12</t>
  </si>
  <si>
    <t>2/ST12</t>
    <phoneticPr fontId="2" type="noConversion"/>
  </si>
  <si>
    <t>盘簧支架（右）</t>
  </si>
  <si>
    <t>3/Q235</t>
  </si>
  <si>
    <t>盘簧支架（右）</t>
    <phoneticPr fontId="2" type="noConversion"/>
  </si>
  <si>
    <t>罩壳支架左/右</t>
    <phoneticPr fontId="2" type="noConversion"/>
  </si>
  <si>
    <t>产品/零件</t>
  </si>
  <si>
    <t>材料牌号/标准</t>
  </si>
  <si>
    <t>开料尺寸（mm）/件数</t>
  </si>
  <si>
    <t>简图/备注</t>
  </si>
  <si>
    <t>SLT0000396</t>
  </si>
  <si>
    <t>SLT0000398</t>
  </si>
  <si>
    <t>SLT0000410</t>
  </si>
  <si>
    <t>SLT0001054</t>
  </si>
  <si>
    <t>SLT0000397</t>
  </si>
  <si>
    <t>SLT0001051</t>
  </si>
  <si>
    <t>SLT0000399</t>
  </si>
  <si>
    <t>SLT0001050</t>
  </si>
  <si>
    <t>零件名称/编号</t>
  </si>
  <si>
    <t>力乐编号</t>
  </si>
  <si>
    <t>FTK1-7144000-01-001</t>
  </si>
  <si>
    <t>3/QSTE420</t>
  </si>
  <si>
    <t>FTK1-7134000-01-101</t>
  </si>
  <si>
    <t>1250*142*2.5/12</t>
  </si>
  <si>
    <t>手柄（左）</t>
  </si>
  <si>
    <t>JB6802-100-03-04</t>
  </si>
  <si>
    <t>手柄（右）</t>
  </si>
  <si>
    <t>外盘簧支架（左）</t>
  </si>
  <si>
    <t>FTK1-7134000-01-102</t>
  </si>
  <si>
    <t>JB6802-100-03-05</t>
  </si>
  <si>
    <t>2/Q235</t>
  </si>
  <si>
    <t>下板（左）</t>
  </si>
  <si>
    <t>3/SAPH440</t>
  </si>
  <si>
    <t>下板（右）</t>
  </si>
  <si>
    <t>FTK1-7244100-02-001</t>
  </si>
  <si>
    <t>FTK1-7244200-02-001</t>
  </si>
  <si>
    <t>4/QSTE420</t>
  </si>
  <si>
    <t>FTK1-7234200-02-101</t>
  </si>
  <si>
    <t>JB6802-200-03-04</t>
  </si>
  <si>
    <t>FTK1-7234200-02-102</t>
  </si>
  <si>
    <t>FTK1-7134000-02-101</t>
  </si>
  <si>
    <t>FTK1-7134000-02-102</t>
  </si>
  <si>
    <t>后排单/双人座左圆盘（主动）</t>
  </si>
  <si>
    <t>后排单/双人座右圆盘（主动）</t>
  </si>
  <si>
    <t>空心核心件</t>
  </si>
  <si>
    <t>FTK1-7134000-02-103</t>
  </si>
  <si>
    <t>扭簧左</t>
  </si>
  <si>
    <t>FTK1-7134000-01-003R</t>
  </si>
  <si>
    <t>1.8/65Mn</t>
  </si>
  <si>
    <t>扭簧右</t>
  </si>
  <si>
    <t>K1盘簧</t>
  </si>
  <si>
    <t>FTK1-7134000-03-001</t>
  </si>
  <si>
    <t>60Si2Mn 3.6X10.3</t>
  </si>
  <si>
    <t>M10凸焊螺母</t>
  </si>
  <si>
    <t>GB/T13680-1992</t>
  </si>
  <si>
    <t>材料成本合计：</t>
  </si>
  <si>
    <t>材料成本合计：</t>
    <phoneticPr fontId="2" type="noConversion"/>
  </si>
  <si>
    <t>总成采购价格：</t>
  </si>
  <si>
    <t>总成采购价格：</t>
    <phoneticPr fontId="2" type="noConversion"/>
  </si>
  <si>
    <t>材料成本占比：</t>
  </si>
  <si>
    <t>材料成本占比：</t>
    <phoneticPr fontId="2" type="noConversion"/>
  </si>
  <si>
    <t>左座左</t>
  </si>
  <si>
    <t>右座右</t>
  </si>
  <si>
    <t>左座右</t>
  </si>
  <si>
    <t>右座左</t>
  </si>
  <si>
    <t>FTK1-2012859-01-101</t>
  </si>
  <si>
    <t>下板(左)</t>
  </si>
  <si>
    <t>FTK1-2012859L-01-003</t>
  </si>
  <si>
    <t>1250*184.5*3/11</t>
  </si>
  <si>
    <t>下板(右)</t>
  </si>
  <si>
    <t>盘簧支架</t>
  </si>
  <si>
    <t>1250*83*3/16</t>
  </si>
  <si>
    <t>罩壳支架(左)</t>
  </si>
  <si>
    <t>H2L7204TL-10-02</t>
  </si>
  <si>
    <t>1250*68*1.8/43</t>
  </si>
  <si>
    <t>罩壳支架(右)</t>
  </si>
  <si>
    <t>LL6804170-A15</t>
  </si>
  <si>
    <t>Q235/φ17冷镦件</t>
  </si>
  <si>
    <t>翻折左座圆盘（主动）</t>
  </si>
  <si>
    <t>翻折右座圆盘（主动）</t>
  </si>
  <si>
    <t>翻折左座圆盘（被动）</t>
  </si>
  <si>
    <t>翻折右座圆盘（被动）</t>
  </si>
  <si>
    <t>定额数量</t>
    <phoneticPr fontId="2" type="noConversion"/>
  </si>
  <si>
    <t>定额材料成本</t>
    <phoneticPr fontId="2" type="noConversion"/>
  </si>
  <si>
    <t>K1后排翻转座椅调角器定额材料成本明细表</t>
    <phoneticPr fontId="2" type="noConversion"/>
  </si>
  <si>
    <t>K1司机座椅调角器定额材料成本</t>
    <phoneticPr fontId="2" type="noConversion"/>
  </si>
  <si>
    <t>FTK1-7234200-02-102</t>
    <phoneticPr fontId="2" type="noConversion"/>
  </si>
  <si>
    <t>FTK1-7134000-02-101</t>
    <phoneticPr fontId="2" type="noConversion"/>
  </si>
  <si>
    <t>FTK1-7134000-02-102</t>
    <phoneticPr fontId="2" type="noConversion"/>
  </si>
  <si>
    <t>FTK1-7134000-01-003R</t>
    <phoneticPr fontId="2" type="noConversion"/>
  </si>
  <si>
    <t>FTK1-7134000-03-001</t>
    <phoneticPr fontId="2" type="noConversion"/>
  </si>
  <si>
    <t>力乐零件</t>
    <phoneticPr fontId="2" type="noConversion"/>
  </si>
  <si>
    <t>未税单价</t>
    <phoneticPr fontId="2" type="noConversion"/>
  </si>
  <si>
    <t>JB6802-100-03-05</t>
    <phoneticPr fontId="2" type="noConversion"/>
  </si>
  <si>
    <t>FTK1-2012859-01-101</t>
    <phoneticPr fontId="2" type="noConversion"/>
  </si>
  <si>
    <t>FTK1-2012859L-01-003</t>
    <phoneticPr fontId="2" type="noConversion"/>
  </si>
  <si>
    <t>FTK1-7134000-01-102</t>
    <phoneticPr fontId="2" type="noConversion"/>
  </si>
  <si>
    <t>H2L7204TL-10-02</t>
    <phoneticPr fontId="2" type="noConversion"/>
  </si>
  <si>
    <t>LL6804170-A15</t>
    <phoneticPr fontId="2" type="noConversion"/>
  </si>
  <si>
    <t>主动上板</t>
  </si>
  <si>
    <t>5/45#</t>
  </si>
  <si>
    <t>精冲</t>
  </si>
  <si>
    <t>100T</t>
    <phoneticPr fontId="2" type="noConversion"/>
  </si>
  <si>
    <t>160T</t>
    <phoneticPr fontId="2" type="noConversion"/>
  </si>
  <si>
    <t>125T</t>
    <phoneticPr fontId="2" type="noConversion"/>
  </si>
  <si>
    <t>被动上板</t>
  </si>
  <si>
    <t>2.5/ST12</t>
  </si>
  <si>
    <t>连续模</t>
    <phoneticPr fontId="2" type="noConversion"/>
  </si>
  <si>
    <t>切口</t>
    <phoneticPr fontId="2" type="noConversion"/>
  </si>
  <si>
    <t>400T</t>
    <phoneticPr fontId="2" type="noConversion"/>
  </si>
  <si>
    <t>80T</t>
    <phoneticPr fontId="2" type="noConversion"/>
  </si>
  <si>
    <t>200T</t>
    <phoneticPr fontId="2" type="noConversion"/>
  </si>
  <si>
    <t>下板（左/右）</t>
    <phoneticPr fontId="2" type="noConversion"/>
  </si>
  <si>
    <t>限位块</t>
  </si>
  <si>
    <t>精冲</t>
    <phoneticPr fontId="2" type="noConversion"/>
  </si>
  <si>
    <t>110T</t>
    <phoneticPr fontId="2" type="noConversion"/>
  </si>
  <si>
    <t>固定板（左）</t>
  </si>
  <si>
    <t>40T</t>
    <phoneticPr fontId="2" type="noConversion"/>
  </si>
  <si>
    <t>固定板（右）</t>
  </si>
  <si>
    <t>2/SPCC</t>
    <phoneticPr fontId="2" type="noConversion"/>
  </si>
  <si>
    <t>单冲</t>
    <phoneticPr fontId="2" type="noConversion"/>
  </si>
  <si>
    <t>不含税目标单价</t>
    <phoneticPr fontId="2" type="noConversion"/>
  </si>
  <si>
    <t>备注</t>
    <phoneticPr fontId="2" type="noConversion"/>
  </si>
  <si>
    <t>正副司机</t>
    <phoneticPr fontId="2" type="noConversion"/>
  </si>
  <si>
    <t>双人座椅</t>
    <phoneticPr fontId="2" type="noConversion"/>
  </si>
  <si>
    <t>后排翻转</t>
    <phoneticPr fontId="2" type="noConversion"/>
  </si>
  <si>
    <t>6480连接板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</si>
</sst>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);[Red]\(0.000\)"/>
    <numFmt numFmtId="178" formatCode="0.0000_);[Red]\(0.0000\)"/>
    <numFmt numFmtId="179" formatCode="000"/>
  </numFmts>
  <fonts count="12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等线 Light"/>
      <family val="3"/>
      <charset val="134"/>
      <scheme val="major"/>
    </font>
    <font>
      <sz val="10"/>
      <name val="新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211">
    <xf numFmtId="0" fontId="0" fillId="0" borderId="0" xfId="0">
      <alignment vertical="center"/>
    </xf>
    <xf numFmtId="176" fontId="0" fillId="0" borderId="2" xfId="0" applyNumberFormat="1" applyBorder="1" applyAlignment="1">
      <alignment horizontal="center" vertical="center" shrinkToFit="1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>
      <alignment vertical="center"/>
    </xf>
    <xf numFmtId="0" fontId="1" fillId="0" borderId="2" xfId="1" applyBorder="1" applyAlignment="1">
      <alignment horizontal="center" vertical="center" wrapText="1" shrinkToFit="1"/>
    </xf>
    <xf numFmtId="176" fontId="1" fillId="0" borderId="2" xfId="1" applyNumberFormat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 shrinkToFit="1"/>
    </xf>
    <xf numFmtId="176" fontId="1" fillId="0" borderId="2" xfId="1" applyNumberFormat="1" applyBorder="1" applyAlignment="1">
      <alignment horizontal="center" vertical="center" wrapText="1"/>
    </xf>
    <xf numFmtId="176" fontId="1" fillId="0" borderId="2" xfId="1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0" xfId="0" applyNumberFormat="1">
      <alignment vertical="center"/>
    </xf>
    <xf numFmtId="10" fontId="0" fillId="0" borderId="2" xfId="0" applyNumberFormat="1" applyBorder="1">
      <alignment vertical="center"/>
    </xf>
    <xf numFmtId="0" fontId="1" fillId="0" borderId="1" xfId="1" applyNumberFormat="1" applyBorder="1" applyAlignment="1">
      <alignment horizontal="center" vertical="center"/>
    </xf>
    <xf numFmtId="0" fontId="1" fillId="0" borderId="3" xfId="1" applyNumberFormat="1" applyBorder="1" applyAlignment="1">
      <alignment horizontal="center" vertical="center"/>
    </xf>
    <xf numFmtId="0" fontId="0" fillId="3" borderId="2" xfId="0" applyFill="1" applyBorder="1">
      <alignment vertical="center"/>
    </xf>
    <xf numFmtId="176" fontId="0" fillId="3" borderId="2" xfId="0" applyNumberFormat="1" applyFill="1" applyBorder="1">
      <alignment vertical="center"/>
    </xf>
    <xf numFmtId="0" fontId="0" fillId="4" borderId="2" xfId="0" applyFill="1" applyBorder="1">
      <alignment vertical="center"/>
    </xf>
    <xf numFmtId="176" fontId="0" fillId="4" borderId="2" xfId="0" applyNumberFormat="1" applyFill="1" applyBorder="1">
      <alignment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 shrinkToFit="1"/>
    </xf>
    <xf numFmtId="0" fontId="7" fillId="0" borderId="10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9" fillId="0" borderId="0" xfId="3" applyFont="1" applyAlignment="1">
      <alignment horizontal="center" vertical="center"/>
    </xf>
    <xf numFmtId="0" fontId="5" fillId="0" borderId="0" xfId="3">
      <alignment vertical="center"/>
    </xf>
    <xf numFmtId="0" fontId="5" fillId="0" borderId="0" xfId="3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shrinkToFit="1"/>
    </xf>
    <xf numFmtId="0" fontId="5" fillId="0" borderId="0" xfId="3" applyFill="1">
      <alignment vertical="center"/>
    </xf>
    <xf numFmtId="0" fontId="6" fillId="0" borderId="2" xfId="3" applyFont="1" applyFill="1" applyBorder="1" applyAlignment="1">
      <alignment horizontal="center" vertical="center" shrinkToFi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5" fillId="0" borderId="0" xfId="3" applyFill="1" applyAlignment="1">
      <alignment horizontal="center" vertical="center"/>
    </xf>
    <xf numFmtId="0" fontId="5" fillId="0" borderId="2" xfId="3" applyBorder="1" applyAlignment="1">
      <alignment horizontal="center" vertical="center"/>
    </xf>
    <xf numFmtId="0" fontId="5" fillId="0" borderId="2" xfId="3" applyFill="1" applyBorder="1" applyAlignment="1">
      <alignment horizontal="center" vertical="center"/>
    </xf>
    <xf numFmtId="10" fontId="5" fillId="0" borderId="0" xfId="3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0" fillId="5" borderId="2" xfId="0" applyFill="1" applyBorder="1">
      <alignment vertical="center"/>
    </xf>
    <xf numFmtId="176" fontId="0" fillId="5" borderId="2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0" fontId="0" fillId="0" borderId="8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vertical="center" wrapText="1"/>
    </xf>
    <xf numFmtId="179" fontId="6" fillId="0" borderId="13" xfId="0" applyNumberFormat="1" applyFont="1" applyBorder="1" applyAlignment="1">
      <alignment horizontal="center" vertical="center" wrapText="1"/>
    </xf>
    <xf numFmtId="179" fontId="6" fillId="0" borderId="6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horizontal="center" vertical="center" wrapText="1"/>
    </xf>
    <xf numFmtId="179" fontId="6" fillId="0" borderId="28" xfId="0" applyNumberFormat="1" applyFont="1" applyBorder="1" applyAlignment="1">
      <alignment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179" fontId="6" fillId="0" borderId="18" xfId="0" applyNumberFormat="1" applyFont="1" applyBorder="1" applyAlignment="1">
      <alignment vertical="center" wrapText="1"/>
    </xf>
    <xf numFmtId="179" fontId="6" fillId="0" borderId="2" xfId="0" applyNumberFormat="1" applyFont="1" applyBorder="1" applyAlignment="1">
      <alignment vertical="center" wrapText="1"/>
    </xf>
    <xf numFmtId="179" fontId="6" fillId="0" borderId="8" xfId="0" applyNumberFormat="1" applyFont="1" applyBorder="1" applyAlignment="1">
      <alignment vertical="center" wrapText="1"/>
    </xf>
    <xf numFmtId="0" fontId="9" fillId="0" borderId="0" xfId="3" applyFont="1" applyAlignment="1">
      <alignment horizontal="center" vertical="center"/>
    </xf>
    <xf numFmtId="0" fontId="5" fillId="0" borderId="10" xfId="3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 wrapText="1"/>
    </xf>
    <xf numFmtId="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 wrapText="1"/>
    </xf>
    <xf numFmtId="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178" fontId="0" fillId="5" borderId="2" xfId="0" applyNumberForma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wrapText="1" shrinkToFit="1"/>
    </xf>
    <xf numFmtId="176" fontId="1" fillId="0" borderId="2" xfId="1" applyNumberFormat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 shrinkToFit="1"/>
    </xf>
    <xf numFmtId="178" fontId="1" fillId="0" borderId="2" xfId="1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2" xfId="0" applyNumberFormat="1" applyFill="1" applyBorder="1" applyAlignment="1">
      <alignment horizontal="center" vertical="center"/>
    </xf>
    <xf numFmtId="0" fontId="0" fillId="6" borderId="2" xfId="0" applyFill="1" applyBorder="1">
      <alignment vertical="center"/>
    </xf>
    <xf numFmtId="176" fontId="0" fillId="6" borderId="2" xfId="0" applyNumberFormat="1" applyFill="1" applyBorder="1">
      <alignment vertical="center"/>
    </xf>
    <xf numFmtId="9" fontId="0" fillId="6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NumberForma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0" fontId="0" fillId="6" borderId="5" xfId="0" applyNumberFormat="1" applyFill="1" applyBorder="1" applyAlignment="1">
      <alignment horizontal="center" vertical="center"/>
    </xf>
    <xf numFmtId="0" fontId="0" fillId="6" borderId="3" xfId="0" applyNumberFormat="1" applyFill="1" applyBorder="1" applyAlignment="1">
      <alignment horizontal="center" vertical="center"/>
    </xf>
    <xf numFmtId="0" fontId="0" fillId="6" borderId="5" xfId="0" applyFill="1" applyBorder="1">
      <alignment vertical="center"/>
    </xf>
    <xf numFmtId="9" fontId="0" fillId="6" borderId="1" xfId="0" applyNumberForma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 wrapText="1"/>
    </xf>
    <xf numFmtId="0" fontId="0" fillId="6" borderId="5" xfId="0" applyNumberFormat="1" applyFill="1" applyBorder="1" applyAlignment="1">
      <alignment horizontal="center" vertical="center" wrapText="1"/>
    </xf>
    <xf numFmtId="0" fontId="0" fillId="6" borderId="3" xfId="0" applyNumberFormat="1" applyFill="1" applyBorder="1" applyAlignment="1">
      <alignment horizontal="center" vertical="center" wrapText="1"/>
    </xf>
    <xf numFmtId="9" fontId="0" fillId="6" borderId="2" xfId="0" applyNumberFormat="1" applyFill="1" applyBorder="1">
      <alignment vertical="center"/>
    </xf>
    <xf numFmtId="178" fontId="0" fillId="5" borderId="2" xfId="0" applyNumberFormat="1" applyFill="1" applyBorder="1" applyAlignment="1">
      <alignment vertical="center"/>
    </xf>
    <xf numFmtId="178" fontId="0" fillId="3" borderId="2" xfId="0" applyNumberFormat="1" applyFill="1" applyBorder="1" applyAlignment="1">
      <alignment vertical="center"/>
    </xf>
    <xf numFmtId="178" fontId="0" fillId="4" borderId="2" xfId="0" applyNumberFormat="1" applyFill="1" applyBorder="1" applyAlignment="1">
      <alignment vertical="center"/>
    </xf>
    <xf numFmtId="178" fontId="0" fillId="6" borderId="2" xfId="0" applyNumberFormat="1" applyFill="1" applyBorder="1" applyAlignment="1">
      <alignment vertical="center"/>
    </xf>
    <xf numFmtId="178" fontId="0" fillId="6" borderId="1" xfId="0" applyNumberFormat="1" applyFill="1" applyBorder="1" applyAlignment="1">
      <alignment vertical="center"/>
    </xf>
    <xf numFmtId="178" fontId="0" fillId="6" borderId="5" xfId="0" applyNumberFormat="1" applyFill="1" applyBorder="1" applyAlignment="1">
      <alignment vertical="center"/>
    </xf>
    <xf numFmtId="178" fontId="0" fillId="6" borderId="3" xfId="0" applyNumberFormat="1" applyFill="1" applyBorder="1" applyAlignment="1">
      <alignment vertical="center"/>
    </xf>
    <xf numFmtId="178" fontId="0" fillId="6" borderId="2" xfId="0" applyNumberFormat="1" applyFill="1" applyBorder="1" applyAlignment="1">
      <alignment vertical="center"/>
    </xf>
    <xf numFmtId="178" fontId="0" fillId="0" borderId="0" xfId="0" applyNumberFormat="1" applyAlignment="1">
      <alignment vertical="center"/>
    </xf>
  </cellXfs>
  <cellStyles count="4">
    <cellStyle name="常规" xfId="0" builtinId="0"/>
    <cellStyle name="常规 2" xfId="1" xr:uid="{7566C615-EF1A-4958-AAF4-935E9313BAE9}"/>
    <cellStyle name="常规 3" xfId="2" xr:uid="{4F59C286-458F-4165-993A-D21CB0C153A4}"/>
    <cellStyle name="常规 3 2" xfId="3" xr:uid="{5730A13F-2221-40E5-8240-D29B7F4FCED2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14</xdr:row>
      <xdr:rowOff>66675</xdr:rowOff>
    </xdr:from>
    <xdr:to>
      <xdr:col>3</xdr:col>
      <xdr:colOff>257175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CCD5D-69D5-4EC5-B320-ACA1F80CC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80867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5</xdr:row>
      <xdr:rowOff>38100</xdr:rowOff>
    </xdr:from>
    <xdr:to>
      <xdr:col>3</xdr:col>
      <xdr:colOff>1028700</xdr:colOff>
      <xdr:row>5</xdr:row>
      <xdr:rowOff>514350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E0787F2-0F76-4600-B815-E0C475C5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43125"/>
          <a:ext cx="762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7</xdr:row>
      <xdr:rowOff>57150</xdr:rowOff>
    </xdr:from>
    <xdr:to>
      <xdr:col>3</xdr:col>
      <xdr:colOff>1066800</xdr:colOff>
      <xdr:row>7</xdr:row>
      <xdr:rowOff>581025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BC3EAA-3B8E-48FD-8C60-22767E54A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3476625"/>
          <a:ext cx="819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4</xdr:row>
      <xdr:rowOff>76200</xdr:rowOff>
    </xdr:from>
    <xdr:to>
      <xdr:col>3</xdr:col>
      <xdr:colOff>828675</xdr:colOff>
      <xdr:row>4</xdr:row>
      <xdr:rowOff>581025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93A2C2BA-5B2B-44A0-9916-427A7680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524000"/>
          <a:ext cx="447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304800</xdr:colOff>
      <xdr:row>17</xdr:row>
      <xdr:rowOff>19050</xdr:rowOff>
    </xdr:from>
    <xdr:to>
      <xdr:col>4</xdr:col>
      <xdr:colOff>0</xdr:colOff>
      <xdr:row>18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D1AB5F1A-6714-459E-A766-08F5824F8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114675"/>
          <a:ext cx="3810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23</xdr:row>
      <xdr:rowOff>114300</xdr:rowOff>
    </xdr:from>
    <xdr:to>
      <xdr:col>3</xdr:col>
      <xdr:colOff>904875</xdr:colOff>
      <xdr:row>23</xdr:row>
      <xdr:rowOff>561975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3581BEE1-1E63-4014-A533-1D682A321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4049375"/>
          <a:ext cx="523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16</xdr:row>
      <xdr:rowOff>133350</xdr:rowOff>
    </xdr:from>
    <xdr:to>
      <xdr:col>3</xdr:col>
      <xdr:colOff>962025</xdr:colOff>
      <xdr:row>16</xdr:row>
      <xdr:rowOff>581025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76A27819-0619-48B4-8584-06224E8C6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9467850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3</xdr:row>
      <xdr:rowOff>133350</xdr:rowOff>
    </xdr:from>
    <xdr:to>
      <xdr:col>3</xdr:col>
      <xdr:colOff>1143000</xdr:colOff>
      <xdr:row>3</xdr:row>
      <xdr:rowOff>533400</xdr:rowOff>
    </xdr:to>
    <xdr:pic>
      <xdr:nvPicPr>
        <xdr:cNvPr id="9" name="Picture 14">
          <a:extLst>
            <a:ext uri="{FF2B5EF4-FFF2-40B4-BE49-F238E27FC236}">
              <a16:creationId xmlns:a16="http://schemas.microsoft.com/office/drawing/2014/main" id="{1770BEBB-142D-4A72-8163-36533AC2F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9239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8</xdr:row>
      <xdr:rowOff>66675</xdr:rowOff>
    </xdr:from>
    <xdr:to>
      <xdr:col>3</xdr:col>
      <xdr:colOff>962025</xdr:colOff>
      <xdr:row>8</xdr:row>
      <xdr:rowOff>581025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F0E25A3F-A9E2-4EBC-BF4D-31562969D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4143375"/>
          <a:ext cx="619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21</xdr:row>
      <xdr:rowOff>57150</xdr:rowOff>
    </xdr:from>
    <xdr:to>
      <xdr:col>3</xdr:col>
      <xdr:colOff>1095375</xdr:colOff>
      <xdr:row>21</xdr:row>
      <xdr:rowOff>466725</xdr:rowOff>
    </xdr:to>
    <xdr:pic>
      <xdr:nvPicPr>
        <xdr:cNvPr id="11" name="Picture 19">
          <a:extLst>
            <a:ext uri="{FF2B5EF4-FFF2-40B4-BE49-F238E27FC236}">
              <a16:creationId xmlns:a16="http://schemas.microsoft.com/office/drawing/2014/main" id="{2656C7B9-E519-4D27-8002-F249ED385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4" t="40857" r="19258" b="14777"/>
        <a:stretch>
          <a:fillRect/>
        </a:stretch>
      </xdr:blipFill>
      <xdr:spPr bwMode="auto">
        <a:xfrm>
          <a:off x="9677400" y="12677775"/>
          <a:ext cx="904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276225</xdr:colOff>
      <xdr:row>9</xdr:row>
      <xdr:rowOff>76200</xdr:rowOff>
    </xdr:from>
    <xdr:to>
      <xdr:col>3</xdr:col>
      <xdr:colOff>1152525</xdr:colOff>
      <xdr:row>9</xdr:row>
      <xdr:rowOff>533400</xdr:rowOff>
    </xdr:to>
    <xdr:pic>
      <xdr:nvPicPr>
        <xdr:cNvPr id="12" name="Picture 9">
          <a:extLst>
            <a:ext uri="{FF2B5EF4-FFF2-40B4-BE49-F238E27FC236}">
              <a16:creationId xmlns:a16="http://schemas.microsoft.com/office/drawing/2014/main" id="{A2D7C9B5-ADF7-4DE5-9BC7-FB4318A07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4810125"/>
          <a:ext cx="876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14</xdr:row>
      <xdr:rowOff>57150</xdr:rowOff>
    </xdr:from>
    <xdr:to>
      <xdr:col>3</xdr:col>
      <xdr:colOff>952500</xdr:colOff>
      <xdr:row>14</xdr:row>
      <xdr:rowOff>504825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CAE25C95-130E-4561-8016-5573B11C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077200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1066800</xdr:colOff>
      <xdr:row>12</xdr:row>
      <xdr:rowOff>571500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A5CEC9C-75C4-44DF-B515-61660AC1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629775" y="6810375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13</xdr:row>
      <xdr:rowOff>76200</xdr:rowOff>
    </xdr:from>
    <xdr:to>
      <xdr:col>3</xdr:col>
      <xdr:colOff>952500</xdr:colOff>
      <xdr:row>13</xdr:row>
      <xdr:rowOff>485775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4C7E5FE7-164E-49EA-B4C1-B58A7A483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439025"/>
          <a:ext cx="714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333375</xdr:colOff>
      <xdr:row>15</xdr:row>
      <xdr:rowOff>28575</xdr:rowOff>
    </xdr:from>
    <xdr:to>
      <xdr:col>3</xdr:col>
      <xdr:colOff>885825</xdr:colOff>
      <xdr:row>15</xdr:row>
      <xdr:rowOff>590550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67135BC1-A690-4A06-A69C-6279D3A26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8705850"/>
          <a:ext cx="552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24</xdr:row>
      <xdr:rowOff>47625</xdr:rowOff>
    </xdr:from>
    <xdr:to>
      <xdr:col>3</xdr:col>
      <xdr:colOff>923925</xdr:colOff>
      <xdr:row>24</xdr:row>
      <xdr:rowOff>485775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C8F56C6C-6CBB-4A3D-8658-E22FD5440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14639925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6</xdr:row>
      <xdr:rowOff>104775</xdr:rowOff>
    </xdr:from>
    <xdr:to>
      <xdr:col>3</xdr:col>
      <xdr:colOff>1009650</xdr:colOff>
      <xdr:row>6</xdr:row>
      <xdr:rowOff>571500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8B03E734-F384-4E32-AE24-912E0B47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734550" y="2867025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22</xdr:row>
      <xdr:rowOff>114300</xdr:rowOff>
    </xdr:from>
    <xdr:to>
      <xdr:col>3</xdr:col>
      <xdr:colOff>1095375</xdr:colOff>
      <xdr:row>22</xdr:row>
      <xdr:rowOff>495300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id="{4A05744C-605D-4CBB-B977-2FB7BF6E7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4" t="40857" r="19258" b="14777"/>
        <a:stretch>
          <a:fillRect/>
        </a:stretch>
      </xdr:blipFill>
      <xdr:spPr bwMode="auto">
        <a:xfrm flipH="1">
          <a:off x="9667875" y="13392150"/>
          <a:ext cx="914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11</xdr:row>
      <xdr:rowOff>95250</xdr:rowOff>
    </xdr:from>
    <xdr:to>
      <xdr:col>3</xdr:col>
      <xdr:colOff>1076325</xdr:colOff>
      <xdr:row>11</xdr:row>
      <xdr:rowOff>609600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B410A44D-B37C-45B7-9155-799EFE15F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6143625"/>
          <a:ext cx="838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10</xdr:row>
      <xdr:rowOff>161925</xdr:rowOff>
    </xdr:from>
    <xdr:to>
      <xdr:col>3</xdr:col>
      <xdr:colOff>962025</xdr:colOff>
      <xdr:row>10</xdr:row>
      <xdr:rowOff>619125</xdr:rowOff>
    </xdr:to>
    <xdr:pic>
      <xdr:nvPicPr>
        <xdr:cNvPr id="21" name="Picture 9">
          <a:extLst>
            <a:ext uri="{FF2B5EF4-FFF2-40B4-BE49-F238E27FC236}">
              <a16:creationId xmlns:a16="http://schemas.microsoft.com/office/drawing/2014/main" id="{AE3783AB-E055-4302-B302-E18B9B1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667875" y="5553075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14</xdr:row>
      <xdr:rowOff>66675</xdr:rowOff>
    </xdr:from>
    <xdr:to>
      <xdr:col>3</xdr:col>
      <xdr:colOff>257175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9EF2C3-6E73-45C6-90DA-5EABB4FF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26193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5</xdr:row>
      <xdr:rowOff>38100</xdr:rowOff>
    </xdr:from>
    <xdr:to>
      <xdr:col>3</xdr:col>
      <xdr:colOff>1028700</xdr:colOff>
      <xdr:row>5</xdr:row>
      <xdr:rowOff>514350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63C1096-A18A-49B3-9AE0-374E9F442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962025"/>
          <a:ext cx="4191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7</xdr:row>
      <xdr:rowOff>57150</xdr:rowOff>
    </xdr:from>
    <xdr:to>
      <xdr:col>3</xdr:col>
      <xdr:colOff>1066800</xdr:colOff>
      <xdr:row>7</xdr:row>
      <xdr:rowOff>581025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2DF27F-75C2-4A84-A230-44845A0A6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3430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4</xdr:row>
      <xdr:rowOff>76200</xdr:rowOff>
    </xdr:from>
    <xdr:to>
      <xdr:col>3</xdr:col>
      <xdr:colOff>828675</xdr:colOff>
      <xdr:row>4</xdr:row>
      <xdr:rowOff>581025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6E4A72D7-6793-4175-ABC8-5B94A27F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819150"/>
          <a:ext cx="3048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304800</xdr:colOff>
      <xdr:row>17</xdr:row>
      <xdr:rowOff>19050</xdr:rowOff>
    </xdr:from>
    <xdr:to>
      <xdr:col>4</xdr:col>
      <xdr:colOff>0</xdr:colOff>
      <xdr:row>18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BF09064B-711E-48F9-AC03-7D66D4EF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114675"/>
          <a:ext cx="3810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23</xdr:row>
      <xdr:rowOff>114300</xdr:rowOff>
    </xdr:from>
    <xdr:to>
      <xdr:col>3</xdr:col>
      <xdr:colOff>904875</xdr:colOff>
      <xdr:row>23</xdr:row>
      <xdr:rowOff>561975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C60C0F97-F218-4EE8-8AE3-FE033C64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657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16</xdr:row>
      <xdr:rowOff>133350</xdr:rowOff>
    </xdr:from>
    <xdr:to>
      <xdr:col>3</xdr:col>
      <xdr:colOff>962025</xdr:colOff>
      <xdr:row>16</xdr:row>
      <xdr:rowOff>581025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F267F345-83C7-4600-B777-D0395B25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3048000"/>
          <a:ext cx="3619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3</xdr:row>
      <xdr:rowOff>133350</xdr:rowOff>
    </xdr:from>
    <xdr:to>
      <xdr:col>3</xdr:col>
      <xdr:colOff>1143000</xdr:colOff>
      <xdr:row>3</xdr:row>
      <xdr:rowOff>533400</xdr:rowOff>
    </xdr:to>
    <xdr:pic>
      <xdr:nvPicPr>
        <xdr:cNvPr id="9" name="Picture 14">
          <a:extLst>
            <a:ext uri="{FF2B5EF4-FFF2-40B4-BE49-F238E27FC236}">
              <a16:creationId xmlns:a16="http://schemas.microsoft.com/office/drawing/2014/main" id="{1293D807-7317-4674-AEFE-17FBCF1E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695325"/>
          <a:ext cx="4191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8</xdr:row>
      <xdr:rowOff>66675</xdr:rowOff>
    </xdr:from>
    <xdr:to>
      <xdr:col>3</xdr:col>
      <xdr:colOff>962025</xdr:colOff>
      <xdr:row>8</xdr:row>
      <xdr:rowOff>581025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E478B882-5D2A-4259-B830-1CE0E0181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53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21</xdr:row>
      <xdr:rowOff>57150</xdr:rowOff>
    </xdr:from>
    <xdr:to>
      <xdr:col>3</xdr:col>
      <xdr:colOff>1095375</xdr:colOff>
      <xdr:row>21</xdr:row>
      <xdr:rowOff>466725</xdr:rowOff>
    </xdr:to>
    <xdr:pic>
      <xdr:nvPicPr>
        <xdr:cNvPr id="11" name="Picture 19">
          <a:extLst>
            <a:ext uri="{FF2B5EF4-FFF2-40B4-BE49-F238E27FC236}">
              <a16:creationId xmlns:a16="http://schemas.microsoft.com/office/drawing/2014/main" id="{3492205A-306B-42D0-A0AB-14E6A8CB9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4" t="40857" r="19258" b="14777"/>
        <a:stretch>
          <a:fillRect/>
        </a:stretch>
      </xdr:blipFill>
      <xdr:spPr bwMode="auto">
        <a:xfrm>
          <a:off x="4314825" y="4238625"/>
          <a:ext cx="495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276225</xdr:colOff>
      <xdr:row>9</xdr:row>
      <xdr:rowOff>76200</xdr:rowOff>
    </xdr:from>
    <xdr:to>
      <xdr:col>3</xdr:col>
      <xdr:colOff>1152525</xdr:colOff>
      <xdr:row>9</xdr:row>
      <xdr:rowOff>533400</xdr:rowOff>
    </xdr:to>
    <xdr:pic>
      <xdr:nvPicPr>
        <xdr:cNvPr id="12" name="Picture 9">
          <a:extLst>
            <a:ext uri="{FF2B5EF4-FFF2-40B4-BE49-F238E27FC236}">
              <a16:creationId xmlns:a16="http://schemas.microsoft.com/office/drawing/2014/main" id="{7F0DCA92-EEA6-4930-9EE0-CE5D823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724025"/>
          <a:ext cx="4095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14</xdr:row>
      <xdr:rowOff>57150</xdr:rowOff>
    </xdr:from>
    <xdr:to>
      <xdr:col>3</xdr:col>
      <xdr:colOff>952500</xdr:colOff>
      <xdr:row>14</xdr:row>
      <xdr:rowOff>504825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D02DA062-1CDB-4F58-AE4C-8B657F57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609850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1066800</xdr:colOff>
      <xdr:row>12</xdr:row>
      <xdr:rowOff>571500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A22C27BD-45F6-4CBF-A889-72639C03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267200" y="2295525"/>
          <a:ext cx="5429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13</xdr:row>
      <xdr:rowOff>76200</xdr:rowOff>
    </xdr:from>
    <xdr:to>
      <xdr:col>3</xdr:col>
      <xdr:colOff>952500</xdr:colOff>
      <xdr:row>13</xdr:row>
      <xdr:rowOff>485775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C8023544-F94A-426D-8A73-7CD05793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447925"/>
          <a:ext cx="447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333375</xdr:colOff>
      <xdr:row>15</xdr:row>
      <xdr:rowOff>28575</xdr:rowOff>
    </xdr:from>
    <xdr:to>
      <xdr:col>3</xdr:col>
      <xdr:colOff>885825</xdr:colOff>
      <xdr:row>15</xdr:row>
      <xdr:rowOff>590550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40E76080-7040-419E-A4F3-FF837D29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762250"/>
          <a:ext cx="352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24</xdr:row>
      <xdr:rowOff>47625</xdr:rowOff>
    </xdr:from>
    <xdr:to>
      <xdr:col>3</xdr:col>
      <xdr:colOff>923925</xdr:colOff>
      <xdr:row>24</xdr:row>
      <xdr:rowOff>485775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3A572D72-1E53-434D-8588-CC5325501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933950"/>
          <a:ext cx="371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6</xdr:row>
      <xdr:rowOff>104775</xdr:rowOff>
    </xdr:from>
    <xdr:to>
      <xdr:col>3</xdr:col>
      <xdr:colOff>1009650</xdr:colOff>
      <xdr:row>6</xdr:row>
      <xdr:rowOff>571500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ED3300A-4128-4252-BF76-9A2F0430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371975" y="1209675"/>
          <a:ext cx="4381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22</xdr:row>
      <xdr:rowOff>114300</xdr:rowOff>
    </xdr:from>
    <xdr:to>
      <xdr:col>3</xdr:col>
      <xdr:colOff>1095375</xdr:colOff>
      <xdr:row>22</xdr:row>
      <xdr:rowOff>495300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id="{5AB6CE60-7B48-490E-9340-EA6A131B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4" t="40857" r="19258" b="14777"/>
        <a:stretch>
          <a:fillRect/>
        </a:stretch>
      </xdr:blipFill>
      <xdr:spPr bwMode="auto">
        <a:xfrm flipH="1">
          <a:off x="4305300" y="4476750"/>
          <a:ext cx="504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11</xdr:row>
      <xdr:rowOff>95250</xdr:rowOff>
    </xdr:from>
    <xdr:to>
      <xdr:col>3</xdr:col>
      <xdr:colOff>1076325</xdr:colOff>
      <xdr:row>11</xdr:row>
      <xdr:rowOff>609600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C1668A24-3686-4AC5-8E81-22ADD9DD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105025"/>
          <a:ext cx="447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10</xdr:row>
      <xdr:rowOff>161925</xdr:rowOff>
    </xdr:from>
    <xdr:to>
      <xdr:col>3</xdr:col>
      <xdr:colOff>962025</xdr:colOff>
      <xdr:row>10</xdr:row>
      <xdr:rowOff>619125</xdr:rowOff>
    </xdr:to>
    <xdr:pic>
      <xdr:nvPicPr>
        <xdr:cNvPr id="21" name="Picture 9">
          <a:extLst>
            <a:ext uri="{FF2B5EF4-FFF2-40B4-BE49-F238E27FC236}">
              <a16:creationId xmlns:a16="http://schemas.microsoft.com/office/drawing/2014/main" id="{48BFB19E-73A0-4B3B-B115-1A9E453AC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305300" y="1990725"/>
          <a:ext cx="5048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5</xdr:row>
      <xdr:rowOff>47625</xdr:rowOff>
    </xdr:from>
    <xdr:to>
      <xdr:col>5</xdr:col>
      <xdr:colOff>685800</xdr:colOff>
      <xdr:row>5</xdr:row>
      <xdr:rowOff>552450</xdr:rowOff>
    </xdr:to>
    <xdr:pic>
      <xdr:nvPicPr>
        <xdr:cNvPr id="2" name="Picture 322">
          <a:extLst>
            <a:ext uri="{FF2B5EF4-FFF2-40B4-BE49-F238E27FC236}">
              <a16:creationId xmlns:a16="http://schemas.microsoft.com/office/drawing/2014/main" id="{7DCF8C3B-71CB-48E7-A34B-98803B65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525000" y="2133600"/>
          <a:ext cx="438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8</xdr:row>
      <xdr:rowOff>66675</xdr:rowOff>
    </xdr:from>
    <xdr:to>
      <xdr:col>5</xdr:col>
      <xdr:colOff>685800</xdr:colOff>
      <xdr:row>8</xdr:row>
      <xdr:rowOff>542925</xdr:rowOff>
    </xdr:to>
    <xdr:pic>
      <xdr:nvPicPr>
        <xdr:cNvPr id="3" name="Picture 323">
          <a:extLst>
            <a:ext uri="{FF2B5EF4-FFF2-40B4-BE49-F238E27FC236}">
              <a16:creationId xmlns:a16="http://schemas.microsoft.com/office/drawing/2014/main" id="{59C41F3A-3852-4DD1-BB9A-89464854F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409575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6</xdr:row>
      <xdr:rowOff>76200</xdr:rowOff>
    </xdr:from>
    <xdr:to>
      <xdr:col>5</xdr:col>
      <xdr:colOff>942975</xdr:colOff>
      <xdr:row>6</xdr:row>
      <xdr:rowOff>590550</xdr:rowOff>
    </xdr:to>
    <xdr:pic>
      <xdr:nvPicPr>
        <xdr:cNvPr id="4" name="Picture 319">
          <a:extLst>
            <a:ext uri="{FF2B5EF4-FFF2-40B4-BE49-F238E27FC236}">
              <a16:creationId xmlns:a16="http://schemas.microsoft.com/office/drawing/2014/main" id="{0C63E10D-D03A-4825-85A2-3668B584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80987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4</xdr:row>
      <xdr:rowOff>114300</xdr:rowOff>
    </xdr:from>
    <xdr:to>
      <xdr:col>5</xdr:col>
      <xdr:colOff>685800</xdr:colOff>
      <xdr:row>4</xdr:row>
      <xdr:rowOff>600075</xdr:rowOff>
    </xdr:to>
    <xdr:pic>
      <xdr:nvPicPr>
        <xdr:cNvPr id="5" name="Picture 322">
          <a:extLst>
            <a:ext uri="{FF2B5EF4-FFF2-40B4-BE49-F238E27FC236}">
              <a16:creationId xmlns:a16="http://schemas.microsoft.com/office/drawing/2014/main" id="{F467ABFB-49E4-45CE-A44C-C4D6E058B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525000" y="1552575"/>
          <a:ext cx="438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7</xdr:row>
      <xdr:rowOff>66675</xdr:rowOff>
    </xdr:from>
    <xdr:to>
      <xdr:col>5</xdr:col>
      <xdr:colOff>685800</xdr:colOff>
      <xdr:row>7</xdr:row>
      <xdr:rowOff>542925</xdr:rowOff>
    </xdr:to>
    <xdr:pic>
      <xdr:nvPicPr>
        <xdr:cNvPr id="6" name="Picture 323">
          <a:extLst>
            <a:ext uri="{FF2B5EF4-FFF2-40B4-BE49-F238E27FC236}">
              <a16:creationId xmlns:a16="http://schemas.microsoft.com/office/drawing/2014/main" id="{2CA1CF87-EA0E-4A7B-BCF4-391664464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344805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9</xdr:row>
      <xdr:rowOff>85725</xdr:rowOff>
    </xdr:from>
    <xdr:to>
      <xdr:col>5</xdr:col>
      <xdr:colOff>904875</xdr:colOff>
      <xdr:row>9</xdr:row>
      <xdr:rowOff>504825</xdr:rowOff>
    </xdr:to>
    <xdr:pic>
      <xdr:nvPicPr>
        <xdr:cNvPr id="7" name="Picture 327" descr="中心轴套">
          <a:extLst>
            <a:ext uri="{FF2B5EF4-FFF2-40B4-BE49-F238E27FC236}">
              <a16:creationId xmlns:a16="http://schemas.microsoft.com/office/drawing/2014/main" id="{85AB8F4F-7799-48E6-A797-B997998B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4762500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314325</xdr:colOff>
      <xdr:row>3</xdr:row>
      <xdr:rowOff>66675</xdr:rowOff>
    </xdr:from>
    <xdr:to>
      <xdr:col>5</xdr:col>
      <xdr:colOff>847725</xdr:colOff>
      <xdr:row>3</xdr:row>
      <xdr:rowOff>581025</xdr:rowOff>
    </xdr:to>
    <xdr:pic>
      <xdr:nvPicPr>
        <xdr:cNvPr id="8" name="Picture 345">
          <a:extLst>
            <a:ext uri="{FF2B5EF4-FFF2-40B4-BE49-F238E27FC236}">
              <a16:creationId xmlns:a16="http://schemas.microsoft.com/office/drawing/2014/main" id="{56FBF436-9028-4954-AEE3-4E5B53F4D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85725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5</xdr:row>
      <xdr:rowOff>47625</xdr:rowOff>
    </xdr:from>
    <xdr:to>
      <xdr:col>5</xdr:col>
      <xdr:colOff>685800</xdr:colOff>
      <xdr:row>5</xdr:row>
      <xdr:rowOff>552450</xdr:rowOff>
    </xdr:to>
    <xdr:pic>
      <xdr:nvPicPr>
        <xdr:cNvPr id="2" name="Picture 322">
          <a:extLst>
            <a:ext uri="{FF2B5EF4-FFF2-40B4-BE49-F238E27FC236}">
              <a16:creationId xmlns:a16="http://schemas.microsoft.com/office/drawing/2014/main" id="{86531AE7-DB85-40A6-B26C-8287254D7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276975" y="2476500"/>
          <a:ext cx="438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8</xdr:row>
      <xdr:rowOff>66675</xdr:rowOff>
    </xdr:from>
    <xdr:to>
      <xdr:col>5</xdr:col>
      <xdr:colOff>685800</xdr:colOff>
      <xdr:row>8</xdr:row>
      <xdr:rowOff>542925</xdr:rowOff>
    </xdr:to>
    <xdr:pic>
      <xdr:nvPicPr>
        <xdr:cNvPr id="3" name="Picture 323">
          <a:extLst>
            <a:ext uri="{FF2B5EF4-FFF2-40B4-BE49-F238E27FC236}">
              <a16:creationId xmlns:a16="http://schemas.microsoft.com/office/drawing/2014/main" id="{473EB9E0-C544-4CF0-94E2-3547464DF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443865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6</xdr:row>
      <xdr:rowOff>76200</xdr:rowOff>
    </xdr:from>
    <xdr:to>
      <xdr:col>5</xdr:col>
      <xdr:colOff>942975</xdr:colOff>
      <xdr:row>6</xdr:row>
      <xdr:rowOff>590550</xdr:rowOff>
    </xdr:to>
    <xdr:pic>
      <xdr:nvPicPr>
        <xdr:cNvPr id="4" name="Picture 319">
          <a:extLst>
            <a:ext uri="{FF2B5EF4-FFF2-40B4-BE49-F238E27FC236}">
              <a16:creationId xmlns:a16="http://schemas.microsoft.com/office/drawing/2014/main" id="{6367A4EE-F841-48D4-832E-D9E14B610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315277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4</xdr:row>
      <xdr:rowOff>114300</xdr:rowOff>
    </xdr:from>
    <xdr:to>
      <xdr:col>5</xdr:col>
      <xdr:colOff>685800</xdr:colOff>
      <xdr:row>4</xdr:row>
      <xdr:rowOff>600075</xdr:rowOff>
    </xdr:to>
    <xdr:pic>
      <xdr:nvPicPr>
        <xdr:cNvPr id="5" name="Picture 322">
          <a:extLst>
            <a:ext uri="{FF2B5EF4-FFF2-40B4-BE49-F238E27FC236}">
              <a16:creationId xmlns:a16="http://schemas.microsoft.com/office/drawing/2014/main" id="{E82081E8-0E44-414C-95FC-32429D4D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276975" y="1895475"/>
          <a:ext cx="438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7</xdr:row>
      <xdr:rowOff>66675</xdr:rowOff>
    </xdr:from>
    <xdr:to>
      <xdr:col>5</xdr:col>
      <xdr:colOff>685800</xdr:colOff>
      <xdr:row>7</xdr:row>
      <xdr:rowOff>542925</xdr:rowOff>
    </xdr:to>
    <xdr:pic>
      <xdr:nvPicPr>
        <xdr:cNvPr id="6" name="Picture 323">
          <a:extLst>
            <a:ext uri="{FF2B5EF4-FFF2-40B4-BE49-F238E27FC236}">
              <a16:creationId xmlns:a16="http://schemas.microsoft.com/office/drawing/2014/main" id="{7FE7BAD2-6E56-4B61-9D6D-7AD3CE5A5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379095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9</xdr:row>
      <xdr:rowOff>85725</xdr:rowOff>
    </xdr:from>
    <xdr:to>
      <xdr:col>5</xdr:col>
      <xdr:colOff>904875</xdr:colOff>
      <xdr:row>9</xdr:row>
      <xdr:rowOff>504825</xdr:rowOff>
    </xdr:to>
    <xdr:pic>
      <xdr:nvPicPr>
        <xdr:cNvPr id="7" name="Picture 327" descr="中心轴套">
          <a:extLst>
            <a:ext uri="{FF2B5EF4-FFF2-40B4-BE49-F238E27FC236}">
              <a16:creationId xmlns:a16="http://schemas.microsoft.com/office/drawing/2014/main" id="{1D17BEA4-5372-4878-9A5E-5608A0103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5105400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314325</xdr:colOff>
      <xdr:row>3</xdr:row>
      <xdr:rowOff>66675</xdr:rowOff>
    </xdr:from>
    <xdr:to>
      <xdr:col>5</xdr:col>
      <xdr:colOff>847725</xdr:colOff>
      <xdr:row>3</xdr:row>
      <xdr:rowOff>581025</xdr:rowOff>
    </xdr:to>
    <xdr:pic>
      <xdr:nvPicPr>
        <xdr:cNvPr id="8" name="Picture 345">
          <a:extLst>
            <a:ext uri="{FF2B5EF4-FFF2-40B4-BE49-F238E27FC236}">
              <a16:creationId xmlns:a16="http://schemas.microsoft.com/office/drawing/2014/main" id="{260EB554-CDB2-40B2-85AA-53EB876B4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20015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FBA1C-C371-4AB4-B984-42529F0370B8}">
  <dimension ref="A1:K38"/>
  <sheetViews>
    <sheetView workbookViewId="0">
      <selection activeCell="M18" sqref="M18"/>
    </sheetView>
  </sheetViews>
  <sheetFormatPr defaultColWidth="9" defaultRowHeight="14.25" x14ac:dyDescent="0.2"/>
  <cols>
    <col min="1" max="1" width="3.25" customWidth="1"/>
    <col min="4" max="4" width="25.5" bestFit="1" customWidth="1"/>
    <col min="5" max="5" width="4.375" style="5" customWidth="1"/>
    <col min="6" max="6" width="7.375" style="6" customWidth="1"/>
    <col min="8" max="8" width="11" bestFit="1" customWidth="1"/>
    <col min="9" max="9" width="9" style="16"/>
    <col min="10" max="10" width="9" bestFit="1" customWidth="1"/>
    <col min="11" max="11" width="9" style="16"/>
  </cols>
  <sheetData>
    <row r="1" spans="1:11" ht="24.95" customHeight="1" x14ac:dyDescent="0.2">
      <c r="A1" s="92" t="s">
        <v>192</v>
      </c>
      <c r="B1" s="92"/>
      <c r="C1" s="92"/>
      <c r="D1" s="92"/>
      <c r="E1" s="92"/>
      <c r="F1" s="92"/>
      <c r="G1" s="92"/>
      <c r="H1" s="92"/>
      <c r="I1" s="92"/>
    </row>
    <row r="2" spans="1:11" x14ac:dyDescent="0.2">
      <c r="A2" s="14" t="s">
        <v>0</v>
      </c>
      <c r="B2" s="104" t="s">
        <v>1</v>
      </c>
      <c r="C2" s="103" t="s">
        <v>2</v>
      </c>
      <c r="D2" s="103" t="s">
        <v>3</v>
      </c>
      <c r="E2" s="103" t="s">
        <v>4</v>
      </c>
      <c r="F2" s="99" t="s">
        <v>31</v>
      </c>
      <c r="G2" s="100"/>
      <c r="H2" s="101"/>
      <c r="I2" s="102" t="s">
        <v>81</v>
      </c>
      <c r="J2" s="81" t="s">
        <v>199</v>
      </c>
    </row>
    <row r="3" spans="1:11" x14ac:dyDescent="0.2">
      <c r="A3" s="15" t="s">
        <v>9</v>
      </c>
      <c r="B3" s="104"/>
      <c r="C3" s="103"/>
      <c r="D3" s="103"/>
      <c r="E3" s="103"/>
      <c r="F3" s="1" t="s">
        <v>32</v>
      </c>
      <c r="G3" s="4" t="s">
        <v>33</v>
      </c>
      <c r="H3" s="7" t="s">
        <v>80</v>
      </c>
      <c r="I3" s="102"/>
      <c r="J3" s="82" t="s">
        <v>198</v>
      </c>
    </row>
    <row r="4" spans="1:11" x14ac:dyDescent="0.2">
      <c r="A4" s="95">
        <v>1</v>
      </c>
      <c r="B4" s="103" t="s">
        <v>82</v>
      </c>
      <c r="C4" s="103" t="s">
        <v>48</v>
      </c>
      <c r="D4" s="3" t="s">
        <v>30</v>
      </c>
      <c r="E4" s="4">
        <v>1</v>
      </c>
      <c r="F4" s="2">
        <v>2.87</v>
      </c>
      <c r="G4" s="3">
        <f>E4*F4</f>
        <v>2.87</v>
      </c>
      <c r="H4" s="3"/>
      <c r="I4" s="17"/>
      <c r="J4" s="91">
        <v>7</v>
      </c>
    </row>
    <row r="5" spans="1:11" x14ac:dyDescent="0.2">
      <c r="A5" s="103"/>
      <c r="B5" s="103"/>
      <c r="C5" s="103"/>
      <c r="D5" s="3" t="s">
        <v>21</v>
      </c>
      <c r="E5" s="4">
        <v>1</v>
      </c>
      <c r="F5" s="2">
        <v>6.83</v>
      </c>
      <c r="G5" s="3">
        <f t="shared" ref="G5:G14" si="0">E5*F5</f>
        <v>6.83</v>
      </c>
      <c r="H5" s="3"/>
      <c r="I5" s="17"/>
      <c r="J5" s="3">
        <v>14</v>
      </c>
    </row>
    <row r="6" spans="1:11" x14ac:dyDescent="0.2">
      <c r="A6" s="103"/>
      <c r="B6" s="103"/>
      <c r="C6" s="103"/>
      <c r="D6" s="3" t="s">
        <v>22</v>
      </c>
      <c r="E6" s="4">
        <v>1</v>
      </c>
      <c r="F6" s="2">
        <v>1.1599999999999999</v>
      </c>
      <c r="G6" s="3">
        <f t="shared" si="0"/>
        <v>1.1599999999999999</v>
      </c>
      <c r="H6" s="3"/>
      <c r="I6" s="17"/>
      <c r="J6" s="3">
        <v>1.4</v>
      </c>
    </row>
    <row r="7" spans="1:11" x14ac:dyDescent="0.2">
      <c r="A7" s="103"/>
      <c r="B7" s="103"/>
      <c r="C7" s="103"/>
      <c r="D7" s="3" t="s">
        <v>23</v>
      </c>
      <c r="E7" s="4">
        <v>1</v>
      </c>
      <c r="F7" s="2">
        <v>0.26140000000000002</v>
      </c>
      <c r="G7" s="3">
        <f t="shared" si="0"/>
        <v>0.26140000000000002</v>
      </c>
      <c r="H7" s="3"/>
      <c r="I7" s="17"/>
      <c r="J7" s="3">
        <v>0.9</v>
      </c>
    </row>
    <row r="8" spans="1:11" x14ac:dyDescent="0.2">
      <c r="A8" s="103"/>
      <c r="B8" s="103"/>
      <c r="C8" s="103"/>
      <c r="D8" s="3" t="s">
        <v>24</v>
      </c>
      <c r="E8" s="4">
        <v>1</v>
      </c>
      <c r="F8" s="2">
        <v>0.1646</v>
      </c>
      <c r="G8" s="3">
        <f t="shared" si="0"/>
        <v>0.1646</v>
      </c>
      <c r="H8" s="3"/>
      <c r="I8" s="17"/>
      <c r="J8" s="3">
        <v>0.4</v>
      </c>
    </row>
    <row r="9" spans="1:11" x14ac:dyDescent="0.2">
      <c r="A9" s="103"/>
      <c r="B9" s="103"/>
      <c r="C9" s="103"/>
      <c r="D9" s="3" t="s">
        <v>34</v>
      </c>
      <c r="E9" s="4">
        <v>1</v>
      </c>
      <c r="F9" s="2">
        <v>0.13100000000000001</v>
      </c>
      <c r="G9" s="3">
        <f t="shared" si="0"/>
        <v>0.13100000000000001</v>
      </c>
      <c r="H9" s="3"/>
      <c r="I9" s="17"/>
      <c r="J9" s="3">
        <v>0.6</v>
      </c>
    </row>
    <row r="10" spans="1:11" x14ac:dyDescent="0.2">
      <c r="A10" s="103"/>
      <c r="B10" s="103"/>
      <c r="C10" s="103"/>
      <c r="D10" s="3" t="s">
        <v>25</v>
      </c>
      <c r="E10" s="4">
        <v>1</v>
      </c>
      <c r="F10" s="2">
        <v>0.57999999999999996</v>
      </c>
      <c r="G10" s="3">
        <f t="shared" si="0"/>
        <v>0.57999999999999996</v>
      </c>
      <c r="H10" s="3"/>
      <c r="I10" s="17"/>
      <c r="J10" s="90">
        <v>0.57999999999999996</v>
      </c>
    </row>
    <row r="11" spans="1:11" x14ac:dyDescent="0.2">
      <c r="A11" s="103"/>
      <c r="B11" s="103"/>
      <c r="C11" s="103"/>
      <c r="D11" s="3" t="s">
        <v>26</v>
      </c>
      <c r="E11" s="4">
        <v>1</v>
      </c>
      <c r="F11" s="2">
        <v>2.2999999999999998</v>
      </c>
      <c r="G11" s="3">
        <f t="shared" si="0"/>
        <v>2.2999999999999998</v>
      </c>
      <c r="H11" s="3"/>
      <c r="I11" s="17"/>
      <c r="J11" s="3">
        <v>2.2999999999999998</v>
      </c>
    </row>
    <row r="12" spans="1:11" x14ac:dyDescent="0.2">
      <c r="A12" s="103"/>
      <c r="B12" s="103"/>
      <c r="C12" s="103"/>
      <c r="D12" s="3" t="s">
        <v>27</v>
      </c>
      <c r="E12" s="4">
        <v>1</v>
      </c>
      <c r="F12" s="2">
        <v>0.57999999999999996</v>
      </c>
      <c r="G12" s="3">
        <f t="shared" si="0"/>
        <v>0.57999999999999996</v>
      </c>
      <c r="H12" s="3"/>
      <c r="I12" s="17"/>
      <c r="J12" s="3"/>
    </row>
    <row r="13" spans="1:11" x14ac:dyDescent="0.2">
      <c r="A13" s="103"/>
      <c r="B13" s="103"/>
      <c r="C13" s="103"/>
      <c r="D13" s="3" t="s">
        <v>28</v>
      </c>
      <c r="E13" s="4">
        <v>3</v>
      </c>
      <c r="F13" s="2">
        <v>4.2000000000000003E-2</v>
      </c>
      <c r="G13" s="3">
        <f t="shared" si="0"/>
        <v>0.126</v>
      </c>
      <c r="H13" s="3"/>
      <c r="I13" s="17"/>
      <c r="J13" s="90">
        <v>0.126</v>
      </c>
    </row>
    <row r="14" spans="1:11" x14ac:dyDescent="0.2">
      <c r="A14" s="103"/>
      <c r="B14" s="103"/>
      <c r="C14" s="103"/>
      <c r="D14" s="3" t="s">
        <v>29</v>
      </c>
      <c r="E14" s="4">
        <v>1</v>
      </c>
      <c r="F14" s="2">
        <v>16</v>
      </c>
      <c r="G14" s="3">
        <f t="shared" si="0"/>
        <v>16</v>
      </c>
      <c r="H14" s="3"/>
      <c r="I14" s="17"/>
      <c r="J14" s="90">
        <v>16</v>
      </c>
    </row>
    <row r="15" spans="1:11" x14ac:dyDescent="0.2">
      <c r="A15" s="103"/>
      <c r="B15" s="103"/>
      <c r="C15" s="103"/>
      <c r="D15" s="8" t="s">
        <v>35</v>
      </c>
      <c r="E15" s="4"/>
      <c r="F15" s="2"/>
      <c r="G15" s="8">
        <f>SUM(G4:G14)</f>
        <v>31.003</v>
      </c>
      <c r="H15" s="3">
        <v>40.270000000000003</v>
      </c>
      <c r="I15" s="17">
        <f>G15/H15</f>
        <v>0.76987832133101564</v>
      </c>
      <c r="J15" s="8">
        <f>SUM(J4:J14)</f>
        <v>43.305999999999997</v>
      </c>
      <c r="K15" s="16">
        <f>J15/H15</f>
        <v>1.0753911100074496</v>
      </c>
    </row>
    <row r="16" spans="1:11" x14ac:dyDescent="0.2">
      <c r="A16" s="103">
        <v>2</v>
      </c>
      <c r="B16" s="103" t="s">
        <v>83</v>
      </c>
      <c r="C16" s="103" t="s">
        <v>77</v>
      </c>
      <c r="D16" s="3" t="s">
        <v>36</v>
      </c>
      <c r="E16" s="4">
        <v>1</v>
      </c>
      <c r="F16" s="2">
        <v>2.87</v>
      </c>
      <c r="G16" s="3">
        <f>E16*F16</f>
        <v>2.87</v>
      </c>
      <c r="H16" s="3"/>
      <c r="I16" s="17"/>
      <c r="J16" s="91">
        <v>7</v>
      </c>
    </row>
    <row r="17" spans="1:11" x14ac:dyDescent="0.2">
      <c r="A17" s="103"/>
      <c r="B17" s="103"/>
      <c r="C17" s="103"/>
      <c r="D17" s="3" t="s">
        <v>37</v>
      </c>
      <c r="E17" s="4">
        <v>1</v>
      </c>
      <c r="F17" s="2">
        <v>6.83</v>
      </c>
      <c r="G17" s="3">
        <f t="shared" ref="G17:G37" si="1">E17*F17</f>
        <v>6.83</v>
      </c>
      <c r="H17" s="3"/>
      <c r="I17" s="17"/>
      <c r="J17" s="3">
        <v>14</v>
      </c>
    </row>
    <row r="18" spans="1:11" x14ac:dyDescent="0.2">
      <c r="A18" s="103"/>
      <c r="B18" s="103"/>
      <c r="C18" s="103"/>
      <c r="D18" s="3" t="s">
        <v>38</v>
      </c>
      <c r="E18" s="4">
        <v>1</v>
      </c>
      <c r="F18" s="2">
        <v>1.1599999999999999</v>
      </c>
      <c r="G18" s="3">
        <f t="shared" si="1"/>
        <v>1.1599999999999999</v>
      </c>
      <c r="H18" s="3"/>
      <c r="I18" s="17"/>
      <c r="J18" s="3">
        <v>1.4</v>
      </c>
    </row>
    <row r="19" spans="1:11" x14ac:dyDescent="0.2">
      <c r="A19" s="103"/>
      <c r="B19" s="103"/>
      <c r="C19" s="103"/>
      <c r="D19" s="3" t="s">
        <v>23</v>
      </c>
      <c r="E19" s="4">
        <v>1</v>
      </c>
      <c r="F19" s="2">
        <v>0.26140000000000002</v>
      </c>
      <c r="G19" s="3">
        <f t="shared" si="1"/>
        <v>0.26140000000000002</v>
      </c>
      <c r="H19" s="3"/>
      <c r="I19" s="17"/>
      <c r="J19" s="3">
        <v>0.9</v>
      </c>
    </row>
    <row r="20" spans="1:11" x14ac:dyDescent="0.2">
      <c r="A20" s="103"/>
      <c r="B20" s="103"/>
      <c r="C20" s="103"/>
      <c r="D20" s="3" t="s">
        <v>24</v>
      </c>
      <c r="E20" s="4">
        <v>1</v>
      </c>
      <c r="F20" s="2">
        <v>0.1646</v>
      </c>
      <c r="G20" s="3">
        <f t="shared" si="1"/>
        <v>0.1646</v>
      </c>
      <c r="H20" s="3"/>
      <c r="I20" s="17"/>
      <c r="J20" s="3">
        <v>0.4</v>
      </c>
    </row>
    <row r="21" spans="1:11" x14ac:dyDescent="0.2">
      <c r="A21" s="103"/>
      <c r="B21" s="103"/>
      <c r="C21" s="103"/>
      <c r="D21" s="3" t="s">
        <v>34</v>
      </c>
      <c r="E21" s="4">
        <v>1</v>
      </c>
      <c r="F21" s="2">
        <v>0.13100000000000001</v>
      </c>
      <c r="G21" s="3">
        <f t="shared" si="1"/>
        <v>0.13100000000000001</v>
      </c>
      <c r="H21" s="3"/>
      <c r="I21" s="17"/>
      <c r="J21" s="3">
        <v>0.6</v>
      </c>
    </row>
    <row r="22" spans="1:11" x14ac:dyDescent="0.2">
      <c r="A22" s="103"/>
      <c r="B22" s="103"/>
      <c r="C22" s="103"/>
      <c r="D22" s="3" t="s">
        <v>25</v>
      </c>
      <c r="E22" s="4">
        <v>1</v>
      </c>
      <c r="F22" s="2">
        <v>0.57999999999999996</v>
      </c>
      <c r="G22" s="3">
        <f t="shared" si="1"/>
        <v>0.57999999999999996</v>
      </c>
      <c r="H22" s="3"/>
      <c r="I22" s="17"/>
      <c r="J22" s="90">
        <v>0.57999999999999996</v>
      </c>
    </row>
    <row r="23" spans="1:11" x14ac:dyDescent="0.2">
      <c r="A23" s="103"/>
      <c r="B23" s="103"/>
      <c r="C23" s="103"/>
      <c r="D23" s="3" t="s">
        <v>26</v>
      </c>
      <c r="E23" s="4">
        <v>1</v>
      </c>
      <c r="F23" s="2">
        <v>2.2999999999999998</v>
      </c>
      <c r="G23" s="3">
        <f t="shared" si="1"/>
        <v>2.2999999999999998</v>
      </c>
      <c r="H23" s="3"/>
      <c r="I23" s="17"/>
      <c r="J23" s="90">
        <v>2.2999999999999998</v>
      </c>
    </row>
    <row r="24" spans="1:11" x14ac:dyDescent="0.2">
      <c r="A24" s="103"/>
      <c r="B24" s="103"/>
      <c r="C24" s="103"/>
      <c r="D24" s="3" t="s">
        <v>27</v>
      </c>
      <c r="E24" s="4">
        <v>1</v>
      </c>
      <c r="F24" s="2">
        <v>0.57999999999999996</v>
      </c>
      <c r="G24" s="3">
        <f t="shared" si="1"/>
        <v>0.57999999999999996</v>
      </c>
      <c r="H24" s="3"/>
      <c r="I24" s="17"/>
      <c r="J24" s="3"/>
    </row>
    <row r="25" spans="1:11" x14ac:dyDescent="0.2">
      <c r="A25" s="103"/>
      <c r="B25" s="103"/>
      <c r="C25" s="103"/>
      <c r="D25" s="3" t="s">
        <v>28</v>
      </c>
      <c r="E25" s="4">
        <v>3</v>
      </c>
      <c r="F25" s="2">
        <v>4.2000000000000003E-2</v>
      </c>
      <c r="G25" s="3">
        <f t="shared" si="1"/>
        <v>0.126</v>
      </c>
      <c r="H25" s="3"/>
      <c r="I25" s="17"/>
      <c r="J25" s="90">
        <v>0.126</v>
      </c>
    </row>
    <row r="26" spans="1:11" x14ac:dyDescent="0.2">
      <c r="A26" s="103"/>
      <c r="B26" s="103"/>
      <c r="C26" s="103"/>
      <c r="D26" s="3" t="s">
        <v>39</v>
      </c>
      <c r="E26" s="4">
        <v>1</v>
      </c>
      <c r="F26" s="2">
        <v>16</v>
      </c>
      <c r="G26" s="3">
        <f t="shared" si="1"/>
        <v>16</v>
      </c>
      <c r="H26" s="3"/>
      <c r="I26" s="17"/>
      <c r="J26" s="90">
        <v>16</v>
      </c>
    </row>
    <row r="27" spans="1:11" x14ac:dyDescent="0.2">
      <c r="A27" s="103"/>
      <c r="B27" s="103"/>
      <c r="C27" s="103"/>
      <c r="D27" s="8" t="s">
        <v>35</v>
      </c>
      <c r="E27" s="4"/>
      <c r="F27" s="2"/>
      <c r="G27" s="8">
        <f>SUM(G16:G26)</f>
        <v>31.003</v>
      </c>
      <c r="H27" s="3">
        <v>40.270000000000003</v>
      </c>
      <c r="I27" s="17">
        <f>G27/H27</f>
        <v>0.76987832133101564</v>
      </c>
      <c r="J27" s="8">
        <f>SUM(J16:J26)</f>
        <v>43.305999999999997</v>
      </c>
      <c r="K27" s="16">
        <f>J27/H27</f>
        <v>1.0753911100074496</v>
      </c>
    </row>
    <row r="28" spans="1:11" x14ac:dyDescent="0.2">
      <c r="A28" s="96">
        <v>3</v>
      </c>
      <c r="B28" s="93" t="s">
        <v>84</v>
      </c>
      <c r="C28" s="93" t="s">
        <v>85</v>
      </c>
      <c r="D28" s="3" t="s">
        <v>36</v>
      </c>
      <c r="E28" s="7">
        <v>1</v>
      </c>
      <c r="F28" s="2">
        <v>2.87</v>
      </c>
      <c r="G28" s="3">
        <f t="shared" si="1"/>
        <v>2.87</v>
      </c>
      <c r="H28" s="3"/>
      <c r="I28" s="17"/>
      <c r="J28" s="91">
        <v>7</v>
      </c>
    </row>
    <row r="29" spans="1:11" x14ac:dyDescent="0.2">
      <c r="A29" s="97"/>
      <c r="B29" s="94"/>
      <c r="C29" s="94"/>
      <c r="D29" s="3" t="s">
        <v>37</v>
      </c>
      <c r="E29" s="7">
        <v>1</v>
      </c>
      <c r="F29" s="2">
        <v>6.83</v>
      </c>
      <c r="G29" s="3">
        <f t="shared" si="1"/>
        <v>6.83</v>
      </c>
      <c r="H29" s="3"/>
      <c r="I29" s="17"/>
      <c r="J29" s="3">
        <v>14</v>
      </c>
    </row>
    <row r="30" spans="1:11" x14ac:dyDescent="0.2">
      <c r="A30" s="97"/>
      <c r="B30" s="94"/>
      <c r="C30" s="94"/>
      <c r="D30" s="3" t="s">
        <v>23</v>
      </c>
      <c r="E30" s="7">
        <v>1</v>
      </c>
      <c r="F30" s="2">
        <v>0.26140000000000002</v>
      </c>
      <c r="G30" s="3">
        <f t="shared" si="1"/>
        <v>0.26140000000000002</v>
      </c>
      <c r="H30" s="3"/>
      <c r="I30" s="17"/>
      <c r="J30" s="3">
        <v>0.9</v>
      </c>
    </row>
    <row r="31" spans="1:11" x14ac:dyDescent="0.2">
      <c r="A31" s="97"/>
      <c r="B31" s="94"/>
      <c r="C31" s="94"/>
      <c r="D31" s="3" t="s">
        <v>24</v>
      </c>
      <c r="E31" s="7">
        <v>1</v>
      </c>
      <c r="F31" s="2">
        <v>0.1646</v>
      </c>
      <c r="G31" s="3">
        <f t="shared" si="1"/>
        <v>0.1646</v>
      </c>
      <c r="H31" s="3"/>
      <c r="I31" s="17"/>
      <c r="J31" s="3">
        <v>0.4</v>
      </c>
    </row>
    <row r="32" spans="1:11" x14ac:dyDescent="0.2">
      <c r="A32" s="97"/>
      <c r="B32" s="94"/>
      <c r="C32" s="94"/>
      <c r="D32" s="3" t="s">
        <v>75</v>
      </c>
      <c r="E32" s="7">
        <v>1</v>
      </c>
      <c r="F32" s="2">
        <v>0.13100000000000001</v>
      </c>
      <c r="G32" s="3">
        <f t="shared" si="1"/>
        <v>0.13100000000000001</v>
      </c>
      <c r="H32" s="3"/>
      <c r="I32" s="17"/>
      <c r="J32" s="3">
        <v>0.6</v>
      </c>
    </row>
    <row r="33" spans="1:11" x14ac:dyDescent="0.2">
      <c r="A33" s="97"/>
      <c r="B33" s="94"/>
      <c r="C33" s="94"/>
      <c r="D33" s="3" t="s">
        <v>26</v>
      </c>
      <c r="E33" s="7">
        <v>1</v>
      </c>
      <c r="F33" s="2">
        <v>2.2999999999999998</v>
      </c>
      <c r="G33" s="3">
        <f t="shared" si="1"/>
        <v>2.2999999999999998</v>
      </c>
      <c r="H33" s="3"/>
      <c r="I33" s="17"/>
      <c r="J33" s="90">
        <v>2.2999999999999998</v>
      </c>
    </row>
    <row r="34" spans="1:11" x14ac:dyDescent="0.2">
      <c r="A34" s="97"/>
      <c r="B34" s="94"/>
      <c r="C34" s="94"/>
      <c r="D34" s="3" t="s">
        <v>27</v>
      </c>
      <c r="E34" s="7">
        <v>1</v>
      </c>
      <c r="F34" s="2">
        <v>0.57999999999999996</v>
      </c>
      <c r="G34" s="3">
        <f t="shared" si="1"/>
        <v>0.57999999999999996</v>
      </c>
      <c r="H34" s="3"/>
      <c r="I34" s="17"/>
      <c r="J34" s="3"/>
    </row>
    <row r="35" spans="1:11" x14ac:dyDescent="0.2">
      <c r="A35" s="97"/>
      <c r="B35" s="94"/>
      <c r="C35" s="94"/>
      <c r="D35" s="3" t="s">
        <v>28</v>
      </c>
      <c r="E35" s="7">
        <v>3</v>
      </c>
      <c r="F35" s="2">
        <v>4.2000000000000003E-2</v>
      </c>
      <c r="G35" s="3">
        <f t="shared" si="1"/>
        <v>0.126</v>
      </c>
      <c r="H35" s="3"/>
      <c r="I35" s="17"/>
      <c r="J35" s="90">
        <v>0.126</v>
      </c>
    </row>
    <row r="36" spans="1:11" x14ac:dyDescent="0.2">
      <c r="A36" s="97"/>
      <c r="B36" s="94"/>
      <c r="C36" s="94"/>
      <c r="D36" s="3" t="s">
        <v>78</v>
      </c>
      <c r="E36" s="7">
        <v>1</v>
      </c>
      <c r="F36" s="2">
        <v>0.75219999999999998</v>
      </c>
      <c r="G36" s="3">
        <f t="shared" si="1"/>
        <v>0.75219999999999998</v>
      </c>
      <c r="H36" s="3"/>
      <c r="I36" s="17"/>
      <c r="J36" s="90">
        <v>0.75219999999999998</v>
      </c>
    </row>
    <row r="37" spans="1:11" x14ac:dyDescent="0.2">
      <c r="A37" s="97"/>
      <c r="B37" s="94"/>
      <c r="C37" s="94"/>
      <c r="D37" s="3" t="s">
        <v>79</v>
      </c>
      <c r="E37" s="7">
        <v>1</v>
      </c>
      <c r="F37" s="2">
        <v>14</v>
      </c>
      <c r="G37" s="3">
        <f t="shared" si="1"/>
        <v>14</v>
      </c>
      <c r="H37" s="3"/>
      <c r="I37" s="17"/>
      <c r="J37" s="90">
        <v>14</v>
      </c>
    </row>
    <row r="38" spans="1:11" x14ac:dyDescent="0.2">
      <c r="A38" s="98"/>
      <c r="B38" s="95"/>
      <c r="C38" s="95"/>
      <c r="D38" s="8" t="s">
        <v>35</v>
      </c>
      <c r="E38" s="7"/>
      <c r="F38" s="2"/>
      <c r="G38" s="8">
        <f>SUM(G28:G37)</f>
        <v>28.0152</v>
      </c>
      <c r="H38" s="3">
        <v>38.79</v>
      </c>
      <c r="I38" s="17">
        <f>G38/H38</f>
        <v>0.72222737819025529</v>
      </c>
      <c r="J38" s="8">
        <f>SUM(J28:J37)</f>
        <v>40.078199999999995</v>
      </c>
      <c r="K38" s="16">
        <f>J38/H38</f>
        <v>1.0332095901005414</v>
      </c>
    </row>
  </sheetData>
  <mergeCells count="16">
    <mergeCell ref="A1:I1"/>
    <mergeCell ref="C28:C38"/>
    <mergeCell ref="A28:A38"/>
    <mergeCell ref="B28:B38"/>
    <mergeCell ref="F2:H2"/>
    <mergeCell ref="I2:I3"/>
    <mergeCell ref="C4:C15"/>
    <mergeCell ref="A4:A15"/>
    <mergeCell ref="B4:B15"/>
    <mergeCell ref="A16:A27"/>
    <mergeCell ref="B16:B27"/>
    <mergeCell ref="C16:C27"/>
    <mergeCell ref="B2:B3"/>
    <mergeCell ref="C2:C3"/>
    <mergeCell ref="D2:D3"/>
    <mergeCell ref="E2:E3"/>
  </mergeCells>
  <phoneticPr fontId="2" type="noConversion"/>
  <pageMargins left="0.47222222222222199" right="0.39305555555555599" top="0.75" bottom="0.75" header="0.3" footer="0.3"/>
  <pageSetup paperSize="9" orientation="landscape" horizontalDpi="2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41781-A779-411E-8A15-2E2C7CFE144D}">
  <dimension ref="A1:U28"/>
  <sheetViews>
    <sheetView workbookViewId="0">
      <selection activeCell="E13" sqref="E13"/>
    </sheetView>
  </sheetViews>
  <sheetFormatPr defaultRowHeight="14.25" x14ac:dyDescent="0.2"/>
  <cols>
    <col min="1" max="1" width="17.25" bestFit="1" customWidth="1"/>
    <col min="2" max="2" width="22.75" bestFit="1" customWidth="1"/>
    <col min="3" max="3" width="14.125" bestFit="1" customWidth="1"/>
  </cols>
  <sheetData>
    <row r="1" spans="1:21" ht="15" thickBot="1" x14ac:dyDescent="0.25">
      <c r="F1" s="106" t="s">
        <v>189</v>
      </c>
      <c r="G1" s="106"/>
      <c r="H1" s="106"/>
      <c r="I1" s="106"/>
      <c r="J1" s="106"/>
      <c r="K1" s="106"/>
      <c r="L1" s="106"/>
      <c r="M1" s="106"/>
      <c r="N1" s="106" t="s">
        <v>190</v>
      </c>
      <c r="O1" s="106"/>
      <c r="P1" s="106"/>
      <c r="Q1" s="106"/>
      <c r="R1" s="106"/>
      <c r="S1" s="106"/>
      <c r="T1" s="106"/>
      <c r="U1" s="106"/>
    </row>
    <row r="2" spans="1:21" x14ac:dyDescent="0.2">
      <c r="A2" s="121" t="s">
        <v>113</v>
      </c>
      <c r="B2" s="122"/>
      <c r="C2" s="123" t="s">
        <v>114</v>
      </c>
      <c r="D2" s="125" t="s">
        <v>116</v>
      </c>
      <c r="E2" s="117" t="s">
        <v>42</v>
      </c>
      <c r="F2" s="119" t="s">
        <v>117</v>
      </c>
      <c r="G2" s="107" t="s">
        <v>118</v>
      </c>
      <c r="H2" s="107" t="s">
        <v>119</v>
      </c>
      <c r="I2" s="109" t="s">
        <v>120</v>
      </c>
      <c r="J2" s="111" t="s">
        <v>121</v>
      </c>
      <c r="K2" s="111" t="s">
        <v>122</v>
      </c>
      <c r="L2" s="111" t="s">
        <v>123</v>
      </c>
      <c r="M2" s="113" t="s">
        <v>124</v>
      </c>
      <c r="N2" s="119" t="s">
        <v>117</v>
      </c>
      <c r="O2" s="107" t="s">
        <v>118</v>
      </c>
      <c r="P2" s="107" t="s">
        <v>119</v>
      </c>
      <c r="Q2" s="109" t="s">
        <v>120</v>
      </c>
      <c r="R2" s="111" t="s">
        <v>121</v>
      </c>
      <c r="S2" s="111" t="s">
        <v>122</v>
      </c>
      <c r="T2" s="111" t="s">
        <v>123</v>
      </c>
      <c r="U2" s="113" t="s">
        <v>124</v>
      </c>
    </row>
    <row r="3" spans="1:21" ht="15" thickBot="1" x14ac:dyDescent="0.25">
      <c r="A3" s="24" t="s">
        <v>125</v>
      </c>
      <c r="B3" s="25" t="s">
        <v>126</v>
      </c>
      <c r="C3" s="124"/>
      <c r="D3" s="126"/>
      <c r="E3" s="118"/>
      <c r="F3" s="127"/>
      <c r="G3" s="128"/>
      <c r="H3" s="128"/>
      <c r="I3" s="129"/>
      <c r="J3" s="115"/>
      <c r="K3" s="115"/>
      <c r="L3" s="115"/>
      <c r="M3" s="116"/>
      <c r="N3" s="120"/>
      <c r="O3" s="108"/>
      <c r="P3" s="108"/>
      <c r="Q3" s="110"/>
      <c r="R3" s="112"/>
      <c r="S3" s="112"/>
      <c r="T3" s="112"/>
      <c r="U3" s="114"/>
    </row>
    <row r="4" spans="1:21" x14ac:dyDescent="0.2">
      <c r="A4" s="53" t="s">
        <v>87</v>
      </c>
      <c r="B4" s="54" t="s">
        <v>127</v>
      </c>
      <c r="C4" s="54" t="s">
        <v>128</v>
      </c>
      <c r="D4" s="55"/>
      <c r="E4" s="51">
        <v>3.18</v>
      </c>
      <c r="F4" s="29">
        <v>1</v>
      </c>
      <c r="G4" s="30">
        <v>1</v>
      </c>
      <c r="H4" s="31">
        <v>1</v>
      </c>
      <c r="I4" s="31">
        <v>1</v>
      </c>
      <c r="J4" s="32"/>
      <c r="K4" s="32"/>
      <c r="L4" s="32"/>
      <c r="M4" s="56"/>
      <c r="N4" s="59">
        <f>3.18*F4</f>
        <v>3.18</v>
      </c>
      <c r="O4" s="60">
        <f t="shared" ref="O4:U4" si="0">3.18*G4</f>
        <v>3.18</v>
      </c>
      <c r="P4" s="60">
        <f t="shared" si="0"/>
        <v>3.18</v>
      </c>
      <c r="Q4" s="60">
        <f t="shared" si="0"/>
        <v>3.18</v>
      </c>
      <c r="R4" s="60">
        <f t="shared" si="0"/>
        <v>0</v>
      </c>
      <c r="S4" s="60">
        <f t="shared" si="0"/>
        <v>0</v>
      </c>
      <c r="T4" s="60">
        <f t="shared" si="0"/>
        <v>0</v>
      </c>
      <c r="U4" s="61">
        <f t="shared" si="0"/>
        <v>0</v>
      </c>
    </row>
    <row r="5" spans="1:21" x14ac:dyDescent="0.2">
      <c r="A5" s="33" t="s">
        <v>90</v>
      </c>
      <c r="B5" s="34" t="s">
        <v>129</v>
      </c>
      <c r="C5" s="35" t="s">
        <v>76</v>
      </c>
      <c r="D5" s="28"/>
      <c r="E5" s="52">
        <v>1.32</v>
      </c>
      <c r="F5" s="36">
        <v>1</v>
      </c>
      <c r="G5" s="37">
        <v>1</v>
      </c>
      <c r="H5" s="27">
        <v>1</v>
      </c>
      <c r="I5" s="27">
        <v>1</v>
      </c>
      <c r="J5" s="27">
        <v>1</v>
      </c>
      <c r="K5" s="27">
        <v>1</v>
      </c>
      <c r="L5" s="38"/>
      <c r="M5" s="57"/>
      <c r="N5" s="62">
        <f>1.32*F5</f>
        <v>1.32</v>
      </c>
      <c r="O5" s="3">
        <f t="shared" ref="O5:U5" si="1">1.32*G5</f>
        <v>1.32</v>
      </c>
      <c r="P5" s="3">
        <f t="shared" si="1"/>
        <v>1.32</v>
      </c>
      <c r="Q5" s="3">
        <f t="shared" si="1"/>
        <v>1.32</v>
      </c>
      <c r="R5" s="3">
        <f t="shared" si="1"/>
        <v>1.32</v>
      </c>
      <c r="S5" s="3">
        <f t="shared" si="1"/>
        <v>1.32</v>
      </c>
      <c r="T5" s="3">
        <f t="shared" si="1"/>
        <v>0</v>
      </c>
      <c r="U5" s="63">
        <f t="shared" si="1"/>
        <v>0</v>
      </c>
    </row>
    <row r="6" spans="1:21" x14ac:dyDescent="0.2">
      <c r="A6" s="26" t="s">
        <v>131</v>
      </c>
      <c r="B6" s="34" t="s">
        <v>132</v>
      </c>
      <c r="C6" s="27" t="s">
        <v>76</v>
      </c>
      <c r="D6" s="28"/>
      <c r="E6" s="52">
        <v>0.63829999999999998</v>
      </c>
      <c r="F6" s="26">
        <v>1</v>
      </c>
      <c r="G6" s="38"/>
      <c r="H6" s="38"/>
      <c r="I6" s="38"/>
      <c r="J6" s="38"/>
      <c r="K6" s="38"/>
      <c r="L6" s="38"/>
      <c r="M6" s="57"/>
      <c r="N6" s="62">
        <f>E6*F6</f>
        <v>0.63829999999999998</v>
      </c>
      <c r="O6" s="3">
        <f t="shared" ref="O6:U6" si="2">F6*G6</f>
        <v>0</v>
      </c>
      <c r="P6" s="3">
        <f t="shared" si="2"/>
        <v>0</v>
      </c>
      <c r="Q6" s="3">
        <f t="shared" si="2"/>
        <v>0</v>
      </c>
      <c r="R6" s="3">
        <f t="shared" si="2"/>
        <v>0</v>
      </c>
      <c r="S6" s="3">
        <f t="shared" si="2"/>
        <v>0</v>
      </c>
      <c r="T6" s="3">
        <f t="shared" si="2"/>
        <v>0</v>
      </c>
      <c r="U6" s="63">
        <f t="shared" si="2"/>
        <v>0</v>
      </c>
    </row>
    <row r="7" spans="1:21" x14ac:dyDescent="0.2">
      <c r="A7" s="39" t="s">
        <v>133</v>
      </c>
      <c r="B7" s="40"/>
      <c r="C7" s="27" t="s">
        <v>76</v>
      </c>
      <c r="D7" s="28"/>
      <c r="E7" s="52">
        <v>0.63829999999999998</v>
      </c>
      <c r="F7" s="41"/>
      <c r="G7" s="27">
        <v>1</v>
      </c>
      <c r="H7" s="38"/>
      <c r="I7" s="38"/>
      <c r="J7" s="38"/>
      <c r="K7" s="38"/>
      <c r="L7" s="38"/>
      <c r="M7" s="57"/>
      <c r="N7" s="62">
        <f>0.6383*F7</f>
        <v>0</v>
      </c>
      <c r="O7" s="3">
        <f t="shared" ref="O7:U7" si="3">0.6383*G7</f>
        <v>0.63829999999999998</v>
      </c>
      <c r="P7" s="3">
        <f t="shared" si="3"/>
        <v>0</v>
      </c>
      <c r="Q7" s="3">
        <f t="shared" si="3"/>
        <v>0</v>
      </c>
      <c r="R7" s="3">
        <f t="shared" si="3"/>
        <v>0</v>
      </c>
      <c r="S7" s="3">
        <f t="shared" si="3"/>
        <v>0</v>
      </c>
      <c r="T7" s="3">
        <f t="shared" si="3"/>
        <v>0</v>
      </c>
      <c r="U7" s="63">
        <f t="shared" si="3"/>
        <v>0</v>
      </c>
    </row>
    <row r="8" spans="1:21" x14ac:dyDescent="0.2">
      <c r="A8" s="33" t="s">
        <v>134</v>
      </c>
      <c r="B8" s="34" t="s">
        <v>135</v>
      </c>
      <c r="C8" s="35" t="s">
        <v>110</v>
      </c>
      <c r="D8" s="28"/>
      <c r="E8" s="52">
        <v>0.38590000000000002</v>
      </c>
      <c r="F8" s="36">
        <v>1</v>
      </c>
      <c r="G8" s="37">
        <v>1</v>
      </c>
      <c r="H8" s="38"/>
      <c r="I8" s="38"/>
      <c r="J8" s="38"/>
      <c r="K8" s="38"/>
      <c r="L8" s="38"/>
      <c r="M8" s="57"/>
      <c r="N8" s="62">
        <f>0.3859*F8</f>
        <v>0.38590000000000002</v>
      </c>
      <c r="O8" s="3">
        <f t="shared" ref="O8:U8" si="4">0.3859*G8</f>
        <v>0.38590000000000002</v>
      </c>
      <c r="P8" s="3">
        <f t="shared" si="4"/>
        <v>0</v>
      </c>
      <c r="Q8" s="3">
        <f t="shared" si="4"/>
        <v>0</v>
      </c>
      <c r="R8" s="3">
        <f t="shared" si="4"/>
        <v>0</v>
      </c>
      <c r="S8" s="3">
        <f t="shared" si="4"/>
        <v>0</v>
      </c>
      <c r="T8" s="3">
        <f t="shared" si="4"/>
        <v>0</v>
      </c>
      <c r="U8" s="63">
        <f t="shared" si="4"/>
        <v>0</v>
      </c>
    </row>
    <row r="9" spans="1:21" x14ac:dyDescent="0.2">
      <c r="A9" s="33" t="s">
        <v>24</v>
      </c>
      <c r="B9" s="34" t="s">
        <v>136</v>
      </c>
      <c r="C9" s="35" t="s">
        <v>137</v>
      </c>
      <c r="D9" s="28"/>
      <c r="E9" s="52">
        <v>0.10580000000000001</v>
      </c>
      <c r="F9" s="36">
        <v>1</v>
      </c>
      <c r="G9" s="37">
        <v>1</v>
      </c>
      <c r="H9" s="38"/>
      <c r="I9" s="38"/>
      <c r="J9" s="38"/>
      <c r="K9" s="38"/>
      <c r="L9" s="38"/>
      <c r="M9" s="57"/>
      <c r="N9" s="62">
        <f>0.1058*F9</f>
        <v>0.10580000000000001</v>
      </c>
      <c r="O9" s="3">
        <f t="shared" ref="O9:U9" si="5">0.1058*G9</f>
        <v>0.10580000000000001</v>
      </c>
      <c r="P9" s="3">
        <f t="shared" si="5"/>
        <v>0</v>
      </c>
      <c r="Q9" s="3">
        <f t="shared" si="5"/>
        <v>0</v>
      </c>
      <c r="R9" s="3">
        <f t="shared" si="5"/>
        <v>0</v>
      </c>
      <c r="S9" s="3">
        <f t="shared" si="5"/>
        <v>0</v>
      </c>
      <c r="T9" s="3">
        <f t="shared" si="5"/>
        <v>0</v>
      </c>
      <c r="U9" s="63">
        <f t="shared" si="5"/>
        <v>0</v>
      </c>
    </row>
    <row r="10" spans="1:21" x14ac:dyDescent="0.2">
      <c r="A10" s="33" t="s">
        <v>138</v>
      </c>
      <c r="B10" s="42"/>
      <c r="C10" s="43" t="s">
        <v>139</v>
      </c>
      <c r="D10" s="44"/>
      <c r="E10" s="44">
        <v>3.3</v>
      </c>
      <c r="F10" s="41"/>
      <c r="G10" s="38"/>
      <c r="H10" s="38"/>
      <c r="I10" s="38"/>
      <c r="J10" s="37"/>
      <c r="K10" s="38">
        <v>1</v>
      </c>
      <c r="L10" s="38"/>
      <c r="M10" s="28"/>
      <c r="N10" s="62">
        <f>3.3*F10</f>
        <v>0</v>
      </c>
      <c r="O10" s="3">
        <f t="shared" ref="O10:U11" si="6">3.3*G10</f>
        <v>0</v>
      </c>
      <c r="P10" s="3">
        <f t="shared" si="6"/>
        <v>0</v>
      </c>
      <c r="Q10" s="3">
        <f t="shared" si="6"/>
        <v>0</v>
      </c>
      <c r="R10" s="3">
        <f t="shared" si="6"/>
        <v>0</v>
      </c>
      <c r="S10" s="3">
        <f t="shared" si="6"/>
        <v>3.3</v>
      </c>
      <c r="T10" s="3">
        <f t="shared" si="6"/>
        <v>0</v>
      </c>
      <c r="U10" s="63">
        <f t="shared" si="6"/>
        <v>0</v>
      </c>
    </row>
    <row r="11" spans="1:21" x14ac:dyDescent="0.2">
      <c r="A11" s="33" t="s">
        <v>140</v>
      </c>
      <c r="B11" s="42" t="s">
        <v>141</v>
      </c>
      <c r="C11" s="27" t="s">
        <v>139</v>
      </c>
      <c r="D11" s="28"/>
      <c r="E11" s="52">
        <v>3.3</v>
      </c>
      <c r="F11" s="41"/>
      <c r="G11" s="38"/>
      <c r="H11" s="38"/>
      <c r="I11" s="38"/>
      <c r="J11" s="37">
        <v>1</v>
      </c>
      <c r="K11" s="38"/>
      <c r="L11" s="38"/>
      <c r="M11" s="28"/>
      <c r="N11" s="62">
        <f>3.3*F11</f>
        <v>0</v>
      </c>
      <c r="O11" s="3">
        <f t="shared" si="6"/>
        <v>0</v>
      </c>
      <c r="P11" s="3">
        <f t="shared" si="6"/>
        <v>0</v>
      </c>
      <c r="Q11" s="3">
        <f t="shared" si="6"/>
        <v>0</v>
      </c>
      <c r="R11" s="3">
        <f t="shared" si="6"/>
        <v>3.3</v>
      </c>
      <c r="S11" s="3">
        <f t="shared" si="6"/>
        <v>0</v>
      </c>
      <c r="T11" s="3">
        <f t="shared" si="6"/>
        <v>0</v>
      </c>
      <c r="U11" s="63">
        <f t="shared" si="6"/>
        <v>0</v>
      </c>
    </row>
    <row r="12" spans="1:21" x14ac:dyDescent="0.2">
      <c r="A12" s="26" t="s">
        <v>138</v>
      </c>
      <c r="B12" s="45" t="s">
        <v>142</v>
      </c>
      <c r="C12" s="27" t="s">
        <v>143</v>
      </c>
      <c r="D12" s="28"/>
      <c r="E12" s="52">
        <v>3.9870000000000001</v>
      </c>
      <c r="F12" s="41"/>
      <c r="G12" s="38"/>
      <c r="H12" s="38"/>
      <c r="I12" s="38"/>
      <c r="J12" s="38"/>
      <c r="K12" s="37"/>
      <c r="L12" s="27">
        <v>1</v>
      </c>
      <c r="M12" s="58"/>
      <c r="N12" s="62">
        <f>3.987*F12</f>
        <v>0</v>
      </c>
      <c r="O12" s="3">
        <f t="shared" ref="O12:U13" si="7">3.987*G12</f>
        <v>0</v>
      </c>
      <c r="P12" s="3">
        <f t="shared" si="7"/>
        <v>0</v>
      </c>
      <c r="Q12" s="3">
        <f t="shared" si="7"/>
        <v>0</v>
      </c>
      <c r="R12" s="3">
        <f t="shared" si="7"/>
        <v>0</v>
      </c>
      <c r="S12" s="3">
        <f t="shared" si="7"/>
        <v>0</v>
      </c>
      <c r="T12" s="3">
        <f t="shared" si="7"/>
        <v>3.9870000000000001</v>
      </c>
      <c r="U12" s="63">
        <f t="shared" si="7"/>
        <v>0</v>
      </c>
    </row>
    <row r="13" spans="1:21" x14ac:dyDescent="0.2">
      <c r="A13" s="33" t="s">
        <v>140</v>
      </c>
      <c r="B13" s="42"/>
      <c r="C13" s="43" t="s">
        <v>143</v>
      </c>
      <c r="D13" s="44"/>
      <c r="E13" s="44">
        <v>3.9870000000000001</v>
      </c>
      <c r="F13" s="41"/>
      <c r="G13" s="38"/>
      <c r="H13" s="38"/>
      <c r="I13" s="38"/>
      <c r="J13" s="37"/>
      <c r="K13" s="38"/>
      <c r="L13" s="38"/>
      <c r="M13" s="28">
        <v>1</v>
      </c>
      <c r="N13" s="62">
        <f>3.987*F13</f>
        <v>0</v>
      </c>
      <c r="O13" s="3">
        <f t="shared" si="7"/>
        <v>0</v>
      </c>
      <c r="P13" s="3">
        <f t="shared" si="7"/>
        <v>0</v>
      </c>
      <c r="Q13" s="3">
        <f t="shared" si="7"/>
        <v>0</v>
      </c>
      <c r="R13" s="3">
        <f t="shared" si="7"/>
        <v>0</v>
      </c>
      <c r="S13" s="3">
        <f t="shared" si="7"/>
        <v>0</v>
      </c>
      <c r="T13" s="3">
        <f t="shared" si="7"/>
        <v>0</v>
      </c>
      <c r="U13" s="63">
        <f t="shared" si="7"/>
        <v>3.9870000000000001</v>
      </c>
    </row>
    <row r="14" spans="1:21" x14ac:dyDescent="0.2">
      <c r="A14" s="33" t="s">
        <v>90</v>
      </c>
      <c r="B14" s="46" t="s">
        <v>144</v>
      </c>
      <c r="C14" s="44" t="s">
        <v>104</v>
      </c>
      <c r="D14" s="44"/>
      <c r="E14" s="44">
        <v>1.8387</v>
      </c>
      <c r="F14" s="41"/>
      <c r="G14" s="38"/>
      <c r="H14" s="38"/>
      <c r="I14" s="38"/>
      <c r="J14" s="38"/>
      <c r="K14" s="38"/>
      <c r="L14" s="27">
        <v>1</v>
      </c>
      <c r="M14" s="28">
        <v>1</v>
      </c>
      <c r="N14" s="62">
        <f>1.8387*F14</f>
        <v>0</v>
      </c>
      <c r="O14" s="3">
        <f t="shared" ref="O14:U14" si="8">1.8387*G14</f>
        <v>0</v>
      </c>
      <c r="P14" s="3">
        <f t="shared" si="8"/>
        <v>0</v>
      </c>
      <c r="Q14" s="3">
        <f t="shared" si="8"/>
        <v>0</v>
      </c>
      <c r="R14" s="3">
        <f t="shared" si="8"/>
        <v>0</v>
      </c>
      <c r="S14" s="3">
        <f t="shared" si="8"/>
        <v>0</v>
      </c>
      <c r="T14" s="3">
        <f t="shared" si="8"/>
        <v>1.8387</v>
      </c>
      <c r="U14" s="63">
        <f t="shared" si="8"/>
        <v>1.8387</v>
      </c>
    </row>
    <row r="15" spans="1:21" x14ac:dyDescent="0.2">
      <c r="A15" s="33" t="s">
        <v>24</v>
      </c>
      <c r="B15" s="42" t="s">
        <v>145</v>
      </c>
      <c r="C15" s="43" t="s">
        <v>107</v>
      </c>
      <c r="D15" s="44"/>
      <c r="E15" s="44">
        <v>0.1323</v>
      </c>
      <c r="F15" s="41"/>
      <c r="G15" s="38"/>
      <c r="H15" s="38"/>
      <c r="I15" s="38"/>
      <c r="J15" s="27">
        <v>1</v>
      </c>
      <c r="K15" s="27">
        <v>1</v>
      </c>
      <c r="L15" s="27">
        <v>1</v>
      </c>
      <c r="M15" s="28">
        <v>1</v>
      </c>
      <c r="N15" s="62">
        <f>0.1323*F15</f>
        <v>0</v>
      </c>
      <c r="O15" s="3">
        <f t="shared" ref="O15:U15" si="9">0.1323*G15</f>
        <v>0</v>
      </c>
      <c r="P15" s="3">
        <f t="shared" si="9"/>
        <v>0</v>
      </c>
      <c r="Q15" s="3">
        <f t="shared" si="9"/>
        <v>0</v>
      </c>
      <c r="R15" s="3">
        <f t="shared" si="9"/>
        <v>0.1323</v>
      </c>
      <c r="S15" s="3">
        <f t="shared" si="9"/>
        <v>0.1323</v>
      </c>
      <c r="T15" s="3">
        <f t="shared" si="9"/>
        <v>0.1323</v>
      </c>
      <c r="U15" s="63">
        <f t="shared" si="9"/>
        <v>0.1323</v>
      </c>
    </row>
    <row r="16" spans="1:21" x14ac:dyDescent="0.2">
      <c r="A16" s="33" t="s">
        <v>109</v>
      </c>
      <c r="B16" s="42" t="s">
        <v>146</v>
      </c>
      <c r="C16" s="44" t="s">
        <v>110</v>
      </c>
      <c r="D16" s="47"/>
      <c r="E16" s="44">
        <v>0.53369999999999995</v>
      </c>
      <c r="F16" s="41"/>
      <c r="G16" s="38"/>
      <c r="H16" s="38"/>
      <c r="I16" s="38"/>
      <c r="J16" s="38"/>
      <c r="K16" s="38"/>
      <c r="L16" s="27">
        <v>1</v>
      </c>
      <c r="M16" s="28">
        <v>1</v>
      </c>
      <c r="N16" s="62">
        <f>0.5337*F16</f>
        <v>0</v>
      </c>
      <c r="O16" s="3">
        <f t="shared" ref="O16:U16" si="10">0.5337*G16</f>
        <v>0</v>
      </c>
      <c r="P16" s="3">
        <f t="shared" si="10"/>
        <v>0</v>
      </c>
      <c r="Q16" s="3">
        <f t="shared" si="10"/>
        <v>0</v>
      </c>
      <c r="R16" s="3">
        <f t="shared" si="10"/>
        <v>0</v>
      </c>
      <c r="S16" s="3">
        <f t="shared" si="10"/>
        <v>0</v>
      </c>
      <c r="T16" s="3">
        <f t="shared" si="10"/>
        <v>0.53369999999999995</v>
      </c>
      <c r="U16" s="63">
        <f t="shared" si="10"/>
        <v>0.53369999999999995</v>
      </c>
    </row>
    <row r="17" spans="1:21" x14ac:dyDescent="0.2">
      <c r="A17" s="33" t="s">
        <v>99</v>
      </c>
      <c r="B17" s="42" t="s">
        <v>147</v>
      </c>
      <c r="C17" s="35" t="s">
        <v>76</v>
      </c>
      <c r="D17" s="28"/>
      <c r="E17" s="52">
        <v>0.29010000000000002</v>
      </c>
      <c r="F17" s="41"/>
      <c r="G17" s="38"/>
      <c r="H17" s="27">
        <v>1</v>
      </c>
      <c r="I17" s="27">
        <v>1</v>
      </c>
      <c r="J17" s="27">
        <v>1</v>
      </c>
      <c r="K17" s="27">
        <v>1</v>
      </c>
      <c r="L17" s="27">
        <v>1</v>
      </c>
      <c r="M17" s="28">
        <v>1</v>
      </c>
      <c r="N17" s="62">
        <f>0.2901*F17</f>
        <v>0</v>
      </c>
      <c r="O17" s="3">
        <f t="shared" ref="O17:U17" si="11">0.2901*G17</f>
        <v>0</v>
      </c>
      <c r="P17" s="3">
        <f t="shared" si="11"/>
        <v>0.29010000000000002</v>
      </c>
      <c r="Q17" s="3">
        <f t="shared" si="11"/>
        <v>0.29010000000000002</v>
      </c>
      <c r="R17" s="3">
        <f t="shared" si="11"/>
        <v>0.29010000000000002</v>
      </c>
      <c r="S17" s="3">
        <f t="shared" si="11"/>
        <v>0.29010000000000002</v>
      </c>
      <c r="T17" s="3">
        <f t="shared" si="11"/>
        <v>0.29010000000000002</v>
      </c>
      <c r="U17" s="63">
        <f t="shared" si="11"/>
        <v>0.29010000000000002</v>
      </c>
    </row>
    <row r="18" spans="1:21" x14ac:dyDescent="0.2">
      <c r="A18" s="33" t="s">
        <v>109</v>
      </c>
      <c r="B18" s="42" t="s">
        <v>148</v>
      </c>
      <c r="C18" s="44" t="s">
        <v>110</v>
      </c>
      <c r="D18" s="47"/>
      <c r="E18" s="44">
        <v>0.53369999999999995</v>
      </c>
      <c r="F18" s="41"/>
      <c r="G18" s="38"/>
      <c r="H18" s="27">
        <v>1</v>
      </c>
      <c r="I18" s="27">
        <v>1</v>
      </c>
      <c r="J18" s="27">
        <v>1</v>
      </c>
      <c r="K18" s="27">
        <v>1</v>
      </c>
      <c r="L18" s="38"/>
      <c r="M18" s="57"/>
      <c r="N18" s="62">
        <f>0.5337*F18</f>
        <v>0</v>
      </c>
      <c r="O18" s="3">
        <f t="shared" ref="O18:U18" si="12">0.5337*G18</f>
        <v>0</v>
      </c>
      <c r="P18" s="3">
        <f t="shared" si="12"/>
        <v>0.53369999999999995</v>
      </c>
      <c r="Q18" s="3">
        <f t="shared" si="12"/>
        <v>0.53369999999999995</v>
      </c>
      <c r="R18" s="3">
        <f t="shared" si="12"/>
        <v>0.53369999999999995</v>
      </c>
      <c r="S18" s="3">
        <f t="shared" si="12"/>
        <v>0.53369999999999995</v>
      </c>
      <c r="T18" s="3">
        <f t="shared" si="12"/>
        <v>0</v>
      </c>
      <c r="U18" s="63">
        <f t="shared" si="12"/>
        <v>0</v>
      </c>
    </row>
    <row r="19" spans="1:21" ht="28.5" x14ac:dyDescent="0.2">
      <c r="A19" s="48" t="s">
        <v>149</v>
      </c>
      <c r="B19" s="40"/>
      <c r="C19" s="27"/>
      <c r="D19" s="28"/>
      <c r="E19" s="52">
        <v>16</v>
      </c>
      <c r="F19" s="26">
        <v>1</v>
      </c>
      <c r="G19" s="38"/>
      <c r="H19" s="38"/>
      <c r="I19" s="38"/>
      <c r="J19" s="38"/>
      <c r="K19" s="38"/>
      <c r="L19" s="38"/>
      <c r="M19" s="57"/>
      <c r="N19" s="62">
        <f>16*F19</f>
        <v>16</v>
      </c>
      <c r="O19" s="3">
        <f t="shared" ref="O19:U20" si="13">16*G19</f>
        <v>0</v>
      </c>
      <c r="P19" s="3">
        <f t="shared" si="13"/>
        <v>0</v>
      </c>
      <c r="Q19" s="3">
        <f t="shared" si="13"/>
        <v>0</v>
      </c>
      <c r="R19" s="3">
        <f t="shared" si="13"/>
        <v>0</v>
      </c>
      <c r="S19" s="3">
        <f t="shared" si="13"/>
        <v>0</v>
      </c>
      <c r="T19" s="3">
        <f t="shared" si="13"/>
        <v>0</v>
      </c>
      <c r="U19" s="63">
        <f t="shared" si="13"/>
        <v>0</v>
      </c>
    </row>
    <row r="20" spans="1:21" ht="28.5" x14ac:dyDescent="0.2">
      <c r="A20" s="48" t="s">
        <v>150</v>
      </c>
      <c r="B20" s="40"/>
      <c r="C20" s="27"/>
      <c r="D20" s="28"/>
      <c r="E20" s="52">
        <v>16</v>
      </c>
      <c r="F20" s="41"/>
      <c r="G20" s="27">
        <v>1</v>
      </c>
      <c r="H20" s="38"/>
      <c r="I20" s="38"/>
      <c r="J20" s="38"/>
      <c r="K20" s="38"/>
      <c r="L20" s="38"/>
      <c r="M20" s="57"/>
      <c r="N20" s="62">
        <f>16*F20</f>
        <v>0</v>
      </c>
      <c r="O20" s="3">
        <f t="shared" si="13"/>
        <v>16</v>
      </c>
      <c r="P20" s="3">
        <f t="shared" si="13"/>
        <v>0</v>
      </c>
      <c r="Q20" s="3">
        <f t="shared" si="13"/>
        <v>0</v>
      </c>
      <c r="R20" s="3">
        <f t="shared" si="13"/>
        <v>0</v>
      </c>
      <c r="S20" s="3">
        <f t="shared" si="13"/>
        <v>0</v>
      </c>
      <c r="T20" s="3">
        <f t="shared" si="13"/>
        <v>0</v>
      </c>
      <c r="U20" s="63">
        <f t="shared" si="13"/>
        <v>0</v>
      </c>
    </row>
    <row r="21" spans="1:21" x14ac:dyDescent="0.2">
      <c r="A21" s="33" t="s">
        <v>151</v>
      </c>
      <c r="B21" s="42" t="s">
        <v>152</v>
      </c>
      <c r="C21" s="27"/>
      <c r="D21" s="28"/>
      <c r="E21" s="52">
        <v>10.5</v>
      </c>
      <c r="F21" s="41"/>
      <c r="G21" s="38"/>
      <c r="H21" s="27">
        <v>1</v>
      </c>
      <c r="I21" s="27">
        <v>1</v>
      </c>
      <c r="J21" s="27">
        <v>1</v>
      </c>
      <c r="K21" s="27">
        <v>1</v>
      </c>
      <c r="L21" s="27">
        <v>1</v>
      </c>
      <c r="M21" s="28">
        <v>1</v>
      </c>
      <c r="N21" s="62">
        <f>10.5*F21</f>
        <v>0</v>
      </c>
      <c r="O21" s="3">
        <f t="shared" ref="O21:U21" si="14">10.5*G21</f>
        <v>0</v>
      </c>
      <c r="P21" s="3">
        <f t="shared" si="14"/>
        <v>10.5</v>
      </c>
      <c r="Q21" s="3">
        <f t="shared" si="14"/>
        <v>10.5</v>
      </c>
      <c r="R21" s="3">
        <f t="shared" si="14"/>
        <v>10.5</v>
      </c>
      <c r="S21" s="3">
        <f t="shared" si="14"/>
        <v>10.5</v>
      </c>
      <c r="T21" s="3">
        <f t="shared" si="14"/>
        <v>10.5</v>
      </c>
      <c r="U21" s="63">
        <f t="shared" si="14"/>
        <v>10.5</v>
      </c>
    </row>
    <row r="22" spans="1:21" x14ac:dyDescent="0.2">
      <c r="A22" s="49" t="s">
        <v>153</v>
      </c>
      <c r="B22" s="34" t="s">
        <v>154</v>
      </c>
      <c r="C22" s="35" t="s">
        <v>155</v>
      </c>
      <c r="D22" s="28"/>
      <c r="E22" s="52">
        <v>0.6</v>
      </c>
      <c r="F22" s="36">
        <v>1</v>
      </c>
      <c r="G22" s="38"/>
      <c r="H22" s="38"/>
      <c r="I22" s="38"/>
      <c r="J22" s="38"/>
      <c r="K22" s="38"/>
      <c r="L22" s="38"/>
      <c r="M22" s="57"/>
      <c r="N22" s="62">
        <f>0.6*F22</f>
        <v>0.6</v>
      </c>
      <c r="O22" s="3">
        <f t="shared" ref="O22:U23" si="15">0.6*G22</f>
        <v>0</v>
      </c>
      <c r="P22" s="3">
        <f t="shared" si="15"/>
        <v>0</v>
      </c>
      <c r="Q22" s="3">
        <f t="shared" si="15"/>
        <v>0</v>
      </c>
      <c r="R22" s="3">
        <f t="shared" si="15"/>
        <v>0</v>
      </c>
      <c r="S22" s="3">
        <f t="shared" si="15"/>
        <v>0</v>
      </c>
      <c r="T22" s="3">
        <f t="shared" si="15"/>
        <v>0</v>
      </c>
      <c r="U22" s="63">
        <f t="shared" si="15"/>
        <v>0</v>
      </c>
    </row>
    <row r="23" spans="1:21" x14ac:dyDescent="0.2">
      <c r="A23" s="49" t="s">
        <v>156</v>
      </c>
      <c r="B23" s="50"/>
      <c r="C23" s="27" t="s">
        <v>155</v>
      </c>
      <c r="D23" s="28"/>
      <c r="E23" s="52">
        <v>0.6</v>
      </c>
      <c r="F23" s="41"/>
      <c r="G23" s="37">
        <v>1</v>
      </c>
      <c r="H23" s="38"/>
      <c r="I23" s="38"/>
      <c r="J23" s="38"/>
      <c r="K23" s="38"/>
      <c r="L23" s="38"/>
      <c r="M23" s="57"/>
      <c r="N23" s="62">
        <f>0.6*F23</f>
        <v>0</v>
      </c>
      <c r="O23" s="3">
        <f t="shared" si="15"/>
        <v>0.6</v>
      </c>
      <c r="P23" s="3">
        <f t="shared" si="15"/>
        <v>0</v>
      </c>
      <c r="Q23" s="3">
        <f t="shared" si="15"/>
        <v>0</v>
      </c>
      <c r="R23" s="3">
        <f t="shared" si="15"/>
        <v>0</v>
      </c>
      <c r="S23" s="3">
        <f t="shared" si="15"/>
        <v>0</v>
      </c>
      <c r="T23" s="3">
        <f t="shared" si="15"/>
        <v>0</v>
      </c>
      <c r="U23" s="63">
        <f t="shared" si="15"/>
        <v>0</v>
      </c>
    </row>
    <row r="24" spans="1:21" ht="27" x14ac:dyDescent="0.2">
      <c r="A24" s="33" t="s">
        <v>157</v>
      </c>
      <c r="B24" s="42" t="s">
        <v>158</v>
      </c>
      <c r="C24" s="44" t="s">
        <v>159</v>
      </c>
      <c r="D24" s="28"/>
      <c r="E24" s="52">
        <v>2.2999999999999998</v>
      </c>
      <c r="F24" s="41"/>
      <c r="G24" s="38"/>
      <c r="H24" s="37">
        <v>1</v>
      </c>
      <c r="I24" s="27">
        <v>1</v>
      </c>
      <c r="J24" s="27">
        <v>1</v>
      </c>
      <c r="K24" s="27">
        <v>1</v>
      </c>
      <c r="L24" s="27">
        <v>1</v>
      </c>
      <c r="M24" s="28">
        <v>1</v>
      </c>
      <c r="N24" s="62">
        <f>2.3*F24</f>
        <v>0</v>
      </c>
      <c r="O24" s="3">
        <f t="shared" ref="O24:U24" si="16">2.3*G24</f>
        <v>0</v>
      </c>
      <c r="P24" s="3">
        <f t="shared" si="16"/>
        <v>2.2999999999999998</v>
      </c>
      <c r="Q24" s="3">
        <f t="shared" si="16"/>
        <v>2.2999999999999998</v>
      </c>
      <c r="R24" s="3">
        <f t="shared" si="16"/>
        <v>2.2999999999999998</v>
      </c>
      <c r="S24" s="3">
        <f t="shared" si="16"/>
        <v>2.2999999999999998</v>
      </c>
      <c r="T24" s="3">
        <f t="shared" si="16"/>
        <v>2.2999999999999998</v>
      </c>
      <c r="U24" s="63">
        <f t="shared" si="16"/>
        <v>2.2999999999999998</v>
      </c>
    </row>
    <row r="25" spans="1:21" ht="15" thickBot="1" x14ac:dyDescent="0.25">
      <c r="A25" s="33" t="s">
        <v>160</v>
      </c>
      <c r="B25" s="42" t="s">
        <v>161</v>
      </c>
      <c r="C25" s="35"/>
      <c r="D25" s="28"/>
      <c r="E25" s="52">
        <v>0.1137</v>
      </c>
      <c r="F25" s="41"/>
      <c r="G25" s="38"/>
      <c r="H25" s="38"/>
      <c r="I25" s="38"/>
      <c r="J25" s="38"/>
      <c r="K25" s="38"/>
      <c r="L25" s="37">
        <v>2</v>
      </c>
      <c r="M25" s="58">
        <v>2</v>
      </c>
      <c r="N25" s="64">
        <f>0.1137*F25</f>
        <v>0</v>
      </c>
      <c r="O25" s="65">
        <f t="shared" ref="O25:U25" si="17">0.1137*G25</f>
        <v>0</v>
      </c>
      <c r="P25" s="65">
        <f t="shared" si="17"/>
        <v>0</v>
      </c>
      <c r="Q25" s="65">
        <f t="shared" si="17"/>
        <v>0</v>
      </c>
      <c r="R25" s="65">
        <f t="shared" si="17"/>
        <v>0</v>
      </c>
      <c r="S25" s="65">
        <f t="shared" si="17"/>
        <v>0</v>
      </c>
      <c r="T25" s="65">
        <f t="shared" si="17"/>
        <v>0.22739999999999999</v>
      </c>
      <c r="U25" s="66">
        <f t="shared" si="17"/>
        <v>0.22739999999999999</v>
      </c>
    </row>
    <row r="26" spans="1:21" x14ac:dyDescent="0.2">
      <c r="A26" s="105" t="s">
        <v>163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>
        <f>SUM(N4:N25)</f>
        <v>22.230000000000004</v>
      </c>
      <c r="O26">
        <f t="shared" ref="O26:U26" si="18">SUM(O4:O25)</f>
        <v>22.230000000000004</v>
      </c>
      <c r="P26">
        <f t="shared" si="18"/>
        <v>18.123799999999999</v>
      </c>
      <c r="Q26">
        <f t="shared" si="18"/>
        <v>18.123799999999999</v>
      </c>
      <c r="R26">
        <f t="shared" si="18"/>
        <v>18.376100000000001</v>
      </c>
      <c r="S26">
        <f t="shared" si="18"/>
        <v>18.376100000000001</v>
      </c>
      <c r="T26">
        <f t="shared" si="18"/>
        <v>19.809200000000001</v>
      </c>
      <c r="U26">
        <f t="shared" si="18"/>
        <v>19.809200000000001</v>
      </c>
    </row>
    <row r="27" spans="1:21" x14ac:dyDescent="0.2">
      <c r="A27" s="105" t="s">
        <v>165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>
        <v>29.846</v>
      </c>
      <c r="O27">
        <v>31.346</v>
      </c>
      <c r="P27">
        <v>28.86</v>
      </c>
      <c r="Q27">
        <v>28.86</v>
      </c>
      <c r="R27">
        <v>28.892499999999998</v>
      </c>
      <c r="S27">
        <v>28.89</v>
      </c>
      <c r="T27">
        <v>29.01</v>
      </c>
      <c r="U27">
        <v>29.01</v>
      </c>
    </row>
    <row r="28" spans="1:21" x14ac:dyDescent="0.2">
      <c r="A28" s="105" t="s">
        <v>167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6">
        <f>N26/N27</f>
        <v>0.74482342692488124</v>
      </c>
      <c r="O28" s="16">
        <f t="shared" ref="O28:U28" si="19">O26/O27</f>
        <v>0.70918139475531183</v>
      </c>
      <c r="P28" s="16">
        <f t="shared" si="19"/>
        <v>0.62799029799029793</v>
      </c>
      <c r="Q28" s="16">
        <f t="shared" si="19"/>
        <v>0.62799029799029793</v>
      </c>
      <c r="R28" s="16">
        <f t="shared" si="19"/>
        <v>0.63601626719736959</v>
      </c>
      <c r="S28" s="16">
        <f t="shared" si="19"/>
        <v>0.63607130494980968</v>
      </c>
      <c r="T28" s="16">
        <f t="shared" si="19"/>
        <v>0.68284039986211653</v>
      </c>
      <c r="U28" s="16">
        <f t="shared" si="19"/>
        <v>0.68284039986211653</v>
      </c>
    </row>
  </sheetData>
  <mergeCells count="25">
    <mergeCell ref="A2:B2"/>
    <mergeCell ref="C2:C3"/>
    <mergeCell ref="O2:O3"/>
    <mergeCell ref="D2:D3"/>
    <mergeCell ref="F2:F3"/>
    <mergeCell ref="G2:G3"/>
    <mergeCell ref="H2:H3"/>
    <mergeCell ref="I2:I3"/>
    <mergeCell ref="J2:J3"/>
    <mergeCell ref="A26:M26"/>
    <mergeCell ref="A27:M27"/>
    <mergeCell ref="A28:M28"/>
    <mergeCell ref="F1:M1"/>
    <mergeCell ref="N1:U1"/>
    <mergeCell ref="P2:P3"/>
    <mergeCell ref="Q2:Q3"/>
    <mergeCell ref="R2:R3"/>
    <mergeCell ref="S2:S3"/>
    <mergeCell ref="T2:T3"/>
    <mergeCell ref="U2:U3"/>
    <mergeCell ref="K2:K3"/>
    <mergeCell ref="L2:L3"/>
    <mergeCell ref="M2:M3"/>
    <mergeCell ref="E2:E3"/>
    <mergeCell ref="N2:N3"/>
  </mergeCells>
  <phoneticPr fontId="2" type="noConversion"/>
  <pageMargins left="0.7" right="0.7" top="0.75" bottom="0.75" header="0.3" footer="0.3"/>
  <ignoredErrors>
    <ignoredError sqref="N17 O17:U1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1256-030D-4BE7-9AB7-4A80C8A0FA33}">
  <dimension ref="A1:U28"/>
  <sheetViews>
    <sheetView topLeftCell="C7" workbookViewId="0">
      <selection activeCell="J32" sqref="J32"/>
    </sheetView>
  </sheetViews>
  <sheetFormatPr defaultRowHeight="14.25" x14ac:dyDescent="0.2"/>
  <cols>
    <col min="1" max="1" width="17.25" bestFit="1" customWidth="1"/>
    <col min="2" max="2" width="22.75" bestFit="1" customWidth="1"/>
    <col min="3" max="3" width="14.125" bestFit="1" customWidth="1"/>
  </cols>
  <sheetData>
    <row r="1" spans="1:21" ht="15" thickBot="1" x14ac:dyDescent="0.25">
      <c r="F1" s="106" t="s">
        <v>189</v>
      </c>
      <c r="G1" s="106"/>
      <c r="H1" s="106"/>
      <c r="I1" s="106"/>
      <c r="J1" s="106"/>
      <c r="K1" s="106"/>
      <c r="L1" s="106"/>
      <c r="M1" s="106"/>
      <c r="N1" s="106" t="s">
        <v>190</v>
      </c>
      <c r="O1" s="106"/>
      <c r="P1" s="106"/>
      <c r="Q1" s="106"/>
      <c r="R1" s="106"/>
      <c r="S1" s="106"/>
      <c r="T1" s="106"/>
      <c r="U1" s="106"/>
    </row>
    <row r="2" spans="1:21" x14ac:dyDescent="0.2">
      <c r="A2" s="121" t="s">
        <v>113</v>
      </c>
      <c r="B2" s="122"/>
      <c r="C2" s="123" t="s">
        <v>114</v>
      </c>
      <c r="D2" s="125" t="s">
        <v>116</v>
      </c>
      <c r="E2" s="117" t="s">
        <v>42</v>
      </c>
      <c r="F2" s="119" t="s">
        <v>117</v>
      </c>
      <c r="G2" s="107" t="s">
        <v>118</v>
      </c>
      <c r="H2" s="107" t="s">
        <v>119</v>
      </c>
      <c r="I2" s="109" t="s">
        <v>120</v>
      </c>
      <c r="J2" s="111" t="s">
        <v>121</v>
      </c>
      <c r="K2" s="111" t="s">
        <v>122</v>
      </c>
      <c r="L2" s="111" t="s">
        <v>123</v>
      </c>
      <c r="M2" s="113" t="s">
        <v>124</v>
      </c>
      <c r="N2" s="119" t="s">
        <v>117</v>
      </c>
      <c r="O2" s="107" t="s">
        <v>118</v>
      </c>
      <c r="P2" s="107" t="s">
        <v>119</v>
      </c>
      <c r="Q2" s="109" t="s">
        <v>120</v>
      </c>
      <c r="R2" s="111" t="s">
        <v>121</v>
      </c>
      <c r="S2" s="111" t="s">
        <v>122</v>
      </c>
      <c r="T2" s="111" t="s">
        <v>123</v>
      </c>
      <c r="U2" s="113" t="s">
        <v>124</v>
      </c>
    </row>
    <row r="3" spans="1:21" ht="15" thickBot="1" x14ac:dyDescent="0.25">
      <c r="A3" s="24" t="s">
        <v>125</v>
      </c>
      <c r="B3" s="25" t="s">
        <v>126</v>
      </c>
      <c r="C3" s="124"/>
      <c r="D3" s="126"/>
      <c r="E3" s="118"/>
      <c r="F3" s="127"/>
      <c r="G3" s="128"/>
      <c r="H3" s="128"/>
      <c r="I3" s="129"/>
      <c r="J3" s="115"/>
      <c r="K3" s="115"/>
      <c r="L3" s="115"/>
      <c r="M3" s="116"/>
      <c r="N3" s="120"/>
      <c r="O3" s="108"/>
      <c r="P3" s="108"/>
      <c r="Q3" s="110"/>
      <c r="R3" s="112"/>
      <c r="S3" s="112"/>
      <c r="T3" s="112"/>
      <c r="U3" s="114"/>
    </row>
    <row r="4" spans="1:21" x14ac:dyDescent="0.2">
      <c r="A4" s="53" t="s">
        <v>87</v>
      </c>
      <c r="B4" s="54" t="s">
        <v>127</v>
      </c>
      <c r="C4" s="54" t="s">
        <v>128</v>
      </c>
      <c r="D4" s="55"/>
      <c r="E4" s="51">
        <v>5</v>
      </c>
      <c r="F4" s="29">
        <v>1</v>
      </c>
      <c r="G4" s="84">
        <v>1</v>
      </c>
      <c r="H4" s="83">
        <v>1</v>
      </c>
      <c r="I4" s="83">
        <v>1</v>
      </c>
      <c r="J4" s="32"/>
      <c r="K4" s="32"/>
      <c r="L4" s="32"/>
      <c r="M4" s="56"/>
      <c r="N4" s="59">
        <f>5*F4</f>
        <v>5</v>
      </c>
      <c r="O4" s="59">
        <f t="shared" ref="O4:Q4" si="0">5*G4</f>
        <v>5</v>
      </c>
      <c r="P4" s="59">
        <f t="shared" si="0"/>
        <v>5</v>
      </c>
      <c r="Q4" s="59">
        <f t="shared" si="0"/>
        <v>5</v>
      </c>
      <c r="R4" s="60">
        <f t="shared" ref="R4:U4" si="1">3.18*J4</f>
        <v>0</v>
      </c>
      <c r="S4" s="60">
        <f t="shared" si="1"/>
        <v>0</v>
      </c>
      <c r="T4" s="60">
        <f t="shared" si="1"/>
        <v>0</v>
      </c>
      <c r="U4" s="61">
        <f t="shared" si="1"/>
        <v>0</v>
      </c>
    </row>
    <row r="5" spans="1:21" x14ac:dyDescent="0.2">
      <c r="A5" s="33" t="s">
        <v>90</v>
      </c>
      <c r="B5" s="34" t="s">
        <v>129</v>
      </c>
      <c r="C5" s="35" t="s">
        <v>76</v>
      </c>
      <c r="D5" s="28"/>
      <c r="E5" s="52">
        <v>3.2097000000000002</v>
      </c>
      <c r="F5" s="36">
        <v>1</v>
      </c>
      <c r="G5" s="37">
        <v>1</v>
      </c>
      <c r="H5" s="27">
        <v>1</v>
      </c>
      <c r="I5" s="27">
        <v>1</v>
      </c>
      <c r="J5" s="27">
        <v>1</v>
      </c>
      <c r="K5" s="27">
        <v>1</v>
      </c>
      <c r="L5" s="38"/>
      <c r="M5" s="57"/>
      <c r="N5" s="62">
        <f>3.2097*F5</f>
        <v>3.2097000000000002</v>
      </c>
      <c r="O5" s="62">
        <f t="shared" ref="O5:S5" si="2">3.2097*G5</f>
        <v>3.2097000000000002</v>
      </c>
      <c r="P5" s="62">
        <f t="shared" si="2"/>
        <v>3.2097000000000002</v>
      </c>
      <c r="Q5" s="62">
        <f t="shared" si="2"/>
        <v>3.2097000000000002</v>
      </c>
      <c r="R5" s="62">
        <f t="shared" si="2"/>
        <v>3.2097000000000002</v>
      </c>
      <c r="S5" s="62">
        <f t="shared" si="2"/>
        <v>3.2097000000000002</v>
      </c>
      <c r="T5" s="3">
        <f t="shared" ref="T5:U5" si="3">1.32*L5</f>
        <v>0</v>
      </c>
      <c r="U5" s="63">
        <f t="shared" si="3"/>
        <v>0</v>
      </c>
    </row>
    <row r="6" spans="1:21" x14ac:dyDescent="0.2">
      <c r="A6" s="26" t="s">
        <v>131</v>
      </c>
      <c r="B6" s="34" t="s">
        <v>132</v>
      </c>
      <c r="C6" s="27" t="s">
        <v>76</v>
      </c>
      <c r="D6" s="28"/>
      <c r="E6" s="52">
        <v>1</v>
      </c>
      <c r="F6" s="26">
        <v>1</v>
      </c>
      <c r="G6" s="38"/>
      <c r="H6" s="38"/>
      <c r="I6" s="38"/>
      <c r="J6" s="38"/>
      <c r="K6" s="38"/>
      <c r="L6" s="38"/>
      <c r="M6" s="57"/>
      <c r="N6" s="62">
        <f>E6*F6</f>
        <v>1</v>
      </c>
      <c r="O6" s="3">
        <f t="shared" ref="O6:U6" si="4">F6*G6</f>
        <v>0</v>
      </c>
      <c r="P6" s="3">
        <f t="shared" si="4"/>
        <v>0</v>
      </c>
      <c r="Q6" s="3">
        <f t="shared" si="4"/>
        <v>0</v>
      </c>
      <c r="R6" s="3">
        <f t="shared" si="4"/>
        <v>0</v>
      </c>
      <c r="S6" s="3">
        <f t="shared" si="4"/>
        <v>0</v>
      </c>
      <c r="T6" s="3">
        <f t="shared" si="4"/>
        <v>0</v>
      </c>
      <c r="U6" s="63">
        <f t="shared" si="4"/>
        <v>0</v>
      </c>
    </row>
    <row r="7" spans="1:21" x14ac:dyDescent="0.2">
      <c r="A7" s="39" t="s">
        <v>133</v>
      </c>
      <c r="B7" s="40"/>
      <c r="C7" s="27" t="s">
        <v>76</v>
      </c>
      <c r="D7" s="28"/>
      <c r="E7" s="52">
        <v>1</v>
      </c>
      <c r="F7" s="41"/>
      <c r="G7" s="27">
        <v>1</v>
      </c>
      <c r="H7" s="38"/>
      <c r="I7" s="38"/>
      <c r="J7" s="38"/>
      <c r="K7" s="38"/>
      <c r="L7" s="38"/>
      <c r="M7" s="57"/>
      <c r="N7" s="62">
        <f>0.6383*F7</f>
        <v>0</v>
      </c>
      <c r="O7" s="3">
        <v>1</v>
      </c>
      <c r="P7" s="3">
        <f t="shared" ref="P7:U7" si="5">0.6383*H7</f>
        <v>0</v>
      </c>
      <c r="Q7" s="3">
        <f t="shared" si="5"/>
        <v>0</v>
      </c>
      <c r="R7" s="3">
        <f t="shared" si="5"/>
        <v>0</v>
      </c>
      <c r="S7" s="3">
        <f t="shared" si="5"/>
        <v>0</v>
      </c>
      <c r="T7" s="3">
        <f t="shared" si="5"/>
        <v>0</v>
      </c>
      <c r="U7" s="63">
        <f t="shared" si="5"/>
        <v>0</v>
      </c>
    </row>
    <row r="8" spans="1:21" x14ac:dyDescent="0.2">
      <c r="A8" s="33" t="s">
        <v>134</v>
      </c>
      <c r="B8" s="34" t="s">
        <v>135</v>
      </c>
      <c r="C8" s="35" t="s">
        <v>110</v>
      </c>
      <c r="D8" s="28"/>
      <c r="E8" s="52">
        <v>1</v>
      </c>
      <c r="F8" s="36">
        <v>1</v>
      </c>
      <c r="G8" s="37">
        <v>1</v>
      </c>
      <c r="H8" s="38"/>
      <c r="I8" s="38"/>
      <c r="J8" s="38"/>
      <c r="K8" s="38"/>
      <c r="L8" s="38"/>
      <c r="M8" s="57"/>
      <c r="N8" s="62">
        <v>1</v>
      </c>
      <c r="O8" s="3">
        <v>1</v>
      </c>
      <c r="P8" s="3">
        <f t="shared" ref="P8:U8" si="6">0.3859*H8</f>
        <v>0</v>
      </c>
      <c r="Q8" s="3">
        <f t="shared" si="6"/>
        <v>0</v>
      </c>
      <c r="R8" s="3">
        <f t="shared" si="6"/>
        <v>0</v>
      </c>
      <c r="S8" s="3">
        <f t="shared" si="6"/>
        <v>0</v>
      </c>
      <c r="T8" s="3">
        <f t="shared" si="6"/>
        <v>0</v>
      </c>
      <c r="U8" s="63">
        <f t="shared" si="6"/>
        <v>0</v>
      </c>
    </row>
    <row r="9" spans="1:21" x14ac:dyDescent="0.2">
      <c r="A9" s="33" t="s">
        <v>24</v>
      </c>
      <c r="B9" s="34" t="s">
        <v>200</v>
      </c>
      <c r="C9" s="35" t="s">
        <v>137</v>
      </c>
      <c r="D9" s="28"/>
      <c r="E9" s="52">
        <v>0.10580000000000001</v>
      </c>
      <c r="F9" s="36">
        <v>1</v>
      </c>
      <c r="G9" s="37">
        <v>1</v>
      </c>
      <c r="H9" s="38"/>
      <c r="I9" s="38"/>
      <c r="J9" s="38"/>
      <c r="K9" s="38"/>
      <c r="L9" s="38"/>
      <c r="M9" s="57"/>
      <c r="N9" s="62">
        <f>0.1058*F9</f>
        <v>0.10580000000000001</v>
      </c>
      <c r="O9" s="3">
        <f t="shared" ref="O9:U9" si="7">0.1058*G9</f>
        <v>0.10580000000000001</v>
      </c>
      <c r="P9" s="3">
        <f t="shared" si="7"/>
        <v>0</v>
      </c>
      <c r="Q9" s="3">
        <f t="shared" si="7"/>
        <v>0</v>
      </c>
      <c r="R9" s="3">
        <f t="shared" si="7"/>
        <v>0</v>
      </c>
      <c r="S9" s="3">
        <f t="shared" si="7"/>
        <v>0</v>
      </c>
      <c r="T9" s="3">
        <f t="shared" si="7"/>
        <v>0</v>
      </c>
      <c r="U9" s="63">
        <f t="shared" si="7"/>
        <v>0</v>
      </c>
    </row>
    <row r="10" spans="1:21" x14ac:dyDescent="0.2">
      <c r="A10" s="33" t="s">
        <v>138</v>
      </c>
      <c r="B10" s="42"/>
      <c r="C10" s="43" t="s">
        <v>139</v>
      </c>
      <c r="D10" s="44"/>
      <c r="E10" s="44">
        <v>5</v>
      </c>
      <c r="F10" s="41"/>
      <c r="G10" s="38"/>
      <c r="H10" s="38"/>
      <c r="I10" s="38"/>
      <c r="J10" s="37"/>
      <c r="K10" s="38">
        <v>1</v>
      </c>
      <c r="L10" s="38"/>
      <c r="M10" s="28"/>
      <c r="N10" s="62">
        <f>3.3*F10</f>
        <v>0</v>
      </c>
      <c r="O10" s="3">
        <f t="shared" ref="O10:U11" si="8">3.3*G10</f>
        <v>0</v>
      </c>
      <c r="P10" s="3">
        <f t="shared" si="8"/>
        <v>0</v>
      </c>
      <c r="Q10" s="3">
        <f t="shared" si="8"/>
        <v>0</v>
      </c>
      <c r="R10" s="3">
        <f t="shared" si="8"/>
        <v>0</v>
      </c>
      <c r="S10" s="3">
        <v>5</v>
      </c>
      <c r="T10" s="3">
        <f t="shared" si="8"/>
        <v>0</v>
      </c>
      <c r="U10" s="63">
        <f t="shared" si="8"/>
        <v>0</v>
      </c>
    </row>
    <row r="11" spans="1:21" x14ac:dyDescent="0.2">
      <c r="A11" s="33" t="s">
        <v>140</v>
      </c>
      <c r="B11" s="42" t="s">
        <v>141</v>
      </c>
      <c r="C11" s="27" t="s">
        <v>139</v>
      </c>
      <c r="D11" s="28"/>
      <c r="E11" s="52">
        <v>3.3</v>
      </c>
      <c r="F11" s="41"/>
      <c r="G11" s="38"/>
      <c r="H11" s="38"/>
      <c r="I11" s="38"/>
      <c r="J11" s="37">
        <v>1</v>
      </c>
      <c r="K11" s="38"/>
      <c r="L11" s="38"/>
      <c r="M11" s="28"/>
      <c r="N11" s="62">
        <f>3.3*F11</f>
        <v>0</v>
      </c>
      <c r="O11" s="3">
        <f t="shared" si="8"/>
        <v>0</v>
      </c>
      <c r="P11" s="3">
        <f t="shared" si="8"/>
        <v>0</v>
      </c>
      <c r="Q11" s="3">
        <f t="shared" si="8"/>
        <v>0</v>
      </c>
      <c r="R11" s="3">
        <f t="shared" si="8"/>
        <v>3.3</v>
      </c>
      <c r="S11" s="3">
        <f t="shared" si="8"/>
        <v>0</v>
      </c>
      <c r="T11" s="3">
        <f t="shared" si="8"/>
        <v>0</v>
      </c>
      <c r="U11" s="63">
        <f t="shared" si="8"/>
        <v>0</v>
      </c>
    </row>
    <row r="12" spans="1:21" x14ac:dyDescent="0.2">
      <c r="A12" s="26" t="s">
        <v>138</v>
      </c>
      <c r="B12" s="45" t="s">
        <v>142</v>
      </c>
      <c r="C12" s="27" t="s">
        <v>143</v>
      </c>
      <c r="D12" s="28"/>
      <c r="E12" s="52">
        <v>5</v>
      </c>
      <c r="F12" s="41"/>
      <c r="G12" s="38"/>
      <c r="H12" s="38"/>
      <c r="I12" s="38"/>
      <c r="J12" s="38"/>
      <c r="K12" s="37"/>
      <c r="L12" s="27">
        <v>1</v>
      </c>
      <c r="M12" s="58"/>
      <c r="N12" s="62">
        <f>3.987*F12</f>
        <v>0</v>
      </c>
      <c r="O12" s="3">
        <f t="shared" ref="O12:U13" si="9">3.987*G12</f>
        <v>0</v>
      </c>
      <c r="P12" s="3">
        <f t="shared" si="9"/>
        <v>0</v>
      </c>
      <c r="Q12" s="3">
        <f t="shared" si="9"/>
        <v>0</v>
      </c>
      <c r="R12" s="3">
        <f t="shared" si="9"/>
        <v>0</v>
      </c>
      <c r="S12" s="3">
        <f t="shared" si="9"/>
        <v>0</v>
      </c>
      <c r="T12" s="3">
        <v>5</v>
      </c>
      <c r="U12" s="63">
        <f t="shared" si="9"/>
        <v>0</v>
      </c>
    </row>
    <row r="13" spans="1:21" x14ac:dyDescent="0.2">
      <c r="A13" s="33" t="s">
        <v>140</v>
      </c>
      <c r="B13" s="42"/>
      <c r="C13" s="43" t="s">
        <v>143</v>
      </c>
      <c r="D13" s="44"/>
      <c r="E13" s="44">
        <v>3.9870000000000001</v>
      </c>
      <c r="F13" s="41"/>
      <c r="G13" s="38"/>
      <c r="H13" s="38"/>
      <c r="I13" s="38"/>
      <c r="J13" s="37"/>
      <c r="K13" s="38"/>
      <c r="L13" s="38"/>
      <c r="M13" s="28">
        <v>1</v>
      </c>
      <c r="N13" s="62">
        <f>3.987*F13</f>
        <v>0</v>
      </c>
      <c r="O13" s="3">
        <f t="shared" si="9"/>
        <v>0</v>
      </c>
      <c r="P13" s="3">
        <f t="shared" si="9"/>
        <v>0</v>
      </c>
      <c r="Q13" s="3">
        <f t="shared" si="9"/>
        <v>0</v>
      </c>
      <c r="R13" s="3">
        <f t="shared" si="9"/>
        <v>0</v>
      </c>
      <c r="S13" s="3">
        <f t="shared" si="9"/>
        <v>0</v>
      </c>
      <c r="T13" s="3">
        <f t="shared" si="9"/>
        <v>0</v>
      </c>
      <c r="U13" s="63">
        <f t="shared" si="9"/>
        <v>3.9870000000000001</v>
      </c>
    </row>
    <row r="14" spans="1:21" x14ac:dyDescent="0.2">
      <c r="A14" s="33" t="s">
        <v>90</v>
      </c>
      <c r="B14" s="46" t="s">
        <v>144</v>
      </c>
      <c r="C14" s="44" t="s">
        <v>104</v>
      </c>
      <c r="D14" s="44"/>
      <c r="E14" s="44">
        <v>3</v>
      </c>
      <c r="F14" s="41"/>
      <c r="G14" s="38"/>
      <c r="H14" s="38"/>
      <c r="I14" s="38"/>
      <c r="J14" s="38"/>
      <c r="K14" s="38"/>
      <c r="L14" s="27">
        <v>1</v>
      </c>
      <c r="M14" s="28">
        <v>1</v>
      </c>
      <c r="N14" s="62">
        <f>1.8387*F14</f>
        <v>0</v>
      </c>
      <c r="O14" s="3">
        <f t="shared" ref="O14:S14" si="10">1.8387*G14</f>
        <v>0</v>
      </c>
      <c r="P14" s="3">
        <f t="shared" si="10"/>
        <v>0</v>
      </c>
      <c r="Q14" s="3">
        <f t="shared" si="10"/>
        <v>0</v>
      </c>
      <c r="R14" s="3">
        <f t="shared" si="10"/>
        <v>0</v>
      </c>
      <c r="S14" s="3">
        <f t="shared" si="10"/>
        <v>0</v>
      </c>
      <c r="T14" s="3">
        <v>3</v>
      </c>
      <c r="U14" s="63">
        <v>3</v>
      </c>
    </row>
    <row r="15" spans="1:21" x14ac:dyDescent="0.2">
      <c r="A15" s="33" t="s">
        <v>24</v>
      </c>
      <c r="B15" s="42" t="s">
        <v>145</v>
      </c>
      <c r="C15" s="43" t="s">
        <v>107</v>
      </c>
      <c r="D15" s="44"/>
      <c r="E15" s="44">
        <v>0.45</v>
      </c>
      <c r="F15" s="41"/>
      <c r="G15" s="38"/>
      <c r="H15" s="38"/>
      <c r="I15" s="38"/>
      <c r="J15" s="27">
        <v>1</v>
      </c>
      <c r="K15" s="27">
        <v>1</v>
      </c>
      <c r="L15" s="27">
        <v>1</v>
      </c>
      <c r="M15" s="28">
        <v>1</v>
      </c>
      <c r="N15" s="62">
        <f>0.1323*F15</f>
        <v>0</v>
      </c>
      <c r="O15" s="3">
        <f t="shared" ref="O15:Q15" si="11">0.1323*G15</f>
        <v>0</v>
      </c>
      <c r="P15" s="3">
        <f t="shared" si="11"/>
        <v>0</v>
      </c>
      <c r="Q15" s="3">
        <f t="shared" si="11"/>
        <v>0</v>
      </c>
      <c r="R15" s="3">
        <f>0.45*J15</f>
        <v>0.45</v>
      </c>
      <c r="S15" s="3">
        <f t="shared" ref="S15:U15" si="12">0.45*K15</f>
        <v>0.45</v>
      </c>
      <c r="T15" s="3">
        <f t="shared" si="12"/>
        <v>0.45</v>
      </c>
      <c r="U15" s="63">
        <f t="shared" si="12"/>
        <v>0.45</v>
      </c>
    </row>
    <row r="16" spans="1:21" x14ac:dyDescent="0.2">
      <c r="A16" s="33" t="s">
        <v>109</v>
      </c>
      <c r="B16" s="42" t="s">
        <v>193</v>
      </c>
      <c r="C16" s="44" t="s">
        <v>110</v>
      </c>
      <c r="D16" s="47"/>
      <c r="E16" s="44">
        <v>0.6</v>
      </c>
      <c r="F16" s="41"/>
      <c r="G16" s="38"/>
      <c r="H16" s="38"/>
      <c r="I16" s="38"/>
      <c r="J16" s="38"/>
      <c r="K16" s="38"/>
      <c r="L16" s="27">
        <v>1</v>
      </c>
      <c r="M16" s="28">
        <v>1</v>
      </c>
      <c r="N16" s="62">
        <f>0.5337*F16</f>
        <v>0</v>
      </c>
      <c r="O16" s="3">
        <f t="shared" ref="O16:S16" si="13">0.5337*G16</f>
        <v>0</v>
      </c>
      <c r="P16" s="3">
        <f t="shared" si="13"/>
        <v>0</v>
      </c>
      <c r="Q16" s="3">
        <f t="shared" si="13"/>
        <v>0</v>
      </c>
      <c r="R16" s="3">
        <f t="shared" si="13"/>
        <v>0</v>
      </c>
      <c r="S16" s="3">
        <f t="shared" si="13"/>
        <v>0</v>
      </c>
      <c r="T16" s="3">
        <v>0.6</v>
      </c>
      <c r="U16" s="63">
        <v>0.6</v>
      </c>
    </row>
    <row r="17" spans="1:21" x14ac:dyDescent="0.2">
      <c r="A17" s="33" t="s">
        <v>99</v>
      </c>
      <c r="B17" s="42" t="s">
        <v>194</v>
      </c>
      <c r="C17" s="35" t="s">
        <v>76</v>
      </c>
      <c r="D17" s="28"/>
      <c r="E17" s="52">
        <v>0.29010000000000002</v>
      </c>
      <c r="F17" s="41"/>
      <c r="G17" s="38"/>
      <c r="H17" s="27">
        <v>1</v>
      </c>
      <c r="I17" s="27">
        <v>1</v>
      </c>
      <c r="J17" s="27">
        <v>1</v>
      </c>
      <c r="K17" s="27">
        <v>1</v>
      </c>
      <c r="L17" s="27">
        <v>1</v>
      </c>
      <c r="M17" s="28">
        <v>1</v>
      </c>
      <c r="N17" s="62">
        <f>0.2901*F17</f>
        <v>0</v>
      </c>
      <c r="O17" s="3">
        <f t="shared" ref="O17:U17" si="14">0.2901*G17</f>
        <v>0</v>
      </c>
      <c r="P17" s="3">
        <f t="shared" ref="P17" si="15">0.2901*H17</f>
        <v>0.29010000000000002</v>
      </c>
      <c r="Q17" s="3">
        <f t="shared" ref="Q17" si="16">0.2901*I17</f>
        <v>0.29010000000000002</v>
      </c>
      <c r="R17" s="3">
        <f t="shared" ref="R17" si="17">0.2901*J17</f>
        <v>0.29010000000000002</v>
      </c>
      <c r="S17" s="3">
        <f t="shared" ref="S17" si="18">0.2901*K17</f>
        <v>0.29010000000000002</v>
      </c>
      <c r="T17" s="3">
        <f t="shared" si="14"/>
        <v>0.29010000000000002</v>
      </c>
      <c r="U17" s="63">
        <f t="shared" si="14"/>
        <v>0.29010000000000002</v>
      </c>
    </row>
    <row r="18" spans="1:21" x14ac:dyDescent="0.2">
      <c r="A18" s="33" t="s">
        <v>109</v>
      </c>
      <c r="B18" s="42" t="s">
        <v>195</v>
      </c>
      <c r="C18" s="44" t="s">
        <v>110</v>
      </c>
      <c r="D18" s="47"/>
      <c r="E18" s="44">
        <v>0.53369999999999995</v>
      </c>
      <c r="F18" s="41"/>
      <c r="G18" s="38"/>
      <c r="H18" s="27">
        <v>1</v>
      </c>
      <c r="I18" s="27">
        <v>1</v>
      </c>
      <c r="J18" s="27">
        <v>1</v>
      </c>
      <c r="K18" s="27">
        <v>1</v>
      </c>
      <c r="L18" s="38"/>
      <c r="M18" s="57"/>
      <c r="N18" s="62">
        <f>0.5337*F18</f>
        <v>0</v>
      </c>
      <c r="O18" s="3">
        <f t="shared" ref="O18:U18" si="19">0.5337*G18</f>
        <v>0</v>
      </c>
      <c r="P18" s="3">
        <f t="shared" si="19"/>
        <v>0.53369999999999995</v>
      </c>
      <c r="Q18" s="3">
        <f t="shared" si="19"/>
        <v>0.53369999999999995</v>
      </c>
      <c r="R18" s="3">
        <f t="shared" si="19"/>
        <v>0.53369999999999995</v>
      </c>
      <c r="S18" s="3">
        <f t="shared" si="19"/>
        <v>0.53369999999999995</v>
      </c>
      <c r="T18" s="3">
        <f t="shared" si="19"/>
        <v>0</v>
      </c>
      <c r="U18" s="63">
        <f t="shared" si="19"/>
        <v>0</v>
      </c>
    </row>
    <row r="19" spans="1:21" ht="28.5" x14ac:dyDescent="0.2">
      <c r="A19" s="48" t="s">
        <v>149</v>
      </c>
      <c r="B19" s="40"/>
      <c r="C19" s="27"/>
      <c r="D19" s="28"/>
      <c r="E19" s="52">
        <v>16</v>
      </c>
      <c r="F19" s="26">
        <v>1</v>
      </c>
      <c r="G19" s="38"/>
      <c r="H19" s="38"/>
      <c r="I19" s="38"/>
      <c r="J19" s="38"/>
      <c r="K19" s="38"/>
      <c r="L19" s="38"/>
      <c r="M19" s="57"/>
      <c r="N19" s="62">
        <f>E19*F19</f>
        <v>16</v>
      </c>
      <c r="O19" s="3">
        <f t="shared" ref="O19:U20" si="20">16*G19</f>
        <v>0</v>
      </c>
      <c r="P19" s="3">
        <f t="shared" si="20"/>
        <v>0</v>
      </c>
      <c r="Q19" s="3">
        <f t="shared" si="20"/>
        <v>0</v>
      </c>
      <c r="R19" s="3">
        <f t="shared" si="20"/>
        <v>0</v>
      </c>
      <c r="S19" s="3">
        <f t="shared" si="20"/>
        <v>0</v>
      </c>
      <c r="T19" s="3">
        <f t="shared" si="20"/>
        <v>0</v>
      </c>
      <c r="U19" s="63">
        <f t="shared" si="20"/>
        <v>0</v>
      </c>
    </row>
    <row r="20" spans="1:21" ht="28.5" x14ac:dyDescent="0.2">
      <c r="A20" s="48" t="s">
        <v>150</v>
      </c>
      <c r="B20" s="40"/>
      <c r="C20" s="27"/>
      <c r="D20" s="28"/>
      <c r="E20" s="52">
        <v>16</v>
      </c>
      <c r="F20" s="41"/>
      <c r="G20" s="27">
        <v>1</v>
      </c>
      <c r="H20" s="38"/>
      <c r="I20" s="38"/>
      <c r="J20" s="38"/>
      <c r="K20" s="38"/>
      <c r="L20" s="38"/>
      <c r="M20" s="57"/>
      <c r="N20" s="62">
        <f>16*F20</f>
        <v>0</v>
      </c>
      <c r="O20" s="3">
        <f>E20*G20</f>
        <v>16</v>
      </c>
      <c r="P20" s="3">
        <f t="shared" si="20"/>
        <v>0</v>
      </c>
      <c r="Q20" s="3">
        <f t="shared" si="20"/>
        <v>0</v>
      </c>
      <c r="R20" s="3">
        <f t="shared" si="20"/>
        <v>0</v>
      </c>
      <c r="S20" s="3">
        <f t="shared" si="20"/>
        <v>0</v>
      </c>
      <c r="T20" s="3">
        <f t="shared" si="20"/>
        <v>0</v>
      </c>
      <c r="U20" s="63">
        <f t="shared" si="20"/>
        <v>0</v>
      </c>
    </row>
    <row r="21" spans="1:21" x14ac:dyDescent="0.2">
      <c r="A21" s="33" t="s">
        <v>151</v>
      </c>
      <c r="B21" s="42" t="s">
        <v>152</v>
      </c>
      <c r="C21" s="27"/>
      <c r="D21" s="28"/>
      <c r="E21" s="52">
        <v>10</v>
      </c>
      <c r="F21" s="41"/>
      <c r="G21" s="38"/>
      <c r="H21" s="27">
        <v>1</v>
      </c>
      <c r="I21" s="27">
        <v>1</v>
      </c>
      <c r="J21" s="27">
        <v>1</v>
      </c>
      <c r="K21" s="27">
        <v>1</v>
      </c>
      <c r="L21" s="27">
        <v>1</v>
      </c>
      <c r="M21" s="28">
        <v>1</v>
      </c>
      <c r="N21" s="62">
        <f>10.5*F21</f>
        <v>0</v>
      </c>
      <c r="O21" s="3">
        <f t="shared" ref="O21" si="21">10.5*G21</f>
        <v>0</v>
      </c>
      <c r="P21" s="3">
        <f>H21*10</f>
        <v>10</v>
      </c>
      <c r="Q21" s="3">
        <f t="shared" ref="Q21:U21" si="22">I21*10</f>
        <v>10</v>
      </c>
      <c r="R21" s="3">
        <f t="shared" si="22"/>
        <v>10</v>
      </c>
      <c r="S21" s="3">
        <f t="shared" si="22"/>
        <v>10</v>
      </c>
      <c r="T21" s="3">
        <f t="shared" si="22"/>
        <v>10</v>
      </c>
      <c r="U21" s="63">
        <f t="shared" si="22"/>
        <v>10</v>
      </c>
    </row>
    <row r="22" spans="1:21" x14ac:dyDescent="0.2">
      <c r="A22" s="49" t="s">
        <v>153</v>
      </c>
      <c r="B22" s="34" t="s">
        <v>196</v>
      </c>
      <c r="C22" s="35" t="s">
        <v>155</v>
      </c>
      <c r="D22" s="28"/>
      <c r="E22" s="52">
        <v>0.6</v>
      </c>
      <c r="F22" s="36">
        <v>1</v>
      </c>
      <c r="G22" s="38"/>
      <c r="H22" s="38"/>
      <c r="I22" s="38"/>
      <c r="J22" s="38"/>
      <c r="K22" s="38"/>
      <c r="L22" s="38"/>
      <c r="M22" s="57"/>
      <c r="N22" s="62">
        <f>0.6*F22</f>
        <v>0.6</v>
      </c>
      <c r="O22" s="3">
        <f t="shared" ref="O22:U23" si="23">0.6*G22</f>
        <v>0</v>
      </c>
      <c r="P22" s="3">
        <f t="shared" si="23"/>
        <v>0</v>
      </c>
      <c r="Q22" s="3">
        <f t="shared" si="23"/>
        <v>0</v>
      </c>
      <c r="R22" s="3">
        <f t="shared" si="23"/>
        <v>0</v>
      </c>
      <c r="S22" s="3">
        <f t="shared" si="23"/>
        <v>0</v>
      </c>
      <c r="T22" s="3">
        <f t="shared" si="23"/>
        <v>0</v>
      </c>
      <c r="U22" s="63">
        <f t="shared" si="23"/>
        <v>0</v>
      </c>
    </row>
    <row r="23" spans="1:21" x14ac:dyDescent="0.2">
      <c r="A23" s="49" t="s">
        <v>156</v>
      </c>
      <c r="B23" s="50"/>
      <c r="C23" s="27" t="s">
        <v>155</v>
      </c>
      <c r="D23" s="28"/>
      <c r="E23" s="52">
        <v>0.6</v>
      </c>
      <c r="F23" s="41"/>
      <c r="G23" s="37">
        <v>1</v>
      </c>
      <c r="H23" s="38"/>
      <c r="I23" s="38"/>
      <c r="J23" s="38"/>
      <c r="K23" s="38"/>
      <c r="L23" s="38"/>
      <c r="M23" s="57"/>
      <c r="N23" s="62">
        <f>0.6*F23</f>
        <v>0</v>
      </c>
      <c r="O23" s="3">
        <f t="shared" si="23"/>
        <v>0.6</v>
      </c>
      <c r="P23" s="3">
        <f t="shared" si="23"/>
        <v>0</v>
      </c>
      <c r="Q23" s="3">
        <f t="shared" si="23"/>
        <v>0</v>
      </c>
      <c r="R23" s="3">
        <f t="shared" si="23"/>
        <v>0</v>
      </c>
      <c r="S23" s="3">
        <f t="shared" si="23"/>
        <v>0</v>
      </c>
      <c r="T23" s="3">
        <f t="shared" si="23"/>
        <v>0</v>
      </c>
      <c r="U23" s="63">
        <f t="shared" si="23"/>
        <v>0</v>
      </c>
    </row>
    <row r="24" spans="1:21" ht="27" x14ac:dyDescent="0.2">
      <c r="A24" s="33" t="s">
        <v>157</v>
      </c>
      <c r="B24" s="42" t="s">
        <v>197</v>
      </c>
      <c r="C24" s="44" t="s">
        <v>159</v>
      </c>
      <c r="D24" s="28"/>
      <c r="E24" s="52">
        <v>2.2999999999999998</v>
      </c>
      <c r="F24" s="41"/>
      <c r="G24" s="38"/>
      <c r="H24" s="37">
        <v>1</v>
      </c>
      <c r="I24" s="27">
        <v>1</v>
      </c>
      <c r="J24" s="27">
        <v>1</v>
      </c>
      <c r="K24" s="27">
        <v>1</v>
      </c>
      <c r="L24" s="27">
        <v>1</v>
      </c>
      <c r="M24" s="28">
        <v>1</v>
      </c>
      <c r="N24" s="62">
        <f>2.3*F24</f>
        <v>0</v>
      </c>
      <c r="O24" s="3">
        <f t="shared" ref="O24:U24" si="24">2.3*G24</f>
        <v>0</v>
      </c>
      <c r="P24" s="3">
        <f t="shared" si="24"/>
        <v>2.2999999999999998</v>
      </c>
      <c r="Q24" s="3">
        <f t="shared" si="24"/>
        <v>2.2999999999999998</v>
      </c>
      <c r="R24" s="3">
        <f t="shared" si="24"/>
        <v>2.2999999999999998</v>
      </c>
      <c r="S24" s="3">
        <f t="shared" si="24"/>
        <v>2.2999999999999998</v>
      </c>
      <c r="T24" s="3">
        <f t="shared" si="24"/>
        <v>2.2999999999999998</v>
      </c>
      <c r="U24" s="63">
        <f t="shared" si="24"/>
        <v>2.2999999999999998</v>
      </c>
    </row>
    <row r="25" spans="1:21" ht="15" thickBot="1" x14ac:dyDescent="0.25">
      <c r="A25" s="33" t="s">
        <v>160</v>
      </c>
      <c r="B25" s="42" t="s">
        <v>161</v>
      </c>
      <c r="C25" s="35"/>
      <c r="D25" s="28"/>
      <c r="E25" s="52">
        <v>0.1137</v>
      </c>
      <c r="F25" s="41"/>
      <c r="G25" s="38"/>
      <c r="H25" s="38"/>
      <c r="I25" s="38"/>
      <c r="J25" s="38"/>
      <c r="K25" s="38"/>
      <c r="L25" s="37">
        <v>2</v>
      </c>
      <c r="M25" s="58">
        <v>2</v>
      </c>
      <c r="N25" s="64">
        <f>0.1137*F25</f>
        <v>0</v>
      </c>
      <c r="O25" s="65">
        <f t="shared" ref="O25:U25" si="25">0.1137*G25</f>
        <v>0</v>
      </c>
      <c r="P25" s="65">
        <f t="shared" si="25"/>
        <v>0</v>
      </c>
      <c r="Q25" s="65">
        <f t="shared" si="25"/>
        <v>0</v>
      </c>
      <c r="R25" s="65">
        <f t="shared" si="25"/>
        <v>0</v>
      </c>
      <c r="S25" s="65">
        <f t="shared" si="25"/>
        <v>0</v>
      </c>
      <c r="T25" s="65">
        <f t="shared" si="25"/>
        <v>0.22739999999999999</v>
      </c>
      <c r="U25" s="66">
        <f t="shared" si="25"/>
        <v>0.22739999999999999</v>
      </c>
    </row>
    <row r="26" spans="1:21" x14ac:dyDescent="0.2">
      <c r="A26" s="105" t="s">
        <v>163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>
        <f>SUM(N4:N25)</f>
        <v>26.915500000000002</v>
      </c>
      <c r="O26">
        <f t="shared" ref="O26:U26" si="26">SUM(O4:O25)</f>
        <v>26.915500000000002</v>
      </c>
      <c r="P26">
        <f t="shared" si="26"/>
        <v>21.333500000000001</v>
      </c>
      <c r="Q26">
        <f t="shared" si="26"/>
        <v>21.333500000000001</v>
      </c>
      <c r="R26">
        <f t="shared" si="26"/>
        <v>20.083500000000001</v>
      </c>
      <c r="S26">
        <f t="shared" si="26"/>
        <v>21.7835</v>
      </c>
      <c r="T26">
        <f t="shared" si="26"/>
        <v>21.8675</v>
      </c>
      <c r="U26">
        <f t="shared" si="26"/>
        <v>20.854500000000002</v>
      </c>
    </row>
    <row r="27" spans="1:21" x14ac:dyDescent="0.2">
      <c r="A27" s="105" t="s">
        <v>165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>
        <v>29.846</v>
      </c>
      <c r="O27">
        <v>31.346</v>
      </c>
      <c r="P27">
        <v>28.86</v>
      </c>
      <c r="Q27">
        <v>28.86</v>
      </c>
      <c r="R27">
        <v>28.892499999999998</v>
      </c>
      <c r="S27">
        <v>28.89</v>
      </c>
      <c r="T27">
        <v>29.01</v>
      </c>
      <c r="U27">
        <v>29.01</v>
      </c>
    </row>
    <row r="28" spans="1:21" x14ac:dyDescent="0.2">
      <c r="A28" s="105" t="s">
        <v>167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6">
        <f>N26/N27</f>
        <v>0.90181263820947533</v>
      </c>
      <c r="O28" s="16">
        <f t="shared" ref="O28:U28" si="27">O26/O27</f>
        <v>0.85865820200344545</v>
      </c>
      <c r="P28" s="16">
        <f t="shared" si="27"/>
        <v>0.73920651420651429</v>
      </c>
      <c r="Q28" s="16">
        <f t="shared" si="27"/>
        <v>0.73920651420651429</v>
      </c>
      <c r="R28" s="16">
        <f t="shared" si="27"/>
        <v>0.69511118802457394</v>
      </c>
      <c r="S28" s="16">
        <f t="shared" si="27"/>
        <v>0.75401523018345451</v>
      </c>
      <c r="T28" s="16">
        <f t="shared" si="27"/>
        <v>0.75379179593243706</v>
      </c>
      <c r="U28" s="16">
        <f t="shared" si="27"/>
        <v>0.71887280248190277</v>
      </c>
    </row>
  </sheetData>
  <mergeCells count="25">
    <mergeCell ref="A27:M27"/>
    <mergeCell ref="A28:M28"/>
    <mergeCell ref="P2:P3"/>
    <mergeCell ref="Q2:Q3"/>
    <mergeCell ref="L2:L3"/>
    <mergeCell ref="M2:M3"/>
    <mergeCell ref="N2:N3"/>
    <mergeCell ref="O2:O3"/>
    <mergeCell ref="A26:M26"/>
    <mergeCell ref="F1:M1"/>
    <mergeCell ref="N1:U1"/>
    <mergeCell ref="A2:B2"/>
    <mergeCell ref="C2:C3"/>
    <mergeCell ref="D2:D3"/>
    <mergeCell ref="E2:E3"/>
    <mergeCell ref="F2:F3"/>
    <mergeCell ref="G2:G3"/>
    <mergeCell ref="H2:H3"/>
    <mergeCell ref="I2:I3"/>
    <mergeCell ref="R2:R3"/>
    <mergeCell ref="S2:S3"/>
    <mergeCell ref="T2:T3"/>
    <mergeCell ref="U2:U3"/>
    <mergeCell ref="J2:J3"/>
    <mergeCell ref="K2:K3"/>
  </mergeCells>
  <phoneticPr fontId="2" type="noConversion"/>
  <pageMargins left="0.7" right="0.7" top="0.75" bottom="0.75" header="0.3" footer="0.3"/>
  <ignoredErrors>
    <ignoredError sqref="N17:R1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839-CC17-469A-AF5A-C1ACA913345B}">
  <dimension ref="A1:HP17"/>
  <sheetViews>
    <sheetView topLeftCell="A10" zoomScaleNormal="100" zoomScaleSheetLayoutView="80" workbookViewId="0">
      <selection activeCell="P8" sqref="P8"/>
    </sheetView>
  </sheetViews>
  <sheetFormatPr defaultRowHeight="14.25" x14ac:dyDescent="0.2"/>
  <cols>
    <col min="1" max="1" width="1.625" style="68" customWidth="1"/>
    <col min="2" max="2" width="18.25" style="69" customWidth="1"/>
    <col min="3" max="3" width="21.875" style="69" customWidth="1"/>
    <col min="4" max="4" width="15.125" style="69" customWidth="1"/>
    <col min="5" max="5" width="22.25" style="69" customWidth="1"/>
    <col min="6" max="6" width="15.125" style="69" customWidth="1"/>
    <col min="7" max="7" width="9" style="69" bestFit="1" customWidth="1"/>
    <col min="8" max="215" width="9" style="69"/>
    <col min="216" max="254" width="9" style="68"/>
    <col min="255" max="255" width="1.625" style="68" customWidth="1"/>
    <col min="256" max="256" width="18.25" style="68" customWidth="1"/>
    <col min="257" max="257" width="21.875" style="68" customWidth="1"/>
    <col min="258" max="258" width="15.125" style="68" customWidth="1"/>
    <col min="259" max="259" width="22.25" style="68" customWidth="1"/>
    <col min="260" max="260" width="15" style="68" customWidth="1"/>
    <col min="261" max="261" width="16.125" style="68" customWidth="1"/>
    <col min="262" max="262" width="11.5" style="68" customWidth="1"/>
    <col min="263" max="263" width="15.125" style="68" customWidth="1"/>
    <col min="264" max="510" width="9" style="68"/>
    <col min="511" max="511" width="1.625" style="68" customWidth="1"/>
    <col min="512" max="512" width="18.25" style="68" customWidth="1"/>
    <col min="513" max="513" width="21.875" style="68" customWidth="1"/>
    <col min="514" max="514" width="15.125" style="68" customWidth="1"/>
    <col min="515" max="515" width="22.25" style="68" customWidth="1"/>
    <col min="516" max="516" width="15" style="68" customWidth="1"/>
    <col min="517" max="517" width="16.125" style="68" customWidth="1"/>
    <col min="518" max="518" width="11.5" style="68" customWidth="1"/>
    <col min="519" max="519" width="15.125" style="68" customWidth="1"/>
    <col min="520" max="766" width="9" style="68"/>
    <col min="767" max="767" width="1.625" style="68" customWidth="1"/>
    <col min="768" max="768" width="18.25" style="68" customWidth="1"/>
    <col min="769" max="769" width="21.875" style="68" customWidth="1"/>
    <col min="770" max="770" width="15.125" style="68" customWidth="1"/>
    <col min="771" max="771" width="22.25" style="68" customWidth="1"/>
    <col min="772" max="772" width="15" style="68" customWidth="1"/>
    <col min="773" max="773" width="16.125" style="68" customWidth="1"/>
    <col min="774" max="774" width="11.5" style="68" customWidth="1"/>
    <col min="775" max="775" width="15.125" style="68" customWidth="1"/>
    <col min="776" max="1022" width="9" style="68"/>
    <col min="1023" max="1023" width="1.625" style="68" customWidth="1"/>
    <col min="1024" max="1024" width="18.25" style="68" customWidth="1"/>
    <col min="1025" max="1025" width="21.875" style="68" customWidth="1"/>
    <col min="1026" max="1026" width="15.125" style="68" customWidth="1"/>
    <col min="1027" max="1027" width="22.25" style="68" customWidth="1"/>
    <col min="1028" max="1028" width="15" style="68" customWidth="1"/>
    <col min="1029" max="1029" width="16.125" style="68" customWidth="1"/>
    <col min="1030" max="1030" width="11.5" style="68" customWidth="1"/>
    <col min="1031" max="1031" width="15.125" style="68" customWidth="1"/>
    <col min="1032" max="1278" width="9" style="68"/>
    <col min="1279" max="1279" width="1.625" style="68" customWidth="1"/>
    <col min="1280" max="1280" width="18.25" style="68" customWidth="1"/>
    <col min="1281" max="1281" width="21.875" style="68" customWidth="1"/>
    <col min="1282" max="1282" width="15.125" style="68" customWidth="1"/>
    <col min="1283" max="1283" width="22.25" style="68" customWidth="1"/>
    <col min="1284" max="1284" width="15" style="68" customWidth="1"/>
    <col min="1285" max="1285" width="16.125" style="68" customWidth="1"/>
    <col min="1286" max="1286" width="11.5" style="68" customWidth="1"/>
    <col min="1287" max="1287" width="15.125" style="68" customWidth="1"/>
    <col min="1288" max="1534" width="9" style="68"/>
    <col min="1535" max="1535" width="1.625" style="68" customWidth="1"/>
    <col min="1536" max="1536" width="18.25" style="68" customWidth="1"/>
    <col min="1537" max="1537" width="21.875" style="68" customWidth="1"/>
    <col min="1538" max="1538" width="15.125" style="68" customWidth="1"/>
    <col min="1539" max="1539" width="22.25" style="68" customWidth="1"/>
    <col min="1540" max="1540" width="15" style="68" customWidth="1"/>
    <col min="1541" max="1541" width="16.125" style="68" customWidth="1"/>
    <col min="1542" max="1542" width="11.5" style="68" customWidth="1"/>
    <col min="1543" max="1543" width="15.125" style="68" customWidth="1"/>
    <col min="1544" max="1790" width="9" style="68"/>
    <col min="1791" max="1791" width="1.625" style="68" customWidth="1"/>
    <col min="1792" max="1792" width="18.25" style="68" customWidth="1"/>
    <col min="1793" max="1793" width="21.875" style="68" customWidth="1"/>
    <col min="1794" max="1794" width="15.125" style="68" customWidth="1"/>
    <col min="1795" max="1795" width="22.25" style="68" customWidth="1"/>
    <col min="1796" max="1796" width="15" style="68" customWidth="1"/>
    <col min="1797" max="1797" width="16.125" style="68" customWidth="1"/>
    <col min="1798" max="1798" width="11.5" style="68" customWidth="1"/>
    <col min="1799" max="1799" width="15.125" style="68" customWidth="1"/>
    <col min="1800" max="2046" width="9" style="68"/>
    <col min="2047" max="2047" width="1.625" style="68" customWidth="1"/>
    <col min="2048" max="2048" width="18.25" style="68" customWidth="1"/>
    <col min="2049" max="2049" width="21.875" style="68" customWidth="1"/>
    <col min="2050" max="2050" width="15.125" style="68" customWidth="1"/>
    <col min="2051" max="2051" width="22.25" style="68" customWidth="1"/>
    <col min="2052" max="2052" width="15" style="68" customWidth="1"/>
    <col min="2053" max="2053" width="16.125" style="68" customWidth="1"/>
    <col min="2054" max="2054" width="11.5" style="68" customWidth="1"/>
    <col min="2055" max="2055" width="15.125" style="68" customWidth="1"/>
    <col min="2056" max="2302" width="9" style="68"/>
    <col min="2303" max="2303" width="1.625" style="68" customWidth="1"/>
    <col min="2304" max="2304" width="18.25" style="68" customWidth="1"/>
    <col min="2305" max="2305" width="21.875" style="68" customWidth="1"/>
    <col min="2306" max="2306" width="15.125" style="68" customWidth="1"/>
    <col min="2307" max="2307" width="22.25" style="68" customWidth="1"/>
    <col min="2308" max="2308" width="15" style="68" customWidth="1"/>
    <col min="2309" max="2309" width="16.125" style="68" customWidth="1"/>
    <col min="2310" max="2310" width="11.5" style="68" customWidth="1"/>
    <col min="2311" max="2311" width="15.125" style="68" customWidth="1"/>
    <col min="2312" max="2558" width="9" style="68"/>
    <col min="2559" max="2559" width="1.625" style="68" customWidth="1"/>
    <col min="2560" max="2560" width="18.25" style="68" customWidth="1"/>
    <col min="2561" max="2561" width="21.875" style="68" customWidth="1"/>
    <col min="2562" max="2562" width="15.125" style="68" customWidth="1"/>
    <col min="2563" max="2563" width="22.25" style="68" customWidth="1"/>
    <col min="2564" max="2564" width="15" style="68" customWidth="1"/>
    <col min="2565" max="2565" width="16.125" style="68" customWidth="1"/>
    <col min="2566" max="2566" width="11.5" style="68" customWidth="1"/>
    <col min="2567" max="2567" width="15.125" style="68" customWidth="1"/>
    <col min="2568" max="2814" width="9" style="68"/>
    <col min="2815" max="2815" width="1.625" style="68" customWidth="1"/>
    <col min="2816" max="2816" width="18.25" style="68" customWidth="1"/>
    <col min="2817" max="2817" width="21.875" style="68" customWidth="1"/>
    <col min="2818" max="2818" width="15.125" style="68" customWidth="1"/>
    <col min="2819" max="2819" width="22.25" style="68" customWidth="1"/>
    <col min="2820" max="2820" width="15" style="68" customWidth="1"/>
    <col min="2821" max="2821" width="16.125" style="68" customWidth="1"/>
    <col min="2822" max="2822" width="11.5" style="68" customWidth="1"/>
    <col min="2823" max="2823" width="15.125" style="68" customWidth="1"/>
    <col min="2824" max="3070" width="9" style="68"/>
    <col min="3071" max="3071" width="1.625" style="68" customWidth="1"/>
    <col min="3072" max="3072" width="18.25" style="68" customWidth="1"/>
    <col min="3073" max="3073" width="21.875" style="68" customWidth="1"/>
    <col min="3074" max="3074" width="15.125" style="68" customWidth="1"/>
    <col min="3075" max="3075" width="22.25" style="68" customWidth="1"/>
    <col min="3076" max="3076" width="15" style="68" customWidth="1"/>
    <col min="3077" max="3077" width="16.125" style="68" customWidth="1"/>
    <col min="3078" max="3078" width="11.5" style="68" customWidth="1"/>
    <col min="3079" max="3079" width="15.125" style="68" customWidth="1"/>
    <col min="3080" max="3326" width="9" style="68"/>
    <col min="3327" max="3327" width="1.625" style="68" customWidth="1"/>
    <col min="3328" max="3328" width="18.25" style="68" customWidth="1"/>
    <col min="3329" max="3329" width="21.875" style="68" customWidth="1"/>
    <col min="3330" max="3330" width="15.125" style="68" customWidth="1"/>
    <col min="3331" max="3331" width="22.25" style="68" customWidth="1"/>
    <col min="3332" max="3332" width="15" style="68" customWidth="1"/>
    <col min="3333" max="3333" width="16.125" style="68" customWidth="1"/>
    <col min="3334" max="3334" width="11.5" style="68" customWidth="1"/>
    <col min="3335" max="3335" width="15.125" style="68" customWidth="1"/>
    <col min="3336" max="3582" width="9" style="68"/>
    <col min="3583" max="3583" width="1.625" style="68" customWidth="1"/>
    <col min="3584" max="3584" width="18.25" style="68" customWidth="1"/>
    <col min="3585" max="3585" width="21.875" style="68" customWidth="1"/>
    <col min="3586" max="3586" width="15.125" style="68" customWidth="1"/>
    <col min="3587" max="3587" width="22.25" style="68" customWidth="1"/>
    <col min="3588" max="3588" width="15" style="68" customWidth="1"/>
    <col min="3589" max="3589" width="16.125" style="68" customWidth="1"/>
    <col min="3590" max="3590" width="11.5" style="68" customWidth="1"/>
    <col min="3591" max="3591" width="15.125" style="68" customWidth="1"/>
    <col min="3592" max="3838" width="9" style="68"/>
    <col min="3839" max="3839" width="1.625" style="68" customWidth="1"/>
    <col min="3840" max="3840" width="18.25" style="68" customWidth="1"/>
    <col min="3841" max="3841" width="21.875" style="68" customWidth="1"/>
    <col min="3842" max="3842" width="15.125" style="68" customWidth="1"/>
    <col min="3843" max="3843" width="22.25" style="68" customWidth="1"/>
    <col min="3844" max="3844" width="15" style="68" customWidth="1"/>
    <col min="3845" max="3845" width="16.125" style="68" customWidth="1"/>
    <col min="3846" max="3846" width="11.5" style="68" customWidth="1"/>
    <col min="3847" max="3847" width="15.125" style="68" customWidth="1"/>
    <col min="3848" max="4094" width="9" style="68"/>
    <col min="4095" max="4095" width="1.625" style="68" customWidth="1"/>
    <col min="4096" max="4096" width="18.25" style="68" customWidth="1"/>
    <col min="4097" max="4097" width="21.875" style="68" customWidth="1"/>
    <col min="4098" max="4098" width="15.125" style="68" customWidth="1"/>
    <col min="4099" max="4099" width="22.25" style="68" customWidth="1"/>
    <col min="4100" max="4100" width="15" style="68" customWidth="1"/>
    <col min="4101" max="4101" width="16.125" style="68" customWidth="1"/>
    <col min="4102" max="4102" width="11.5" style="68" customWidth="1"/>
    <col min="4103" max="4103" width="15.125" style="68" customWidth="1"/>
    <col min="4104" max="4350" width="9" style="68"/>
    <col min="4351" max="4351" width="1.625" style="68" customWidth="1"/>
    <col min="4352" max="4352" width="18.25" style="68" customWidth="1"/>
    <col min="4353" max="4353" width="21.875" style="68" customWidth="1"/>
    <col min="4354" max="4354" width="15.125" style="68" customWidth="1"/>
    <col min="4355" max="4355" width="22.25" style="68" customWidth="1"/>
    <col min="4356" max="4356" width="15" style="68" customWidth="1"/>
    <col min="4357" max="4357" width="16.125" style="68" customWidth="1"/>
    <col min="4358" max="4358" width="11.5" style="68" customWidth="1"/>
    <col min="4359" max="4359" width="15.125" style="68" customWidth="1"/>
    <col min="4360" max="4606" width="9" style="68"/>
    <col min="4607" max="4607" width="1.625" style="68" customWidth="1"/>
    <col min="4608" max="4608" width="18.25" style="68" customWidth="1"/>
    <col min="4609" max="4609" width="21.875" style="68" customWidth="1"/>
    <col min="4610" max="4610" width="15.125" style="68" customWidth="1"/>
    <col min="4611" max="4611" width="22.25" style="68" customWidth="1"/>
    <col min="4612" max="4612" width="15" style="68" customWidth="1"/>
    <col min="4613" max="4613" width="16.125" style="68" customWidth="1"/>
    <col min="4614" max="4614" width="11.5" style="68" customWidth="1"/>
    <col min="4615" max="4615" width="15.125" style="68" customWidth="1"/>
    <col min="4616" max="4862" width="9" style="68"/>
    <col min="4863" max="4863" width="1.625" style="68" customWidth="1"/>
    <col min="4864" max="4864" width="18.25" style="68" customWidth="1"/>
    <col min="4865" max="4865" width="21.875" style="68" customWidth="1"/>
    <col min="4866" max="4866" width="15.125" style="68" customWidth="1"/>
    <col min="4867" max="4867" width="22.25" style="68" customWidth="1"/>
    <col min="4868" max="4868" width="15" style="68" customWidth="1"/>
    <col min="4869" max="4869" width="16.125" style="68" customWidth="1"/>
    <col min="4870" max="4870" width="11.5" style="68" customWidth="1"/>
    <col min="4871" max="4871" width="15.125" style="68" customWidth="1"/>
    <col min="4872" max="5118" width="9" style="68"/>
    <col min="5119" max="5119" width="1.625" style="68" customWidth="1"/>
    <col min="5120" max="5120" width="18.25" style="68" customWidth="1"/>
    <col min="5121" max="5121" width="21.875" style="68" customWidth="1"/>
    <col min="5122" max="5122" width="15.125" style="68" customWidth="1"/>
    <col min="5123" max="5123" width="22.25" style="68" customWidth="1"/>
    <col min="5124" max="5124" width="15" style="68" customWidth="1"/>
    <col min="5125" max="5125" width="16.125" style="68" customWidth="1"/>
    <col min="5126" max="5126" width="11.5" style="68" customWidth="1"/>
    <col min="5127" max="5127" width="15.125" style="68" customWidth="1"/>
    <col min="5128" max="5374" width="9" style="68"/>
    <col min="5375" max="5375" width="1.625" style="68" customWidth="1"/>
    <col min="5376" max="5376" width="18.25" style="68" customWidth="1"/>
    <col min="5377" max="5377" width="21.875" style="68" customWidth="1"/>
    <col min="5378" max="5378" width="15.125" style="68" customWidth="1"/>
    <col min="5379" max="5379" width="22.25" style="68" customWidth="1"/>
    <col min="5380" max="5380" width="15" style="68" customWidth="1"/>
    <col min="5381" max="5381" width="16.125" style="68" customWidth="1"/>
    <col min="5382" max="5382" width="11.5" style="68" customWidth="1"/>
    <col min="5383" max="5383" width="15.125" style="68" customWidth="1"/>
    <col min="5384" max="5630" width="9" style="68"/>
    <col min="5631" max="5631" width="1.625" style="68" customWidth="1"/>
    <col min="5632" max="5632" width="18.25" style="68" customWidth="1"/>
    <col min="5633" max="5633" width="21.875" style="68" customWidth="1"/>
    <col min="5634" max="5634" width="15.125" style="68" customWidth="1"/>
    <col min="5635" max="5635" width="22.25" style="68" customWidth="1"/>
    <col min="5636" max="5636" width="15" style="68" customWidth="1"/>
    <col min="5637" max="5637" width="16.125" style="68" customWidth="1"/>
    <col min="5638" max="5638" width="11.5" style="68" customWidth="1"/>
    <col min="5639" max="5639" width="15.125" style="68" customWidth="1"/>
    <col min="5640" max="5886" width="9" style="68"/>
    <col min="5887" max="5887" width="1.625" style="68" customWidth="1"/>
    <col min="5888" max="5888" width="18.25" style="68" customWidth="1"/>
    <col min="5889" max="5889" width="21.875" style="68" customWidth="1"/>
    <col min="5890" max="5890" width="15.125" style="68" customWidth="1"/>
    <col min="5891" max="5891" width="22.25" style="68" customWidth="1"/>
    <col min="5892" max="5892" width="15" style="68" customWidth="1"/>
    <col min="5893" max="5893" width="16.125" style="68" customWidth="1"/>
    <col min="5894" max="5894" width="11.5" style="68" customWidth="1"/>
    <col min="5895" max="5895" width="15.125" style="68" customWidth="1"/>
    <col min="5896" max="6142" width="9" style="68"/>
    <col min="6143" max="6143" width="1.625" style="68" customWidth="1"/>
    <col min="6144" max="6144" width="18.25" style="68" customWidth="1"/>
    <col min="6145" max="6145" width="21.875" style="68" customWidth="1"/>
    <col min="6146" max="6146" width="15.125" style="68" customWidth="1"/>
    <col min="6147" max="6147" width="22.25" style="68" customWidth="1"/>
    <col min="6148" max="6148" width="15" style="68" customWidth="1"/>
    <col min="6149" max="6149" width="16.125" style="68" customWidth="1"/>
    <col min="6150" max="6150" width="11.5" style="68" customWidth="1"/>
    <col min="6151" max="6151" width="15.125" style="68" customWidth="1"/>
    <col min="6152" max="6398" width="9" style="68"/>
    <col min="6399" max="6399" width="1.625" style="68" customWidth="1"/>
    <col min="6400" max="6400" width="18.25" style="68" customWidth="1"/>
    <col min="6401" max="6401" width="21.875" style="68" customWidth="1"/>
    <col min="6402" max="6402" width="15.125" style="68" customWidth="1"/>
    <col min="6403" max="6403" width="22.25" style="68" customWidth="1"/>
    <col min="6404" max="6404" width="15" style="68" customWidth="1"/>
    <col min="6405" max="6405" width="16.125" style="68" customWidth="1"/>
    <col min="6406" max="6406" width="11.5" style="68" customWidth="1"/>
    <col min="6407" max="6407" width="15.125" style="68" customWidth="1"/>
    <col min="6408" max="6654" width="9" style="68"/>
    <col min="6655" max="6655" width="1.625" style="68" customWidth="1"/>
    <col min="6656" max="6656" width="18.25" style="68" customWidth="1"/>
    <col min="6657" max="6657" width="21.875" style="68" customWidth="1"/>
    <col min="6658" max="6658" width="15.125" style="68" customWidth="1"/>
    <col min="6659" max="6659" width="22.25" style="68" customWidth="1"/>
    <col min="6660" max="6660" width="15" style="68" customWidth="1"/>
    <col min="6661" max="6661" width="16.125" style="68" customWidth="1"/>
    <col min="6662" max="6662" width="11.5" style="68" customWidth="1"/>
    <col min="6663" max="6663" width="15.125" style="68" customWidth="1"/>
    <col min="6664" max="6910" width="9" style="68"/>
    <col min="6911" max="6911" width="1.625" style="68" customWidth="1"/>
    <col min="6912" max="6912" width="18.25" style="68" customWidth="1"/>
    <col min="6913" max="6913" width="21.875" style="68" customWidth="1"/>
    <col min="6914" max="6914" width="15.125" style="68" customWidth="1"/>
    <col min="6915" max="6915" width="22.25" style="68" customWidth="1"/>
    <col min="6916" max="6916" width="15" style="68" customWidth="1"/>
    <col min="6917" max="6917" width="16.125" style="68" customWidth="1"/>
    <col min="6918" max="6918" width="11.5" style="68" customWidth="1"/>
    <col min="6919" max="6919" width="15.125" style="68" customWidth="1"/>
    <col min="6920" max="7166" width="9" style="68"/>
    <col min="7167" max="7167" width="1.625" style="68" customWidth="1"/>
    <col min="7168" max="7168" width="18.25" style="68" customWidth="1"/>
    <col min="7169" max="7169" width="21.875" style="68" customWidth="1"/>
    <col min="7170" max="7170" width="15.125" style="68" customWidth="1"/>
    <col min="7171" max="7171" width="22.25" style="68" customWidth="1"/>
    <col min="7172" max="7172" width="15" style="68" customWidth="1"/>
    <col min="7173" max="7173" width="16.125" style="68" customWidth="1"/>
    <col min="7174" max="7174" width="11.5" style="68" customWidth="1"/>
    <col min="7175" max="7175" width="15.125" style="68" customWidth="1"/>
    <col min="7176" max="7422" width="9" style="68"/>
    <col min="7423" max="7423" width="1.625" style="68" customWidth="1"/>
    <col min="7424" max="7424" width="18.25" style="68" customWidth="1"/>
    <col min="7425" max="7425" width="21.875" style="68" customWidth="1"/>
    <col min="7426" max="7426" width="15.125" style="68" customWidth="1"/>
    <col min="7427" max="7427" width="22.25" style="68" customWidth="1"/>
    <col min="7428" max="7428" width="15" style="68" customWidth="1"/>
    <col min="7429" max="7429" width="16.125" style="68" customWidth="1"/>
    <col min="7430" max="7430" width="11.5" style="68" customWidth="1"/>
    <col min="7431" max="7431" width="15.125" style="68" customWidth="1"/>
    <col min="7432" max="7678" width="9" style="68"/>
    <col min="7679" max="7679" width="1.625" style="68" customWidth="1"/>
    <col min="7680" max="7680" width="18.25" style="68" customWidth="1"/>
    <col min="7681" max="7681" width="21.875" style="68" customWidth="1"/>
    <col min="7682" max="7682" width="15.125" style="68" customWidth="1"/>
    <col min="7683" max="7683" width="22.25" style="68" customWidth="1"/>
    <col min="7684" max="7684" width="15" style="68" customWidth="1"/>
    <col min="7685" max="7685" width="16.125" style="68" customWidth="1"/>
    <col min="7686" max="7686" width="11.5" style="68" customWidth="1"/>
    <col min="7687" max="7687" width="15.125" style="68" customWidth="1"/>
    <col min="7688" max="7934" width="9" style="68"/>
    <col min="7935" max="7935" width="1.625" style="68" customWidth="1"/>
    <col min="7936" max="7936" width="18.25" style="68" customWidth="1"/>
    <col min="7937" max="7937" width="21.875" style="68" customWidth="1"/>
    <col min="7938" max="7938" width="15.125" style="68" customWidth="1"/>
    <col min="7939" max="7939" width="22.25" style="68" customWidth="1"/>
    <col min="7940" max="7940" width="15" style="68" customWidth="1"/>
    <col min="7941" max="7941" width="16.125" style="68" customWidth="1"/>
    <col min="7942" max="7942" width="11.5" style="68" customWidth="1"/>
    <col min="7943" max="7943" width="15.125" style="68" customWidth="1"/>
    <col min="7944" max="8190" width="9" style="68"/>
    <col min="8191" max="8191" width="1.625" style="68" customWidth="1"/>
    <col min="8192" max="8192" width="18.25" style="68" customWidth="1"/>
    <col min="8193" max="8193" width="21.875" style="68" customWidth="1"/>
    <col min="8194" max="8194" width="15.125" style="68" customWidth="1"/>
    <col min="8195" max="8195" width="22.25" style="68" customWidth="1"/>
    <col min="8196" max="8196" width="15" style="68" customWidth="1"/>
    <col min="8197" max="8197" width="16.125" style="68" customWidth="1"/>
    <col min="8198" max="8198" width="11.5" style="68" customWidth="1"/>
    <col min="8199" max="8199" width="15.125" style="68" customWidth="1"/>
    <col min="8200" max="8446" width="9" style="68"/>
    <col min="8447" max="8447" width="1.625" style="68" customWidth="1"/>
    <col min="8448" max="8448" width="18.25" style="68" customWidth="1"/>
    <col min="8449" max="8449" width="21.875" style="68" customWidth="1"/>
    <col min="8450" max="8450" width="15.125" style="68" customWidth="1"/>
    <col min="8451" max="8451" width="22.25" style="68" customWidth="1"/>
    <col min="8452" max="8452" width="15" style="68" customWidth="1"/>
    <col min="8453" max="8453" width="16.125" style="68" customWidth="1"/>
    <col min="8454" max="8454" width="11.5" style="68" customWidth="1"/>
    <col min="8455" max="8455" width="15.125" style="68" customWidth="1"/>
    <col min="8456" max="8702" width="9" style="68"/>
    <col min="8703" max="8703" width="1.625" style="68" customWidth="1"/>
    <col min="8704" max="8704" width="18.25" style="68" customWidth="1"/>
    <col min="8705" max="8705" width="21.875" style="68" customWidth="1"/>
    <col min="8706" max="8706" width="15.125" style="68" customWidth="1"/>
    <col min="8707" max="8707" width="22.25" style="68" customWidth="1"/>
    <col min="8708" max="8708" width="15" style="68" customWidth="1"/>
    <col min="8709" max="8709" width="16.125" style="68" customWidth="1"/>
    <col min="8710" max="8710" width="11.5" style="68" customWidth="1"/>
    <col min="8711" max="8711" width="15.125" style="68" customWidth="1"/>
    <col min="8712" max="8958" width="9" style="68"/>
    <col min="8959" max="8959" width="1.625" style="68" customWidth="1"/>
    <col min="8960" max="8960" width="18.25" style="68" customWidth="1"/>
    <col min="8961" max="8961" width="21.875" style="68" customWidth="1"/>
    <col min="8962" max="8962" width="15.125" style="68" customWidth="1"/>
    <col min="8963" max="8963" width="22.25" style="68" customWidth="1"/>
    <col min="8964" max="8964" width="15" style="68" customWidth="1"/>
    <col min="8965" max="8965" width="16.125" style="68" customWidth="1"/>
    <col min="8966" max="8966" width="11.5" style="68" customWidth="1"/>
    <col min="8967" max="8967" width="15.125" style="68" customWidth="1"/>
    <col min="8968" max="9214" width="9" style="68"/>
    <col min="9215" max="9215" width="1.625" style="68" customWidth="1"/>
    <col min="9216" max="9216" width="18.25" style="68" customWidth="1"/>
    <col min="9217" max="9217" width="21.875" style="68" customWidth="1"/>
    <col min="9218" max="9218" width="15.125" style="68" customWidth="1"/>
    <col min="9219" max="9219" width="22.25" style="68" customWidth="1"/>
    <col min="9220" max="9220" width="15" style="68" customWidth="1"/>
    <col min="9221" max="9221" width="16.125" style="68" customWidth="1"/>
    <col min="9222" max="9222" width="11.5" style="68" customWidth="1"/>
    <col min="9223" max="9223" width="15.125" style="68" customWidth="1"/>
    <col min="9224" max="9470" width="9" style="68"/>
    <col min="9471" max="9471" width="1.625" style="68" customWidth="1"/>
    <col min="9472" max="9472" width="18.25" style="68" customWidth="1"/>
    <col min="9473" max="9473" width="21.875" style="68" customWidth="1"/>
    <col min="9474" max="9474" width="15.125" style="68" customWidth="1"/>
    <col min="9475" max="9475" width="22.25" style="68" customWidth="1"/>
    <col min="9476" max="9476" width="15" style="68" customWidth="1"/>
    <col min="9477" max="9477" width="16.125" style="68" customWidth="1"/>
    <col min="9478" max="9478" width="11.5" style="68" customWidth="1"/>
    <col min="9479" max="9479" width="15.125" style="68" customWidth="1"/>
    <col min="9480" max="9726" width="9" style="68"/>
    <col min="9727" max="9727" width="1.625" style="68" customWidth="1"/>
    <col min="9728" max="9728" width="18.25" style="68" customWidth="1"/>
    <col min="9729" max="9729" width="21.875" style="68" customWidth="1"/>
    <col min="9730" max="9730" width="15.125" style="68" customWidth="1"/>
    <col min="9731" max="9731" width="22.25" style="68" customWidth="1"/>
    <col min="9732" max="9732" width="15" style="68" customWidth="1"/>
    <col min="9733" max="9733" width="16.125" style="68" customWidth="1"/>
    <col min="9734" max="9734" width="11.5" style="68" customWidth="1"/>
    <col min="9735" max="9735" width="15.125" style="68" customWidth="1"/>
    <col min="9736" max="9982" width="9" style="68"/>
    <col min="9983" max="9983" width="1.625" style="68" customWidth="1"/>
    <col min="9984" max="9984" width="18.25" style="68" customWidth="1"/>
    <col min="9985" max="9985" width="21.875" style="68" customWidth="1"/>
    <col min="9986" max="9986" width="15.125" style="68" customWidth="1"/>
    <col min="9987" max="9987" width="22.25" style="68" customWidth="1"/>
    <col min="9988" max="9988" width="15" style="68" customWidth="1"/>
    <col min="9989" max="9989" width="16.125" style="68" customWidth="1"/>
    <col min="9990" max="9990" width="11.5" style="68" customWidth="1"/>
    <col min="9991" max="9991" width="15.125" style="68" customWidth="1"/>
    <col min="9992" max="10238" width="9" style="68"/>
    <col min="10239" max="10239" width="1.625" style="68" customWidth="1"/>
    <col min="10240" max="10240" width="18.25" style="68" customWidth="1"/>
    <col min="10241" max="10241" width="21.875" style="68" customWidth="1"/>
    <col min="10242" max="10242" width="15.125" style="68" customWidth="1"/>
    <col min="10243" max="10243" width="22.25" style="68" customWidth="1"/>
    <col min="10244" max="10244" width="15" style="68" customWidth="1"/>
    <col min="10245" max="10245" width="16.125" style="68" customWidth="1"/>
    <col min="10246" max="10246" width="11.5" style="68" customWidth="1"/>
    <col min="10247" max="10247" width="15.125" style="68" customWidth="1"/>
    <col min="10248" max="10494" width="9" style="68"/>
    <col min="10495" max="10495" width="1.625" style="68" customWidth="1"/>
    <col min="10496" max="10496" width="18.25" style="68" customWidth="1"/>
    <col min="10497" max="10497" width="21.875" style="68" customWidth="1"/>
    <col min="10498" max="10498" width="15.125" style="68" customWidth="1"/>
    <col min="10499" max="10499" width="22.25" style="68" customWidth="1"/>
    <col min="10500" max="10500" width="15" style="68" customWidth="1"/>
    <col min="10501" max="10501" width="16.125" style="68" customWidth="1"/>
    <col min="10502" max="10502" width="11.5" style="68" customWidth="1"/>
    <col min="10503" max="10503" width="15.125" style="68" customWidth="1"/>
    <col min="10504" max="10750" width="9" style="68"/>
    <col min="10751" max="10751" width="1.625" style="68" customWidth="1"/>
    <col min="10752" max="10752" width="18.25" style="68" customWidth="1"/>
    <col min="10753" max="10753" width="21.875" style="68" customWidth="1"/>
    <col min="10754" max="10754" width="15.125" style="68" customWidth="1"/>
    <col min="10755" max="10755" width="22.25" style="68" customWidth="1"/>
    <col min="10756" max="10756" width="15" style="68" customWidth="1"/>
    <col min="10757" max="10757" width="16.125" style="68" customWidth="1"/>
    <col min="10758" max="10758" width="11.5" style="68" customWidth="1"/>
    <col min="10759" max="10759" width="15.125" style="68" customWidth="1"/>
    <col min="10760" max="11006" width="9" style="68"/>
    <col min="11007" max="11007" width="1.625" style="68" customWidth="1"/>
    <col min="11008" max="11008" width="18.25" style="68" customWidth="1"/>
    <col min="11009" max="11009" width="21.875" style="68" customWidth="1"/>
    <col min="11010" max="11010" width="15.125" style="68" customWidth="1"/>
    <col min="11011" max="11011" width="22.25" style="68" customWidth="1"/>
    <col min="11012" max="11012" width="15" style="68" customWidth="1"/>
    <col min="11013" max="11013" width="16.125" style="68" customWidth="1"/>
    <col min="11014" max="11014" width="11.5" style="68" customWidth="1"/>
    <col min="11015" max="11015" width="15.125" style="68" customWidth="1"/>
    <col min="11016" max="11262" width="9" style="68"/>
    <col min="11263" max="11263" width="1.625" style="68" customWidth="1"/>
    <col min="11264" max="11264" width="18.25" style="68" customWidth="1"/>
    <col min="11265" max="11265" width="21.875" style="68" customWidth="1"/>
    <col min="11266" max="11266" width="15.125" style="68" customWidth="1"/>
    <col min="11267" max="11267" width="22.25" style="68" customWidth="1"/>
    <col min="11268" max="11268" width="15" style="68" customWidth="1"/>
    <col min="11269" max="11269" width="16.125" style="68" customWidth="1"/>
    <col min="11270" max="11270" width="11.5" style="68" customWidth="1"/>
    <col min="11271" max="11271" width="15.125" style="68" customWidth="1"/>
    <col min="11272" max="11518" width="9" style="68"/>
    <col min="11519" max="11519" width="1.625" style="68" customWidth="1"/>
    <col min="11520" max="11520" width="18.25" style="68" customWidth="1"/>
    <col min="11521" max="11521" width="21.875" style="68" customWidth="1"/>
    <col min="11522" max="11522" width="15.125" style="68" customWidth="1"/>
    <col min="11523" max="11523" width="22.25" style="68" customWidth="1"/>
    <col min="11524" max="11524" width="15" style="68" customWidth="1"/>
    <col min="11525" max="11525" width="16.125" style="68" customWidth="1"/>
    <col min="11526" max="11526" width="11.5" style="68" customWidth="1"/>
    <col min="11527" max="11527" width="15.125" style="68" customWidth="1"/>
    <col min="11528" max="11774" width="9" style="68"/>
    <col min="11775" max="11775" width="1.625" style="68" customWidth="1"/>
    <col min="11776" max="11776" width="18.25" style="68" customWidth="1"/>
    <col min="11777" max="11777" width="21.875" style="68" customWidth="1"/>
    <col min="11778" max="11778" width="15.125" style="68" customWidth="1"/>
    <col min="11779" max="11779" width="22.25" style="68" customWidth="1"/>
    <col min="11780" max="11780" width="15" style="68" customWidth="1"/>
    <col min="11781" max="11781" width="16.125" style="68" customWidth="1"/>
    <col min="11782" max="11782" width="11.5" style="68" customWidth="1"/>
    <col min="11783" max="11783" width="15.125" style="68" customWidth="1"/>
    <col min="11784" max="12030" width="9" style="68"/>
    <col min="12031" max="12031" width="1.625" style="68" customWidth="1"/>
    <col min="12032" max="12032" width="18.25" style="68" customWidth="1"/>
    <col min="12033" max="12033" width="21.875" style="68" customWidth="1"/>
    <col min="12034" max="12034" width="15.125" style="68" customWidth="1"/>
    <col min="12035" max="12035" width="22.25" style="68" customWidth="1"/>
    <col min="12036" max="12036" width="15" style="68" customWidth="1"/>
    <col min="12037" max="12037" width="16.125" style="68" customWidth="1"/>
    <col min="12038" max="12038" width="11.5" style="68" customWidth="1"/>
    <col min="12039" max="12039" width="15.125" style="68" customWidth="1"/>
    <col min="12040" max="12286" width="9" style="68"/>
    <col min="12287" max="12287" width="1.625" style="68" customWidth="1"/>
    <col min="12288" max="12288" width="18.25" style="68" customWidth="1"/>
    <col min="12289" max="12289" width="21.875" style="68" customWidth="1"/>
    <col min="12290" max="12290" width="15.125" style="68" customWidth="1"/>
    <col min="12291" max="12291" width="22.25" style="68" customWidth="1"/>
    <col min="12292" max="12292" width="15" style="68" customWidth="1"/>
    <col min="12293" max="12293" width="16.125" style="68" customWidth="1"/>
    <col min="12294" max="12294" width="11.5" style="68" customWidth="1"/>
    <col min="12295" max="12295" width="15.125" style="68" customWidth="1"/>
    <col min="12296" max="12542" width="9" style="68"/>
    <col min="12543" max="12543" width="1.625" style="68" customWidth="1"/>
    <col min="12544" max="12544" width="18.25" style="68" customWidth="1"/>
    <col min="12545" max="12545" width="21.875" style="68" customWidth="1"/>
    <col min="12546" max="12546" width="15.125" style="68" customWidth="1"/>
    <col min="12547" max="12547" width="22.25" style="68" customWidth="1"/>
    <col min="12548" max="12548" width="15" style="68" customWidth="1"/>
    <col min="12549" max="12549" width="16.125" style="68" customWidth="1"/>
    <col min="12550" max="12550" width="11.5" style="68" customWidth="1"/>
    <col min="12551" max="12551" width="15.125" style="68" customWidth="1"/>
    <col min="12552" max="12798" width="9" style="68"/>
    <col min="12799" max="12799" width="1.625" style="68" customWidth="1"/>
    <col min="12800" max="12800" width="18.25" style="68" customWidth="1"/>
    <col min="12801" max="12801" width="21.875" style="68" customWidth="1"/>
    <col min="12802" max="12802" width="15.125" style="68" customWidth="1"/>
    <col min="12803" max="12803" width="22.25" style="68" customWidth="1"/>
    <col min="12804" max="12804" width="15" style="68" customWidth="1"/>
    <col min="12805" max="12805" width="16.125" style="68" customWidth="1"/>
    <col min="12806" max="12806" width="11.5" style="68" customWidth="1"/>
    <col min="12807" max="12807" width="15.125" style="68" customWidth="1"/>
    <col min="12808" max="13054" width="9" style="68"/>
    <col min="13055" max="13055" width="1.625" style="68" customWidth="1"/>
    <col min="13056" max="13056" width="18.25" style="68" customWidth="1"/>
    <col min="13057" max="13057" width="21.875" style="68" customWidth="1"/>
    <col min="13058" max="13058" width="15.125" style="68" customWidth="1"/>
    <col min="13059" max="13059" width="22.25" style="68" customWidth="1"/>
    <col min="13060" max="13060" width="15" style="68" customWidth="1"/>
    <col min="13061" max="13061" width="16.125" style="68" customWidth="1"/>
    <col min="13062" max="13062" width="11.5" style="68" customWidth="1"/>
    <col min="13063" max="13063" width="15.125" style="68" customWidth="1"/>
    <col min="13064" max="13310" width="9" style="68"/>
    <col min="13311" max="13311" width="1.625" style="68" customWidth="1"/>
    <col min="13312" max="13312" width="18.25" style="68" customWidth="1"/>
    <col min="13313" max="13313" width="21.875" style="68" customWidth="1"/>
    <col min="13314" max="13314" width="15.125" style="68" customWidth="1"/>
    <col min="13315" max="13315" width="22.25" style="68" customWidth="1"/>
    <col min="13316" max="13316" width="15" style="68" customWidth="1"/>
    <col min="13317" max="13317" width="16.125" style="68" customWidth="1"/>
    <col min="13318" max="13318" width="11.5" style="68" customWidth="1"/>
    <col min="13319" max="13319" width="15.125" style="68" customWidth="1"/>
    <col min="13320" max="13566" width="9" style="68"/>
    <col min="13567" max="13567" width="1.625" style="68" customWidth="1"/>
    <col min="13568" max="13568" width="18.25" style="68" customWidth="1"/>
    <col min="13569" max="13569" width="21.875" style="68" customWidth="1"/>
    <col min="13570" max="13570" width="15.125" style="68" customWidth="1"/>
    <col min="13571" max="13571" width="22.25" style="68" customWidth="1"/>
    <col min="13572" max="13572" width="15" style="68" customWidth="1"/>
    <col min="13573" max="13573" width="16.125" style="68" customWidth="1"/>
    <col min="13574" max="13574" width="11.5" style="68" customWidth="1"/>
    <col min="13575" max="13575" width="15.125" style="68" customWidth="1"/>
    <col min="13576" max="13822" width="9" style="68"/>
    <col min="13823" max="13823" width="1.625" style="68" customWidth="1"/>
    <col min="13824" max="13824" width="18.25" style="68" customWidth="1"/>
    <col min="13825" max="13825" width="21.875" style="68" customWidth="1"/>
    <col min="13826" max="13826" width="15.125" style="68" customWidth="1"/>
    <col min="13827" max="13827" width="22.25" style="68" customWidth="1"/>
    <col min="13828" max="13828" width="15" style="68" customWidth="1"/>
    <col min="13829" max="13829" width="16.125" style="68" customWidth="1"/>
    <col min="13830" max="13830" width="11.5" style="68" customWidth="1"/>
    <col min="13831" max="13831" width="15.125" style="68" customWidth="1"/>
    <col min="13832" max="14078" width="9" style="68"/>
    <col min="14079" max="14079" width="1.625" style="68" customWidth="1"/>
    <col min="14080" max="14080" width="18.25" style="68" customWidth="1"/>
    <col min="14081" max="14081" width="21.875" style="68" customWidth="1"/>
    <col min="14082" max="14082" width="15.125" style="68" customWidth="1"/>
    <col min="14083" max="14083" width="22.25" style="68" customWidth="1"/>
    <col min="14084" max="14084" width="15" style="68" customWidth="1"/>
    <col min="14085" max="14085" width="16.125" style="68" customWidth="1"/>
    <col min="14086" max="14086" width="11.5" style="68" customWidth="1"/>
    <col min="14087" max="14087" width="15.125" style="68" customWidth="1"/>
    <col min="14088" max="14334" width="9" style="68"/>
    <col min="14335" max="14335" width="1.625" style="68" customWidth="1"/>
    <col min="14336" max="14336" width="18.25" style="68" customWidth="1"/>
    <col min="14337" max="14337" width="21.875" style="68" customWidth="1"/>
    <col min="14338" max="14338" width="15.125" style="68" customWidth="1"/>
    <col min="14339" max="14339" width="22.25" style="68" customWidth="1"/>
    <col min="14340" max="14340" width="15" style="68" customWidth="1"/>
    <col min="14341" max="14341" width="16.125" style="68" customWidth="1"/>
    <col min="14342" max="14342" width="11.5" style="68" customWidth="1"/>
    <col min="14343" max="14343" width="15.125" style="68" customWidth="1"/>
    <col min="14344" max="14590" width="9" style="68"/>
    <col min="14591" max="14591" width="1.625" style="68" customWidth="1"/>
    <col min="14592" max="14592" width="18.25" style="68" customWidth="1"/>
    <col min="14593" max="14593" width="21.875" style="68" customWidth="1"/>
    <col min="14594" max="14594" width="15.125" style="68" customWidth="1"/>
    <col min="14595" max="14595" width="22.25" style="68" customWidth="1"/>
    <col min="14596" max="14596" width="15" style="68" customWidth="1"/>
    <col min="14597" max="14597" width="16.125" style="68" customWidth="1"/>
    <col min="14598" max="14598" width="11.5" style="68" customWidth="1"/>
    <col min="14599" max="14599" width="15.125" style="68" customWidth="1"/>
    <col min="14600" max="14846" width="9" style="68"/>
    <col min="14847" max="14847" width="1.625" style="68" customWidth="1"/>
    <col min="14848" max="14848" width="18.25" style="68" customWidth="1"/>
    <col min="14849" max="14849" width="21.875" style="68" customWidth="1"/>
    <col min="14850" max="14850" width="15.125" style="68" customWidth="1"/>
    <col min="14851" max="14851" width="22.25" style="68" customWidth="1"/>
    <col min="14852" max="14852" width="15" style="68" customWidth="1"/>
    <col min="14853" max="14853" width="16.125" style="68" customWidth="1"/>
    <col min="14854" max="14854" width="11.5" style="68" customWidth="1"/>
    <col min="14855" max="14855" width="15.125" style="68" customWidth="1"/>
    <col min="14856" max="15102" width="9" style="68"/>
    <col min="15103" max="15103" width="1.625" style="68" customWidth="1"/>
    <col min="15104" max="15104" width="18.25" style="68" customWidth="1"/>
    <col min="15105" max="15105" width="21.875" style="68" customWidth="1"/>
    <col min="15106" max="15106" width="15.125" style="68" customWidth="1"/>
    <col min="15107" max="15107" width="22.25" style="68" customWidth="1"/>
    <col min="15108" max="15108" width="15" style="68" customWidth="1"/>
    <col min="15109" max="15109" width="16.125" style="68" customWidth="1"/>
    <col min="15110" max="15110" width="11.5" style="68" customWidth="1"/>
    <col min="15111" max="15111" width="15.125" style="68" customWidth="1"/>
    <col min="15112" max="15358" width="9" style="68"/>
    <col min="15359" max="15359" width="1.625" style="68" customWidth="1"/>
    <col min="15360" max="15360" width="18.25" style="68" customWidth="1"/>
    <col min="15361" max="15361" width="21.875" style="68" customWidth="1"/>
    <col min="15362" max="15362" width="15.125" style="68" customWidth="1"/>
    <col min="15363" max="15363" width="22.25" style="68" customWidth="1"/>
    <col min="15364" max="15364" width="15" style="68" customWidth="1"/>
    <col min="15365" max="15365" width="16.125" style="68" customWidth="1"/>
    <col min="15366" max="15366" width="11.5" style="68" customWidth="1"/>
    <col min="15367" max="15367" width="15.125" style="68" customWidth="1"/>
    <col min="15368" max="15614" width="9" style="68"/>
    <col min="15615" max="15615" width="1.625" style="68" customWidth="1"/>
    <col min="15616" max="15616" width="18.25" style="68" customWidth="1"/>
    <col min="15617" max="15617" width="21.875" style="68" customWidth="1"/>
    <col min="15618" max="15618" width="15.125" style="68" customWidth="1"/>
    <col min="15619" max="15619" width="22.25" style="68" customWidth="1"/>
    <col min="15620" max="15620" width="15" style="68" customWidth="1"/>
    <col min="15621" max="15621" width="16.125" style="68" customWidth="1"/>
    <col min="15622" max="15622" width="11.5" style="68" customWidth="1"/>
    <col min="15623" max="15623" width="15.125" style="68" customWidth="1"/>
    <col min="15624" max="15870" width="9" style="68"/>
    <col min="15871" max="15871" width="1.625" style="68" customWidth="1"/>
    <col min="15872" max="15872" width="18.25" style="68" customWidth="1"/>
    <col min="15873" max="15873" width="21.875" style="68" customWidth="1"/>
    <col min="15874" max="15874" width="15.125" style="68" customWidth="1"/>
    <col min="15875" max="15875" width="22.25" style="68" customWidth="1"/>
    <col min="15876" max="15876" width="15" style="68" customWidth="1"/>
    <col min="15877" max="15877" width="16.125" style="68" customWidth="1"/>
    <col min="15878" max="15878" width="11.5" style="68" customWidth="1"/>
    <col min="15879" max="15879" width="15.125" style="68" customWidth="1"/>
    <col min="15880" max="16126" width="9" style="68"/>
    <col min="16127" max="16127" width="1.625" style="68" customWidth="1"/>
    <col min="16128" max="16128" width="18.25" style="68" customWidth="1"/>
    <col min="16129" max="16129" width="21.875" style="68" customWidth="1"/>
    <col min="16130" max="16130" width="15.125" style="68" customWidth="1"/>
    <col min="16131" max="16131" width="22.25" style="68" customWidth="1"/>
    <col min="16132" max="16132" width="15" style="68" customWidth="1"/>
    <col min="16133" max="16133" width="16.125" style="68" customWidth="1"/>
    <col min="16134" max="16134" width="11.5" style="68" customWidth="1"/>
    <col min="16135" max="16135" width="15.125" style="68" customWidth="1"/>
    <col min="16136" max="16384" width="9" style="68"/>
  </cols>
  <sheetData>
    <row r="1" spans="1:224" s="67" customFormat="1" ht="34.5" customHeight="1" x14ac:dyDescent="0.2">
      <c r="A1" s="130" t="s">
        <v>191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24" ht="21.95" customHeight="1" x14ac:dyDescent="0.2">
      <c r="B2" s="138" t="s">
        <v>113</v>
      </c>
      <c r="C2" s="138"/>
      <c r="D2" s="137" t="s">
        <v>114</v>
      </c>
      <c r="E2" s="137" t="s">
        <v>115</v>
      </c>
      <c r="F2" s="137" t="s">
        <v>116</v>
      </c>
      <c r="G2" s="135" t="s">
        <v>42</v>
      </c>
      <c r="H2" s="132" t="s">
        <v>189</v>
      </c>
      <c r="I2" s="133"/>
      <c r="J2" s="133"/>
      <c r="K2" s="134"/>
      <c r="L2" s="132" t="s">
        <v>190</v>
      </c>
      <c r="M2" s="133"/>
      <c r="N2" s="133"/>
      <c r="O2" s="134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</row>
    <row r="3" spans="1:224" ht="33" customHeight="1" x14ac:dyDescent="0.2">
      <c r="B3" s="70" t="s">
        <v>125</v>
      </c>
      <c r="C3" s="70" t="s">
        <v>126</v>
      </c>
      <c r="D3" s="137"/>
      <c r="E3" s="137"/>
      <c r="F3" s="137"/>
      <c r="G3" s="136"/>
      <c r="H3" s="70" t="s">
        <v>168</v>
      </c>
      <c r="I3" s="70" t="s">
        <v>169</v>
      </c>
      <c r="J3" s="70" t="s">
        <v>170</v>
      </c>
      <c r="K3" s="70" t="s">
        <v>171</v>
      </c>
      <c r="L3" s="70" t="s">
        <v>168</v>
      </c>
      <c r="M3" s="70" t="s">
        <v>169</v>
      </c>
      <c r="N3" s="70" t="s">
        <v>170</v>
      </c>
      <c r="O3" s="70" t="s">
        <v>171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</row>
    <row r="4" spans="1:224" s="69" customFormat="1" ht="51" customHeight="1" x14ac:dyDescent="0.2">
      <c r="B4" s="71" t="s">
        <v>90</v>
      </c>
      <c r="C4" s="70" t="s">
        <v>172</v>
      </c>
      <c r="D4" s="71" t="s">
        <v>76</v>
      </c>
      <c r="E4" s="71" t="s">
        <v>130</v>
      </c>
      <c r="F4" s="71"/>
      <c r="G4" s="71">
        <v>1.3176000000000001</v>
      </c>
      <c r="H4" s="70">
        <v>1</v>
      </c>
      <c r="I4" s="70">
        <v>1</v>
      </c>
      <c r="J4" s="70">
        <v>1</v>
      </c>
      <c r="K4" s="70">
        <v>1</v>
      </c>
      <c r="L4" s="78">
        <f>1.3176*H4</f>
        <v>1.3176000000000001</v>
      </c>
      <c r="M4" s="78">
        <f t="shared" ref="M4:O4" si="0">1.3176*I4</f>
        <v>1.3176000000000001</v>
      </c>
      <c r="N4" s="78">
        <f t="shared" si="0"/>
        <v>1.3176000000000001</v>
      </c>
      <c r="O4" s="78">
        <f t="shared" si="0"/>
        <v>1.3176000000000001</v>
      </c>
      <c r="HH4" s="68"/>
      <c r="HI4" s="68"/>
      <c r="HJ4" s="68"/>
      <c r="HK4" s="68"/>
      <c r="HL4" s="68"/>
      <c r="HM4" s="68"/>
      <c r="HN4" s="68"/>
      <c r="HO4" s="68"/>
      <c r="HP4" s="68"/>
    </row>
    <row r="5" spans="1:224" s="69" customFormat="1" ht="51" customHeight="1" x14ac:dyDescent="0.2">
      <c r="B5" s="71" t="s">
        <v>173</v>
      </c>
      <c r="C5" s="70" t="s">
        <v>174</v>
      </c>
      <c r="D5" s="71" t="s">
        <v>128</v>
      </c>
      <c r="E5" s="71" t="s">
        <v>175</v>
      </c>
      <c r="F5" s="71"/>
      <c r="G5" s="71">
        <v>2.9277000000000002</v>
      </c>
      <c r="H5" s="70">
        <v>1</v>
      </c>
      <c r="I5" s="70"/>
      <c r="J5" s="70"/>
      <c r="K5" s="70">
        <v>1</v>
      </c>
      <c r="L5" s="78">
        <f>2.9277*H5</f>
        <v>2.9277000000000002</v>
      </c>
      <c r="M5" s="78">
        <f t="shared" ref="M5:O6" si="1">2.9277*I5</f>
        <v>0</v>
      </c>
      <c r="N5" s="78">
        <f t="shared" si="1"/>
        <v>0</v>
      </c>
      <c r="O5" s="78">
        <f t="shared" si="1"/>
        <v>2.9277000000000002</v>
      </c>
      <c r="HH5" s="68"/>
      <c r="HI5" s="68"/>
      <c r="HJ5" s="68"/>
      <c r="HK5" s="68"/>
      <c r="HL5" s="68"/>
      <c r="HM5" s="68"/>
      <c r="HN5" s="68"/>
      <c r="HO5" s="68"/>
      <c r="HP5" s="68"/>
    </row>
    <row r="6" spans="1:224" ht="51" customHeight="1" x14ac:dyDescent="0.2">
      <c r="B6" s="71" t="s">
        <v>176</v>
      </c>
      <c r="C6" s="70"/>
      <c r="D6" s="71" t="s">
        <v>128</v>
      </c>
      <c r="E6" s="71" t="s">
        <v>175</v>
      </c>
      <c r="F6" s="71"/>
      <c r="G6" s="71">
        <v>2.9277000000000002</v>
      </c>
      <c r="H6" s="70"/>
      <c r="I6" s="70">
        <v>1</v>
      </c>
      <c r="J6" s="70">
        <v>1</v>
      </c>
      <c r="K6" s="70"/>
      <c r="L6" s="78">
        <f>2.9277*H6</f>
        <v>0</v>
      </c>
      <c r="M6" s="78">
        <f t="shared" si="1"/>
        <v>2.9277000000000002</v>
      </c>
      <c r="N6" s="78">
        <f t="shared" si="1"/>
        <v>2.9277000000000002</v>
      </c>
      <c r="O6" s="78">
        <f t="shared" si="1"/>
        <v>0</v>
      </c>
    </row>
    <row r="7" spans="1:224" s="69" customFormat="1" ht="51" customHeight="1" x14ac:dyDescent="0.2">
      <c r="B7" s="71" t="s">
        <v>177</v>
      </c>
      <c r="C7" s="70" t="s">
        <v>135</v>
      </c>
      <c r="D7" s="71" t="s">
        <v>110</v>
      </c>
      <c r="E7" s="71" t="s">
        <v>178</v>
      </c>
      <c r="F7" s="71"/>
      <c r="G7" s="71">
        <v>0.53369999999999995</v>
      </c>
      <c r="H7" s="70">
        <v>1</v>
      </c>
      <c r="I7" s="70">
        <v>1</v>
      </c>
      <c r="J7" s="70">
        <v>1</v>
      </c>
      <c r="K7" s="70">
        <v>1</v>
      </c>
      <c r="L7" s="78">
        <f>0.5337*H7</f>
        <v>0.53369999999999995</v>
      </c>
      <c r="M7" s="78">
        <f t="shared" ref="M7:O7" si="2">0.5337*I7</f>
        <v>0.53369999999999995</v>
      </c>
      <c r="N7" s="78">
        <f t="shared" si="2"/>
        <v>0.53369999999999995</v>
      </c>
      <c r="O7" s="78">
        <f t="shared" si="2"/>
        <v>0.53369999999999995</v>
      </c>
      <c r="HH7" s="68"/>
      <c r="HI7" s="68"/>
      <c r="HJ7" s="68"/>
      <c r="HK7" s="68"/>
      <c r="HL7" s="68"/>
      <c r="HM7" s="68"/>
      <c r="HN7" s="68"/>
      <c r="HO7" s="68"/>
      <c r="HP7" s="68"/>
    </row>
    <row r="8" spans="1:224" s="69" customFormat="1" ht="51" customHeight="1" x14ac:dyDescent="0.2">
      <c r="B8" s="72" t="s">
        <v>179</v>
      </c>
      <c r="C8" s="70" t="s">
        <v>180</v>
      </c>
      <c r="D8" s="71" t="s">
        <v>74</v>
      </c>
      <c r="E8" s="71" t="s">
        <v>181</v>
      </c>
      <c r="F8" s="71"/>
      <c r="G8" s="71">
        <v>0.13100000000000001</v>
      </c>
      <c r="H8" s="70">
        <v>1</v>
      </c>
      <c r="I8" s="70">
        <v>1</v>
      </c>
      <c r="J8" s="70"/>
      <c r="K8" s="70"/>
      <c r="L8" s="78">
        <f>0.131*H8</f>
        <v>0.13100000000000001</v>
      </c>
      <c r="M8" s="78">
        <f t="shared" ref="M8:O9" si="3">0.131*I8</f>
        <v>0.13100000000000001</v>
      </c>
      <c r="N8" s="78">
        <f t="shared" si="3"/>
        <v>0</v>
      </c>
      <c r="O8" s="78">
        <f t="shared" si="3"/>
        <v>0</v>
      </c>
      <c r="HH8" s="68"/>
      <c r="HI8" s="68"/>
      <c r="HJ8" s="68"/>
      <c r="HK8" s="68"/>
      <c r="HL8" s="68"/>
      <c r="HM8" s="68"/>
      <c r="HN8" s="68"/>
      <c r="HO8" s="68"/>
      <c r="HP8" s="68"/>
    </row>
    <row r="9" spans="1:224" ht="51" customHeight="1" x14ac:dyDescent="0.2">
      <c r="B9" s="72" t="s">
        <v>182</v>
      </c>
      <c r="C9" s="70"/>
      <c r="D9" s="71" t="s">
        <v>74</v>
      </c>
      <c r="E9" s="71" t="s">
        <v>181</v>
      </c>
      <c r="F9" s="71"/>
      <c r="G9" s="71">
        <v>0.13100000000000001</v>
      </c>
      <c r="H9" s="70"/>
      <c r="I9" s="70"/>
      <c r="J9" s="70">
        <v>1</v>
      </c>
      <c r="K9" s="70">
        <v>1</v>
      </c>
      <c r="L9" s="78">
        <f>0.131*H9</f>
        <v>0</v>
      </c>
      <c r="M9" s="78">
        <f t="shared" si="3"/>
        <v>0</v>
      </c>
      <c r="N9" s="78">
        <f t="shared" si="3"/>
        <v>0.13100000000000001</v>
      </c>
      <c r="O9" s="78">
        <f t="shared" si="3"/>
        <v>0.13100000000000001</v>
      </c>
    </row>
    <row r="10" spans="1:224" s="69" customFormat="1" ht="51" customHeight="1" x14ac:dyDescent="0.2">
      <c r="B10" s="72" t="s">
        <v>27</v>
      </c>
      <c r="C10" s="71" t="s">
        <v>183</v>
      </c>
      <c r="D10" s="71" t="s">
        <v>184</v>
      </c>
      <c r="E10" s="71"/>
      <c r="F10" s="71"/>
      <c r="G10" s="71">
        <v>0.57999999999999996</v>
      </c>
      <c r="H10" s="70">
        <v>1</v>
      </c>
      <c r="I10" s="70">
        <v>1</v>
      </c>
      <c r="J10" s="70">
        <v>1</v>
      </c>
      <c r="K10" s="70">
        <v>1</v>
      </c>
      <c r="L10" s="78">
        <f>0.58*H10</f>
        <v>0.57999999999999996</v>
      </c>
      <c r="M10" s="78">
        <f t="shared" ref="M10:O10" si="4">0.58*I10</f>
        <v>0.57999999999999996</v>
      </c>
      <c r="N10" s="78">
        <f t="shared" si="4"/>
        <v>0.57999999999999996</v>
      </c>
      <c r="O10" s="78">
        <f t="shared" si="4"/>
        <v>0.57999999999999996</v>
      </c>
      <c r="HH10" s="68"/>
      <c r="HI10" s="68"/>
      <c r="HJ10" s="68"/>
      <c r="HK10" s="68"/>
      <c r="HL10" s="68"/>
      <c r="HM10" s="68"/>
      <c r="HN10" s="68"/>
      <c r="HO10" s="68"/>
      <c r="HP10" s="68"/>
    </row>
    <row r="11" spans="1:224" s="73" customFormat="1" ht="51" customHeight="1" x14ac:dyDescent="0.2">
      <c r="B11" s="74" t="s">
        <v>185</v>
      </c>
      <c r="C11" s="75"/>
      <c r="D11" s="75"/>
      <c r="E11" s="75"/>
      <c r="F11" s="75"/>
      <c r="G11" s="75">
        <v>16</v>
      </c>
      <c r="H11" s="76"/>
      <c r="I11" s="76"/>
      <c r="J11" s="76">
        <v>1</v>
      </c>
      <c r="K11" s="76"/>
      <c r="L11" s="79">
        <f>16*H11</f>
        <v>0</v>
      </c>
      <c r="M11" s="79">
        <f t="shared" ref="M11:O14" si="5">16*I11</f>
        <v>0</v>
      </c>
      <c r="N11" s="79">
        <f t="shared" si="5"/>
        <v>16</v>
      </c>
      <c r="O11" s="79">
        <f t="shared" si="5"/>
        <v>0</v>
      </c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</row>
    <row r="12" spans="1:224" s="73" customFormat="1" ht="51" customHeight="1" x14ac:dyDescent="0.2">
      <c r="B12" s="74" t="s">
        <v>186</v>
      </c>
      <c r="C12" s="75"/>
      <c r="D12" s="75"/>
      <c r="E12" s="75"/>
      <c r="F12" s="75"/>
      <c r="G12" s="75">
        <v>16</v>
      </c>
      <c r="H12" s="76"/>
      <c r="I12" s="76"/>
      <c r="J12" s="76"/>
      <c r="K12" s="76">
        <v>1</v>
      </c>
      <c r="L12" s="79">
        <f t="shared" ref="L12:L14" si="6">16*H12</f>
        <v>0</v>
      </c>
      <c r="M12" s="79">
        <f t="shared" si="5"/>
        <v>0</v>
      </c>
      <c r="N12" s="79">
        <f t="shared" si="5"/>
        <v>0</v>
      </c>
      <c r="O12" s="79">
        <f t="shared" si="5"/>
        <v>16</v>
      </c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</row>
    <row r="13" spans="1:224" s="73" customFormat="1" ht="51" customHeight="1" x14ac:dyDescent="0.2">
      <c r="B13" s="74" t="s">
        <v>187</v>
      </c>
      <c r="C13" s="75"/>
      <c r="D13" s="75"/>
      <c r="E13" s="75"/>
      <c r="F13" s="75"/>
      <c r="G13" s="75">
        <v>16</v>
      </c>
      <c r="H13" s="76">
        <v>1</v>
      </c>
      <c r="I13" s="76"/>
      <c r="J13" s="76"/>
      <c r="K13" s="76"/>
      <c r="L13" s="79">
        <f t="shared" si="6"/>
        <v>16</v>
      </c>
      <c r="M13" s="79">
        <f t="shared" si="5"/>
        <v>0</v>
      </c>
      <c r="N13" s="79">
        <f t="shared" si="5"/>
        <v>0</v>
      </c>
      <c r="O13" s="79">
        <f t="shared" si="5"/>
        <v>0</v>
      </c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</row>
    <row r="14" spans="1:224" s="73" customFormat="1" ht="51" customHeight="1" x14ac:dyDescent="0.2">
      <c r="B14" s="74" t="s">
        <v>188</v>
      </c>
      <c r="C14" s="75"/>
      <c r="D14" s="75"/>
      <c r="E14" s="75"/>
      <c r="F14" s="75"/>
      <c r="G14" s="75">
        <v>16</v>
      </c>
      <c r="H14" s="76"/>
      <c r="I14" s="76">
        <v>1</v>
      </c>
      <c r="J14" s="76"/>
      <c r="K14" s="76"/>
      <c r="L14" s="79">
        <f t="shared" si="6"/>
        <v>0</v>
      </c>
      <c r="M14" s="79">
        <f t="shared" si="5"/>
        <v>16</v>
      </c>
      <c r="N14" s="79">
        <f t="shared" si="5"/>
        <v>0</v>
      </c>
      <c r="O14" s="79">
        <f t="shared" si="5"/>
        <v>0</v>
      </c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</row>
    <row r="15" spans="1:224" x14ac:dyDescent="0.2">
      <c r="B15" s="131" t="s">
        <v>162</v>
      </c>
      <c r="C15" s="131"/>
      <c r="D15" s="131"/>
      <c r="E15" s="131"/>
      <c r="F15" s="131"/>
      <c r="G15" s="131"/>
      <c r="H15" s="131"/>
      <c r="I15" s="131"/>
      <c r="J15" s="131"/>
      <c r="K15" s="131"/>
      <c r="L15" s="69">
        <f>SUM(L4:L14)</f>
        <v>21.490000000000002</v>
      </c>
      <c r="M15" s="69">
        <f t="shared" ref="M15:O15" si="7">SUM(M4:M14)</f>
        <v>21.490000000000002</v>
      </c>
      <c r="N15" s="69">
        <f t="shared" si="7"/>
        <v>21.490000000000002</v>
      </c>
      <c r="O15" s="69">
        <f t="shared" si="7"/>
        <v>21.490000000000002</v>
      </c>
    </row>
    <row r="16" spans="1:224" x14ac:dyDescent="0.2">
      <c r="B16" s="131" t="s">
        <v>164</v>
      </c>
      <c r="C16" s="131"/>
      <c r="D16" s="131"/>
      <c r="E16" s="131"/>
      <c r="F16" s="131"/>
      <c r="G16" s="131"/>
      <c r="H16" s="131"/>
      <c r="I16" s="131"/>
      <c r="J16" s="131"/>
      <c r="K16" s="131"/>
      <c r="L16" s="69">
        <v>28</v>
      </c>
      <c r="M16" s="69">
        <v>28</v>
      </c>
      <c r="N16" s="69">
        <v>28</v>
      </c>
      <c r="O16" s="69">
        <v>28</v>
      </c>
    </row>
    <row r="17" spans="2:15" x14ac:dyDescent="0.2">
      <c r="B17" s="131" t="s">
        <v>166</v>
      </c>
      <c r="C17" s="131"/>
      <c r="D17" s="131"/>
      <c r="E17" s="131"/>
      <c r="F17" s="131"/>
      <c r="G17" s="131"/>
      <c r="H17" s="131"/>
      <c r="I17" s="131"/>
      <c r="J17" s="131"/>
      <c r="K17" s="131"/>
      <c r="L17" s="80">
        <f>L15/L16</f>
        <v>0.76750000000000007</v>
      </c>
      <c r="M17" s="80">
        <f t="shared" ref="M17:O17" si="8">M15/M16</f>
        <v>0.76750000000000007</v>
      </c>
      <c r="N17" s="80">
        <f t="shared" si="8"/>
        <v>0.76750000000000007</v>
      </c>
      <c r="O17" s="80">
        <f t="shared" si="8"/>
        <v>0.76750000000000007</v>
      </c>
    </row>
  </sheetData>
  <mergeCells count="11">
    <mergeCell ref="A1:O1"/>
    <mergeCell ref="B15:K15"/>
    <mergeCell ref="B16:K16"/>
    <mergeCell ref="B17:K17"/>
    <mergeCell ref="H2:K2"/>
    <mergeCell ref="L2:O2"/>
    <mergeCell ref="G2:G3"/>
    <mergeCell ref="F2:F3"/>
    <mergeCell ref="B2:C2"/>
    <mergeCell ref="D2:D3"/>
    <mergeCell ref="E2:E3"/>
  </mergeCells>
  <phoneticPr fontId="2" type="noConversion"/>
  <printOptions horizontalCentered="1" verticalCentered="1"/>
  <pageMargins left="0.35" right="0.35" top="0" bottom="0" header="0" footer="0"/>
  <pageSetup paperSize="9" scale="47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3D1C-F6A1-4AAB-8A3C-95F5BDC09E56}">
  <dimension ref="A1:HP17"/>
  <sheetViews>
    <sheetView topLeftCell="A10" zoomScaleNormal="100" zoomScaleSheetLayoutView="80" workbookViewId="0">
      <selection activeCell="P11" sqref="P11"/>
    </sheetView>
  </sheetViews>
  <sheetFormatPr defaultRowHeight="14.25" x14ac:dyDescent="0.2"/>
  <cols>
    <col min="1" max="1" width="1.625" style="68" customWidth="1"/>
    <col min="2" max="2" width="18.25" style="69" customWidth="1"/>
    <col min="3" max="3" width="21.875" style="69" customWidth="1"/>
    <col min="4" max="4" width="15.125" style="69" customWidth="1"/>
    <col min="5" max="5" width="22.25" style="69" customWidth="1"/>
    <col min="6" max="6" width="15.125" style="69" customWidth="1"/>
    <col min="7" max="7" width="9" style="69" bestFit="1" customWidth="1"/>
    <col min="8" max="215" width="9" style="69"/>
    <col min="216" max="254" width="9" style="68"/>
    <col min="255" max="255" width="1.625" style="68" customWidth="1"/>
    <col min="256" max="256" width="18.25" style="68" customWidth="1"/>
    <col min="257" max="257" width="21.875" style="68" customWidth="1"/>
    <col min="258" max="258" width="15.125" style="68" customWidth="1"/>
    <col min="259" max="259" width="22.25" style="68" customWidth="1"/>
    <col min="260" max="260" width="15" style="68" customWidth="1"/>
    <col min="261" max="261" width="16.125" style="68" customWidth="1"/>
    <col min="262" max="262" width="11.5" style="68" customWidth="1"/>
    <col min="263" max="263" width="15.125" style="68" customWidth="1"/>
    <col min="264" max="510" width="9" style="68"/>
    <col min="511" max="511" width="1.625" style="68" customWidth="1"/>
    <col min="512" max="512" width="18.25" style="68" customWidth="1"/>
    <col min="513" max="513" width="21.875" style="68" customWidth="1"/>
    <col min="514" max="514" width="15.125" style="68" customWidth="1"/>
    <col min="515" max="515" width="22.25" style="68" customWidth="1"/>
    <col min="516" max="516" width="15" style="68" customWidth="1"/>
    <col min="517" max="517" width="16.125" style="68" customWidth="1"/>
    <col min="518" max="518" width="11.5" style="68" customWidth="1"/>
    <col min="519" max="519" width="15.125" style="68" customWidth="1"/>
    <col min="520" max="766" width="9" style="68"/>
    <col min="767" max="767" width="1.625" style="68" customWidth="1"/>
    <col min="768" max="768" width="18.25" style="68" customWidth="1"/>
    <col min="769" max="769" width="21.875" style="68" customWidth="1"/>
    <col min="770" max="770" width="15.125" style="68" customWidth="1"/>
    <col min="771" max="771" width="22.25" style="68" customWidth="1"/>
    <col min="772" max="772" width="15" style="68" customWidth="1"/>
    <col min="773" max="773" width="16.125" style="68" customWidth="1"/>
    <col min="774" max="774" width="11.5" style="68" customWidth="1"/>
    <col min="775" max="775" width="15.125" style="68" customWidth="1"/>
    <col min="776" max="1022" width="9" style="68"/>
    <col min="1023" max="1023" width="1.625" style="68" customWidth="1"/>
    <col min="1024" max="1024" width="18.25" style="68" customWidth="1"/>
    <col min="1025" max="1025" width="21.875" style="68" customWidth="1"/>
    <col min="1026" max="1026" width="15.125" style="68" customWidth="1"/>
    <col min="1027" max="1027" width="22.25" style="68" customWidth="1"/>
    <col min="1028" max="1028" width="15" style="68" customWidth="1"/>
    <col min="1029" max="1029" width="16.125" style="68" customWidth="1"/>
    <col min="1030" max="1030" width="11.5" style="68" customWidth="1"/>
    <col min="1031" max="1031" width="15.125" style="68" customWidth="1"/>
    <col min="1032" max="1278" width="9" style="68"/>
    <col min="1279" max="1279" width="1.625" style="68" customWidth="1"/>
    <col min="1280" max="1280" width="18.25" style="68" customWidth="1"/>
    <col min="1281" max="1281" width="21.875" style="68" customWidth="1"/>
    <col min="1282" max="1282" width="15.125" style="68" customWidth="1"/>
    <col min="1283" max="1283" width="22.25" style="68" customWidth="1"/>
    <col min="1284" max="1284" width="15" style="68" customWidth="1"/>
    <col min="1285" max="1285" width="16.125" style="68" customWidth="1"/>
    <col min="1286" max="1286" width="11.5" style="68" customWidth="1"/>
    <col min="1287" max="1287" width="15.125" style="68" customWidth="1"/>
    <col min="1288" max="1534" width="9" style="68"/>
    <col min="1535" max="1535" width="1.625" style="68" customWidth="1"/>
    <col min="1536" max="1536" width="18.25" style="68" customWidth="1"/>
    <col min="1537" max="1537" width="21.875" style="68" customWidth="1"/>
    <col min="1538" max="1538" width="15.125" style="68" customWidth="1"/>
    <col min="1539" max="1539" width="22.25" style="68" customWidth="1"/>
    <col min="1540" max="1540" width="15" style="68" customWidth="1"/>
    <col min="1541" max="1541" width="16.125" style="68" customWidth="1"/>
    <col min="1542" max="1542" width="11.5" style="68" customWidth="1"/>
    <col min="1543" max="1543" width="15.125" style="68" customWidth="1"/>
    <col min="1544" max="1790" width="9" style="68"/>
    <col min="1791" max="1791" width="1.625" style="68" customWidth="1"/>
    <col min="1792" max="1792" width="18.25" style="68" customWidth="1"/>
    <col min="1793" max="1793" width="21.875" style="68" customWidth="1"/>
    <col min="1794" max="1794" width="15.125" style="68" customWidth="1"/>
    <col min="1795" max="1795" width="22.25" style="68" customWidth="1"/>
    <col min="1796" max="1796" width="15" style="68" customWidth="1"/>
    <col min="1797" max="1797" width="16.125" style="68" customWidth="1"/>
    <col min="1798" max="1798" width="11.5" style="68" customWidth="1"/>
    <col min="1799" max="1799" width="15.125" style="68" customWidth="1"/>
    <col min="1800" max="2046" width="9" style="68"/>
    <col min="2047" max="2047" width="1.625" style="68" customWidth="1"/>
    <col min="2048" max="2048" width="18.25" style="68" customWidth="1"/>
    <col min="2049" max="2049" width="21.875" style="68" customWidth="1"/>
    <col min="2050" max="2050" width="15.125" style="68" customWidth="1"/>
    <col min="2051" max="2051" width="22.25" style="68" customWidth="1"/>
    <col min="2052" max="2052" width="15" style="68" customWidth="1"/>
    <col min="2053" max="2053" width="16.125" style="68" customWidth="1"/>
    <col min="2054" max="2054" width="11.5" style="68" customWidth="1"/>
    <col min="2055" max="2055" width="15.125" style="68" customWidth="1"/>
    <col min="2056" max="2302" width="9" style="68"/>
    <col min="2303" max="2303" width="1.625" style="68" customWidth="1"/>
    <col min="2304" max="2304" width="18.25" style="68" customWidth="1"/>
    <col min="2305" max="2305" width="21.875" style="68" customWidth="1"/>
    <col min="2306" max="2306" width="15.125" style="68" customWidth="1"/>
    <col min="2307" max="2307" width="22.25" style="68" customWidth="1"/>
    <col min="2308" max="2308" width="15" style="68" customWidth="1"/>
    <col min="2309" max="2309" width="16.125" style="68" customWidth="1"/>
    <col min="2310" max="2310" width="11.5" style="68" customWidth="1"/>
    <col min="2311" max="2311" width="15.125" style="68" customWidth="1"/>
    <col min="2312" max="2558" width="9" style="68"/>
    <col min="2559" max="2559" width="1.625" style="68" customWidth="1"/>
    <col min="2560" max="2560" width="18.25" style="68" customWidth="1"/>
    <col min="2561" max="2561" width="21.875" style="68" customWidth="1"/>
    <col min="2562" max="2562" width="15.125" style="68" customWidth="1"/>
    <col min="2563" max="2563" width="22.25" style="68" customWidth="1"/>
    <col min="2564" max="2564" width="15" style="68" customWidth="1"/>
    <col min="2565" max="2565" width="16.125" style="68" customWidth="1"/>
    <col min="2566" max="2566" width="11.5" style="68" customWidth="1"/>
    <col min="2567" max="2567" width="15.125" style="68" customWidth="1"/>
    <col min="2568" max="2814" width="9" style="68"/>
    <col min="2815" max="2815" width="1.625" style="68" customWidth="1"/>
    <col min="2816" max="2816" width="18.25" style="68" customWidth="1"/>
    <col min="2817" max="2817" width="21.875" style="68" customWidth="1"/>
    <col min="2818" max="2818" width="15.125" style="68" customWidth="1"/>
    <col min="2819" max="2819" width="22.25" style="68" customWidth="1"/>
    <col min="2820" max="2820" width="15" style="68" customWidth="1"/>
    <col min="2821" max="2821" width="16.125" style="68" customWidth="1"/>
    <col min="2822" max="2822" width="11.5" style="68" customWidth="1"/>
    <col min="2823" max="2823" width="15.125" style="68" customWidth="1"/>
    <col min="2824" max="3070" width="9" style="68"/>
    <col min="3071" max="3071" width="1.625" style="68" customWidth="1"/>
    <col min="3072" max="3072" width="18.25" style="68" customWidth="1"/>
    <col min="3073" max="3073" width="21.875" style="68" customWidth="1"/>
    <col min="3074" max="3074" width="15.125" style="68" customWidth="1"/>
    <col min="3075" max="3075" width="22.25" style="68" customWidth="1"/>
    <col min="3076" max="3076" width="15" style="68" customWidth="1"/>
    <col min="3077" max="3077" width="16.125" style="68" customWidth="1"/>
    <col min="3078" max="3078" width="11.5" style="68" customWidth="1"/>
    <col min="3079" max="3079" width="15.125" style="68" customWidth="1"/>
    <col min="3080" max="3326" width="9" style="68"/>
    <col min="3327" max="3327" width="1.625" style="68" customWidth="1"/>
    <col min="3328" max="3328" width="18.25" style="68" customWidth="1"/>
    <col min="3329" max="3329" width="21.875" style="68" customWidth="1"/>
    <col min="3330" max="3330" width="15.125" style="68" customWidth="1"/>
    <col min="3331" max="3331" width="22.25" style="68" customWidth="1"/>
    <col min="3332" max="3332" width="15" style="68" customWidth="1"/>
    <col min="3333" max="3333" width="16.125" style="68" customWidth="1"/>
    <col min="3334" max="3334" width="11.5" style="68" customWidth="1"/>
    <col min="3335" max="3335" width="15.125" style="68" customWidth="1"/>
    <col min="3336" max="3582" width="9" style="68"/>
    <col min="3583" max="3583" width="1.625" style="68" customWidth="1"/>
    <col min="3584" max="3584" width="18.25" style="68" customWidth="1"/>
    <col min="3585" max="3585" width="21.875" style="68" customWidth="1"/>
    <col min="3586" max="3586" width="15.125" style="68" customWidth="1"/>
    <col min="3587" max="3587" width="22.25" style="68" customWidth="1"/>
    <col min="3588" max="3588" width="15" style="68" customWidth="1"/>
    <col min="3589" max="3589" width="16.125" style="68" customWidth="1"/>
    <col min="3590" max="3590" width="11.5" style="68" customWidth="1"/>
    <col min="3591" max="3591" width="15.125" style="68" customWidth="1"/>
    <col min="3592" max="3838" width="9" style="68"/>
    <col min="3839" max="3839" width="1.625" style="68" customWidth="1"/>
    <col min="3840" max="3840" width="18.25" style="68" customWidth="1"/>
    <col min="3841" max="3841" width="21.875" style="68" customWidth="1"/>
    <col min="3842" max="3842" width="15.125" style="68" customWidth="1"/>
    <col min="3843" max="3843" width="22.25" style="68" customWidth="1"/>
    <col min="3844" max="3844" width="15" style="68" customWidth="1"/>
    <col min="3845" max="3845" width="16.125" style="68" customWidth="1"/>
    <col min="3846" max="3846" width="11.5" style="68" customWidth="1"/>
    <col min="3847" max="3847" width="15.125" style="68" customWidth="1"/>
    <col min="3848" max="4094" width="9" style="68"/>
    <col min="4095" max="4095" width="1.625" style="68" customWidth="1"/>
    <col min="4096" max="4096" width="18.25" style="68" customWidth="1"/>
    <col min="4097" max="4097" width="21.875" style="68" customWidth="1"/>
    <col min="4098" max="4098" width="15.125" style="68" customWidth="1"/>
    <col min="4099" max="4099" width="22.25" style="68" customWidth="1"/>
    <col min="4100" max="4100" width="15" style="68" customWidth="1"/>
    <col min="4101" max="4101" width="16.125" style="68" customWidth="1"/>
    <col min="4102" max="4102" width="11.5" style="68" customWidth="1"/>
    <col min="4103" max="4103" width="15.125" style="68" customWidth="1"/>
    <col min="4104" max="4350" width="9" style="68"/>
    <col min="4351" max="4351" width="1.625" style="68" customWidth="1"/>
    <col min="4352" max="4352" width="18.25" style="68" customWidth="1"/>
    <col min="4353" max="4353" width="21.875" style="68" customWidth="1"/>
    <col min="4354" max="4354" width="15.125" style="68" customWidth="1"/>
    <col min="4355" max="4355" width="22.25" style="68" customWidth="1"/>
    <col min="4356" max="4356" width="15" style="68" customWidth="1"/>
    <col min="4357" max="4357" width="16.125" style="68" customWidth="1"/>
    <col min="4358" max="4358" width="11.5" style="68" customWidth="1"/>
    <col min="4359" max="4359" width="15.125" style="68" customWidth="1"/>
    <col min="4360" max="4606" width="9" style="68"/>
    <col min="4607" max="4607" width="1.625" style="68" customWidth="1"/>
    <col min="4608" max="4608" width="18.25" style="68" customWidth="1"/>
    <col min="4609" max="4609" width="21.875" style="68" customWidth="1"/>
    <col min="4610" max="4610" width="15.125" style="68" customWidth="1"/>
    <col min="4611" max="4611" width="22.25" style="68" customWidth="1"/>
    <col min="4612" max="4612" width="15" style="68" customWidth="1"/>
    <col min="4613" max="4613" width="16.125" style="68" customWidth="1"/>
    <col min="4614" max="4614" width="11.5" style="68" customWidth="1"/>
    <col min="4615" max="4615" width="15.125" style="68" customWidth="1"/>
    <col min="4616" max="4862" width="9" style="68"/>
    <col min="4863" max="4863" width="1.625" style="68" customWidth="1"/>
    <col min="4864" max="4864" width="18.25" style="68" customWidth="1"/>
    <col min="4865" max="4865" width="21.875" style="68" customWidth="1"/>
    <col min="4866" max="4866" width="15.125" style="68" customWidth="1"/>
    <col min="4867" max="4867" width="22.25" style="68" customWidth="1"/>
    <col min="4868" max="4868" width="15" style="68" customWidth="1"/>
    <col min="4869" max="4869" width="16.125" style="68" customWidth="1"/>
    <col min="4870" max="4870" width="11.5" style="68" customWidth="1"/>
    <col min="4871" max="4871" width="15.125" style="68" customWidth="1"/>
    <col min="4872" max="5118" width="9" style="68"/>
    <col min="5119" max="5119" width="1.625" style="68" customWidth="1"/>
    <col min="5120" max="5120" width="18.25" style="68" customWidth="1"/>
    <col min="5121" max="5121" width="21.875" style="68" customWidth="1"/>
    <col min="5122" max="5122" width="15.125" style="68" customWidth="1"/>
    <col min="5123" max="5123" width="22.25" style="68" customWidth="1"/>
    <col min="5124" max="5124" width="15" style="68" customWidth="1"/>
    <col min="5125" max="5125" width="16.125" style="68" customWidth="1"/>
    <col min="5126" max="5126" width="11.5" style="68" customWidth="1"/>
    <col min="5127" max="5127" width="15.125" style="68" customWidth="1"/>
    <col min="5128" max="5374" width="9" style="68"/>
    <col min="5375" max="5375" width="1.625" style="68" customWidth="1"/>
    <col min="5376" max="5376" width="18.25" style="68" customWidth="1"/>
    <col min="5377" max="5377" width="21.875" style="68" customWidth="1"/>
    <col min="5378" max="5378" width="15.125" style="68" customWidth="1"/>
    <col min="5379" max="5379" width="22.25" style="68" customWidth="1"/>
    <col min="5380" max="5380" width="15" style="68" customWidth="1"/>
    <col min="5381" max="5381" width="16.125" style="68" customWidth="1"/>
    <col min="5382" max="5382" width="11.5" style="68" customWidth="1"/>
    <col min="5383" max="5383" width="15.125" style="68" customWidth="1"/>
    <col min="5384" max="5630" width="9" style="68"/>
    <col min="5631" max="5631" width="1.625" style="68" customWidth="1"/>
    <col min="5632" max="5632" width="18.25" style="68" customWidth="1"/>
    <col min="5633" max="5633" width="21.875" style="68" customWidth="1"/>
    <col min="5634" max="5634" width="15.125" style="68" customWidth="1"/>
    <col min="5635" max="5635" width="22.25" style="68" customWidth="1"/>
    <col min="5636" max="5636" width="15" style="68" customWidth="1"/>
    <col min="5637" max="5637" width="16.125" style="68" customWidth="1"/>
    <col min="5638" max="5638" width="11.5" style="68" customWidth="1"/>
    <col min="5639" max="5639" width="15.125" style="68" customWidth="1"/>
    <col min="5640" max="5886" width="9" style="68"/>
    <col min="5887" max="5887" width="1.625" style="68" customWidth="1"/>
    <col min="5888" max="5888" width="18.25" style="68" customWidth="1"/>
    <col min="5889" max="5889" width="21.875" style="68" customWidth="1"/>
    <col min="5890" max="5890" width="15.125" style="68" customWidth="1"/>
    <col min="5891" max="5891" width="22.25" style="68" customWidth="1"/>
    <col min="5892" max="5892" width="15" style="68" customWidth="1"/>
    <col min="5893" max="5893" width="16.125" style="68" customWidth="1"/>
    <col min="5894" max="5894" width="11.5" style="68" customWidth="1"/>
    <col min="5895" max="5895" width="15.125" style="68" customWidth="1"/>
    <col min="5896" max="6142" width="9" style="68"/>
    <col min="6143" max="6143" width="1.625" style="68" customWidth="1"/>
    <col min="6144" max="6144" width="18.25" style="68" customWidth="1"/>
    <col min="6145" max="6145" width="21.875" style="68" customWidth="1"/>
    <col min="6146" max="6146" width="15.125" style="68" customWidth="1"/>
    <col min="6147" max="6147" width="22.25" style="68" customWidth="1"/>
    <col min="6148" max="6148" width="15" style="68" customWidth="1"/>
    <col min="6149" max="6149" width="16.125" style="68" customWidth="1"/>
    <col min="6150" max="6150" width="11.5" style="68" customWidth="1"/>
    <col min="6151" max="6151" width="15.125" style="68" customWidth="1"/>
    <col min="6152" max="6398" width="9" style="68"/>
    <col min="6399" max="6399" width="1.625" style="68" customWidth="1"/>
    <col min="6400" max="6400" width="18.25" style="68" customWidth="1"/>
    <col min="6401" max="6401" width="21.875" style="68" customWidth="1"/>
    <col min="6402" max="6402" width="15.125" style="68" customWidth="1"/>
    <col min="6403" max="6403" width="22.25" style="68" customWidth="1"/>
    <col min="6404" max="6404" width="15" style="68" customWidth="1"/>
    <col min="6405" max="6405" width="16.125" style="68" customWidth="1"/>
    <col min="6406" max="6406" width="11.5" style="68" customWidth="1"/>
    <col min="6407" max="6407" width="15.125" style="68" customWidth="1"/>
    <col min="6408" max="6654" width="9" style="68"/>
    <col min="6655" max="6655" width="1.625" style="68" customWidth="1"/>
    <col min="6656" max="6656" width="18.25" style="68" customWidth="1"/>
    <col min="6657" max="6657" width="21.875" style="68" customWidth="1"/>
    <col min="6658" max="6658" width="15.125" style="68" customWidth="1"/>
    <col min="6659" max="6659" width="22.25" style="68" customWidth="1"/>
    <col min="6660" max="6660" width="15" style="68" customWidth="1"/>
    <col min="6661" max="6661" width="16.125" style="68" customWidth="1"/>
    <col min="6662" max="6662" width="11.5" style="68" customWidth="1"/>
    <col min="6663" max="6663" width="15.125" style="68" customWidth="1"/>
    <col min="6664" max="6910" width="9" style="68"/>
    <col min="6911" max="6911" width="1.625" style="68" customWidth="1"/>
    <col min="6912" max="6912" width="18.25" style="68" customWidth="1"/>
    <col min="6913" max="6913" width="21.875" style="68" customWidth="1"/>
    <col min="6914" max="6914" width="15.125" style="68" customWidth="1"/>
    <col min="6915" max="6915" width="22.25" style="68" customWidth="1"/>
    <col min="6916" max="6916" width="15" style="68" customWidth="1"/>
    <col min="6917" max="6917" width="16.125" style="68" customWidth="1"/>
    <col min="6918" max="6918" width="11.5" style="68" customWidth="1"/>
    <col min="6919" max="6919" width="15.125" style="68" customWidth="1"/>
    <col min="6920" max="7166" width="9" style="68"/>
    <col min="7167" max="7167" width="1.625" style="68" customWidth="1"/>
    <col min="7168" max="7168" width="18.25" style="68" customWidth="1"/>
    <col min="7169" max="7169" width="21.875" style="68" customWidth="1"/>
    <col min="7170" max="7170" width="15.125" style="68" customWidth="1"/>
    <col min="7171" max="7171" width="22.25" style="68" customWidth="1"/>
    <col min="7172" max="7172" width="15" style="68" customWidth="1"/>
    <col min="7173" max="7173" width="16.125" style="68" customWidth="1"/>
    <col min="7174" max="7174" width="11.5" style="68" customWidth="1"/>
    <col min="7175" max="7175" width="15.125" style="68" customWidth="1"/>
    <col min="7176" max="7422" width="9" style="68"/>
    <col min="7423" max="7423" width="1.625" style="68" customWidth="1"/>
    <col min="7424" max="7424" width="18.25" style="68" customWidth="1"/>
    <col min="7425" max="7425" width="21.875" style="68" customWidth="1"/>
    <col min="7426" max="7426" width="15.125" style="68" customWidth="1"/>
    <col min="7427" max="7427" width="22.25" style="68" customWidth="1"/>
    <col min="7428" max="7428" width="15" style="68" customWidth="1"/>
    <col min="7429" max="7429" width="16.125" style="68" customWidth="1"/>
    <col min="7430" max="7430" width="11.5" style="68" customWidth="1"/>
    <col min="7431" max="7431" width="15.125" style="68" customWidth="1"/>
    <col min="7432" max="7678" width="9" style="68"/>
    <col min="7679" max="7679" width="1.625" style="68" customWidth="1"/>
    <col min="7680" max="7680" width="18.25" style="68" customWidth="1"/>
    <col min="7681" max="7681" width="21.875" style="68" customWidth="1"/>
    <col min="7682" max="7682" width="15.125" style="68" customWidth="1"/>
    <col min="7683" max="7683" width="22.25" style="68" customWidth="1"/>
    <col min="7684" max="7684" width="15" style="68" customWidth="1"/>
    <col min="7685" max="7685" width="16.125" style="68" customWidth="1"/>
    <col min="7686" max="7686" width="11.5" style="68" customWidth="1"/>
    <col min="7687" max="7687" width="15.125" style="68" customWidth="1"/>
    <col min="7688" max="7934" width="9" style="68"/>
    <col min="7935" max="7935" width="1.625" style="68" customWidth="1"/>
    <col min="7936" max="7936" width="18.25" style="68" customWidth="1"/>
    <col min="7937" max="7937" width="21.875" style="68" customWidth="1"/>
    <col min="7938" max="7938" width="15.125" style="68" customWidth="1"/>
    <col min="7939" max="7939" width="22.25" style="68" customWidth="1"/>
    <col min="7940" max="7940" width="15" style="68" customWidth="1"/>
    <col min="7941" max="7941" width="16.125" style="68" customWidth="1"/>
    <col min="7942" max="7942" width="11.5" style="68" customWidth="1"/>
    <col min="7943" max="7943" width="15.125" style="68" customWidth="1"/>
    <col min="7944" max="8190" width="9" style="68"/>
    <col min="8191" max="8191" width="1.625" style="68" customWidth="1"/>
    <col min="8192" max="8192" width="18.25" style="68" customWidth="1"/>
    <col min="8193" max="8193" width="21.875" style="68" customWidth="1"/>
    <col min="8194" max="8194" width="15.125" style="68" customWidth="1"/>
    <col min="8195" max="8195" width="22.25" style="68" customWidth="1"/>
    <col min="8196" max="8196" width="15" style="68" customWidth="1"/>
    <col min="8197" max="8197" width="16.125" style="68" customWidth="1"/>
    <col min="8198" max="8198" width="11.5" style="68" customWidth="1"/>
    <col min="8199" max="8199" width="15.125" style="68" customWidth="1"/>
    <col min="8200" max="8446" width="9" style="68"/>
    <col min="8447" max="8447" width="1.625" style="68" customWidth="1"/>
    <col min="8448" max="8448" width="18.25" style="68" customWidth="1"/>
    <col min="8449" max="8449" width="21.875" style="68" customWidth="1"/>
    <col min="8450" max="8450" width="15.125" style="68" customWidth="1"/>
    <col min="8451" max="8451" width="22.25" style="68" customWidth="1"/>
    <col min="8452" max="8452" width="15" style="68" customWidth="1"/>
    <col min="8453" max="8453" width="16.125" style="68" customWidth="1"/>
    <col min="8454" max="8454" width="11.5" style="68" customWidth="1"/>
    <col min="8455" max="8455" width="15.125" style="68" customWidth="1"/>
    <col min="8456" max="8702" width="9" style="68"/>
    <col min="8703" max="8703" width="1.625" style="68" customWidth="1"/>
    <col min="8704" max="8704" width="18.25" style="68" customWidth="1"/>
    <col min="8705" max="8705" width="21.875" style="68" customWidth="1"/>
    <col min="8706" max="8706" width="15.125" style="68" customWidth="1"/>
    <col min="8707" max="8707" width="22.25" style="68" customWidth="1"/>
    <col min="8708" max="8708" width="15" style="68" customWidth="1"/>
    <col min="8709" max="8709" width="16.125" style="68" customWidth="1"/>
    <col min="8710" max="8710" width="11.5" style="68" customWidth="1"/>
    <col min="8711" max="8711" width="15.125" style="68" customWidth="1"/>
    <col min="8712" max="8958" width="9" style="68"/>
    <col min="8959" max="8959" width="1.625" style="68" customWidth="1"/>
    <col min="8960" max="8960" width="18.25" style="68" customWidth="1"/>
    <col min="8961" max="8961" width="21.875" style="68" customWidth="1"/>
    <col min="8962" max="8962" width="15.125" style="68" customWidth="1"/>
    <col min="8963" max="8963" width="22.25" style="68" customWidth="1"/>
    <col min="8964" max="8964" width="15" style="68" customWidth="1"/>
    <col min="8965" max="8965" width="16.125" style="68" customWidth="1"/>
    <col min="8966" max="8966" width="11.5" style="68" customWidth="1"/>
    <col min="8967" max="8967" width="15.125" style="68" customWidth="1"/>
    <col min="8968" max="9214" width="9" style="68"/>
    <col min="9215" max="9215" width="1.625" style="68" customWidth="1"/>
    <col min="9216" max="9216" width="18.25" style="68" customWidth="1"/>
    <col min="9217" max="9217" width="21.875" style="68" customWidth="1"/>
    <col min="9218" max="9218" width="15.125" style="68" customWidth="1"/>
    <col min="9219" max="9219" width="22.25" style="68" customWidth="1"/>
    <col min="9220" max="9220" width="15" style="68" customWidth="1"/>
    <col min="9221" max="9221" width="16.125" style="68" customWidth="1"/>
    <col min="9222" max="9222" width="11.5" style="68" customWidth="1"/>
    <col min="9223" max="9223" width="15.125" style="68" customWidth="1"/>
    <col min="9224" max="9470" width="9" style="68"/>
    <col min="9471" max="9471" width="1.625" style="68" customWidth="1"/>
    <col min="9472" max="9472" width="18.25" style="68" customWidth="1"/>
    <col min="9473" max="9473" width="21.875" style="68" customWidth="1"/>
    <col min="9474" max="9474" width="15.125" style="68" customWidth="1"/>
    <col min="9475" max="9475" width="22.25" style="68" customWidth="1"/>
    <col min="9476" max="9476" width="15" style="68" customWidth="1"/>
    <col min="9477" max="9477" width="16.125" style="68" customWidth="1"/>
    <col min="9478" max="9478" width="11.5" style="68" customWidth="1"/>
    <col min="9479" max="9479" width="15.125" style="68" customWidth="1"/>
    <col min="9480" max="9726" width="9" style="68"/>
    <col min="9727" max="9727" width="1.625" style="68" customWidth="1"/>
    <col min="9728" max="9728" width="18.25" style="68" customWidth="1"/>
    <col min="9729" max="9729" width="21.875" style="68" customWidth="1"/>
    <col min="9730" max="9730" width="15.125" style="68" customWidth="1"/>
    <col min="9731" max="9731" width="22.25" style="68" customWidth="1"/>
    <col min="9732" max="9732" width="15" style="68" customWidth="1"/>
    <col min="9733" max="9733" width="16.125" style="68" customWidth="1"/>
    <col min="9734" max="9734" width="11.5" style="68" customWidth="1"/>
    <col min="9735" max="9735" width="15.125" style="68" customWidth="1"/>
    <col min="9736" max="9982" width="9" style="68"/>
    <col min="9983" max="9983" width="1.625" style="68" customWidth="1"/>
    <col min="9984" max="9984" width="18.25" style="68" customWidth="1"/>
    <col min="9985" max="9985" width="21.875" style="68" customWidth="1"/>
    <col min="9986" max="9986" width="15.125" style="68" customWidth="1"/>
    <col min="9987" max="9987" width="22.25" style="68" customWidth="1"/>
    <col min="9988" max="9988" width="15" style="68" customWidth="1"/>
    <col min="9989" max="9989" width="16.125" style="68" customWidth="1"/>
    <col min="9990" max="9990" width="11.5" style="68" customWidth="1"/>
    <col min="9991" max="9991" width="15.125" style="68" customWidth="1"/>
    <col min="9992" max="10238" width="9" style="68"/>
    <col min="10239" max="10239" width="1.625" style="68" customWidth="1"/>
    <col min="10240" max="10240" width="18.25" style="68" customWidth="1"/>
    <col min="10241" max="10241" width="21.875" style="68" customWidth="1"/>
    <col min="10242" max="10242" width="15.125" style="68" customWidth="1"/>
    <col min="10243" max="10243" width="22.25" style="68" customWidth="1"/>
    <col min="10244" max="10244" width="15" style="68" customWidth="1"/>
    <col min="10245" max="10245" width="16.125" style="68" customWidth="1"/>
    <col min="10246" max="10246" width="11.5" style="68" customWidth="1"/>
    <col min="10247" max="10247" width="15.125" style="68" customWidth="1"/>
    <col min="10248" max="10494" width="9" style="68"/>
    <col min="10495" max="10495" width="1.625" style="68" customWidth="1"/>
    <col min="10496" max="10496" width="18.25" style="68" customWidth="1"/>
    <col min="10497" max="10497" width="21.875" style="68" customWidth="1"/>
    <col min="10498" max="10498" width="15.125" style="68" customWidth="1"/>
    <col min="10499" max="10499" width="22.25" style="68" customWidth="1"/>
    <col min="10500" max="10500" width="15" style="68" customWidth="1"/>
    <col min="10501" max="10501" width="16.125" style="68" customWidth="1"/>
    <col min="10502" max="10502" width="11.5" style="68" customWidth="1"/>
    <col min="10503" max="10503" width="15.125" style="68" customWidth="1"/>
    <col min="10504" max="10750" width="9" style="68"/>
    <col min="10751" max="10751" width="1.625" style="68" customWidth="1"/>
    <col min="10752" max="10752" width="18.25" style="68" customWidth="1"/>
    <col min="10753" max="10753" width="21.875" style="68" customWidth="1"/>
    <col min="10754" max="10754" width="15.125" style="68" customWidth="1"/>
    <col min="10755" max="10755" width="22.25" style="68" customWidth="1"/>
    <col min="10756" max="10756" width="15" style="68" customWidth="1"/>
    <col min="10757" max="10757" width="16.125" style="68" customWidth="1"/>
    <col min="10758" max="10758" width="11.5" style="68" customWidth="1"/>
    <col min="10759" max="10759" width="15.125" style="68" customWidth="1"/>
    <col min="10760" max="11006" width="9" style="68"/>
    <col min="11007" max="11007" width="1.625" style="68" customWidth="1"/>
    <col min="11008" max="11008" width="18.25" style="68" customWidth="1"/>
    <col min="11009" max="11009" width="21.875" style="68" customWidth="1"/>
    <col min="11010" max="11010" width="15.125" style="68" customWidth="1"/>
    <col min="11011" max="11011" width="22.25" style="68" customWidth="1"/>
    <col min="11012" max="11012" width="15" style="68" customWidth="1"/>
    <col min="11013" max="11013" width="16.125" style="68" customWidth="1"/>
    <col min="11014" max="11014" width="11.5" style="68" customWidth="1"/>
    <col min="11015" max="11015" width="15.125" style="68" customWidth="1"/>
    <col min="11016" max="11262" width="9" style="68"/>
    <col min="11263" max="11263" width="1.625" style="68" customWidth="1"/>
    <col min="11264" max="11264" width="18.25" style="68" customWidth="1"/>
    <col min="11265" max="11265" width="21.875" style="68" customWidth="1"/>
    <col min="11266" max="11266" width="15.125" style="68" customWidth="1"/>
    <col min="11267" max="11267" width="22.25" style="68" customWidth="1"/>
    <col min="11268" max="11268" width="15" style="68" customWidth="1"/>
    <col min="11269" max="11269" width="16.125" style="68" customWidth="1"/>
    <col min="11270" max="11270" width="11.5" style="68" customWidth="1"/>
    <col min="11271" max="11271" width="15.125" style="68" customWidth="1"/>
    <col min="11272" max="11518" width="9" style="68"/>
    <col min="11519" max="11519" width="1.625" style="68" customWidth="1"/>
    <col min="11520" max="11520" width="18.25" style="68" customWidth="1"/>
    <col min="11521" max="11521" width="21.875" style="68" customWidth="1"/>
    <col min="11522" max="11522" width="15.125" style="68" customWidth="1"/>
    <col min="11523" max="11523" width="22.25" style="68" customWidth="1"/>
    <col min="11524" max="11524" width="15" style="68" customWidth="1"/>
    <col min="11525" max="11525" width="16.125" style="68" customWidth="1"/>
    <col min="11526" max="11526" width="11.5" style="68" customWidth="1"/>
    <col min="11527" max="11527" width="15.125" style="68" customWidth="1"/>
    <col min="11528" max="11774" width="9" style="68"/>
    <col min="11775" max="11775" width="1.625" style="68" customWidth="1"/>
    <col min="11776" max="11776" width="18.25" style="68" customWidth="1"/>
    <col min="11777" max="11777" width="21.875" style="68" customWidth="1"/>
    <col min="11778" max="11778" width="15.125" style="68" customWidth="1"/>
    <col min="11779" max="11779" width="22.25" style="68" customWidth="1"/>
    <col min="11780" max="11780" width="15" style="68" customWidth="1"/>
    <col min="11781" max="11781" width="16.125" style="68" customWidth="1"/>
    <col min="11782" max="11782" width="11.5" style="68" customWidth="1"/>
    <col min="11783" max="11783" width="15.125" style="68" customWidth="1"/>
    <col min="11784" max="12030" width="9" style="68"/>
    <col min="12031" max="12031" width="1.625" style="68" customWidth="1"/>
    <col min="12032" max="12032" width="18.25" style="68" customWidth="1"/>
    <col min="12033" max="12033" width="21.875" style="68" customWidth="1"/>
    <col min="12034" max="12034" width="15.125" style="68" customWidth="1"/>
    <col min="12035" max="12035" width="22.25" style="68" customWidth="1"/>
    <col min="12036" max="12036" width="15" style="68" customWidth="1"/>
    <col min="12037" max="12037" width="16.125" style="68" customWidth="1"/>
    <col min="12038" max="12038" width="11.5" style="68" customWidth="1"/>
    <col min="12039" max="12039" width="15.125" style="68" customWidth="1"/>
    <col min="12040" max="12286" width="9" style="68"/>
    <col min="12287" max="12287" width="1.625" style="68" customWidth="1"/>
    <col min="12288" max="12288" width="18.25" style="68" customWidth="1"/>
    <col min="12289" max="12289" width="21.875" style="68" customWidth="1"/>
    <col min="12290" max="12290" width="15.125" style="68" customWidth="1"/>
    <col min="12291" max="12291" width="22.25" style="68" customWidth="1"/>
    <col min="12292" max="12292" width="15" style="68" customWidth="1"/>
    <col min="12293" max="12293" width="16.125" style="68" customWidth="1"/>
    <col min="12294" max="12294" width="11.5" style="68" customWidth="1"/>
    <col min="12295" max="12295" width="15.125" style="68" customWidth="1"/>
    <col min="12296" max="12542" width="9" style="68"/>
    <col min="12543" max="12543" width="1.625" style="68" customWidth="1"/>
    <col min="12544" max="12544" width="18.25" style="68" customWidth="1"/>
    <col min="12545" max="12545" width="21.875" style="68" customWidth="1"/>
    <col min="12546" max="12546" width="15.125" style="68" customWidth="1"/>
    <col min="12547" max="12547" width="22.25" style="68" customWidth="1"/>
    <col min="12548" max="12548" width="15" style="68" customWidth="1"/>
    <col min="12549" max="12549" width="16.125" style="68" customWidth="1"/>
    <col min="12550" max="12550" width="11.5" style="68" customWidth="1"/>
    <col min="12551" max="12551" width="15.125" style="68" customWidth="1"/>
    <col min="12552" max="12798" width="9" style="68"/>
    <col min="12799" max="12799" width="1.625" style="68" customWidth="1"/>
    <col min="12800" max="12800" width="18.25" style="68" customWidth="1"/>
    <col min="12801" max="12801" width="21.875" style="68" customWidth="1"/>
    <col min="12802" max="12802" width="15.125" style="68" customWidth="1"/>
    <col min="12803" max="12803" width="22.25" style="68" customWidth="1"/>
    <col min="12804" max="12804" width="15" style="68" customWidth="1"/>
    <col min="12805" max="12805" width="16.125" style="68" customWidth="1"/>
    <col min="12806" max="12806" width="11.5" style="68" customWidth="1"/>
    <col min="12807" max="12807" width="15.125" style="68" customWidth="1"/>
    <col min="12808" max="13054" width="9" style="68"/>
    <col min="13055" max="13055" width="1.625" style="68" customWidth="1"/>
    <col min="13056" max="13056" width="18.25" style="68" customWidth="1"/>
    <col min="13057" max="13057" width="21.875" style="68" customWidth="1"/>
    <col min="13058" max="13058" width="15.125" style="68" customWidth="1"/>
    <col min="13059" max="13059" width="22.25" style="68" customWidth="1"/>
    <col min="13060" max="13060" width="15" style="68" customWidth="1"/>
    <col min="13061" max="13061" width="16.125" style="68" customWidth="1"/>
    <col min="13062" max="13062" width="11.5" style="68" customWidth="1"/>
    <col min="13063" max="13063" width="15.125" style="68" customWidth="1"/>
    <col min="13064" max="13310" width="9" style="68"/>
    <col min="13311" max="13311" width="1.625" style="68" customWidth="1"/>
    <col min="13312" max="13312" width="18.25" style="68" customWidth="1"/>
    <col min="13313" max="13313" width="21.875" style="68" customWidth="1"/>
    <col min="13314" max="13314" width="15.125" style="68" customWidth="1"/>
    <col min="13315" max="13315" width="22.25" style="68" customWidth="1"/>
    <col min="13316" max="13316" width="15" style="68" customWidth="1"/>
    <col min="13317" max="13317" width="16.125" style="68" customWidth="1"/>
    <col min="13318" max="13318" width="11.5" style="68" customWidth="1"/>
    <col min="13319" max="13319" width="15.125" style="68" customWidth="1"/>
    <col min="13320" max="13566" width="9" style="68"/>
    <col min="13567" max="13567" width="1.625" style="68" customWidth="1"/>
    <col min="13568" max="13568" width="18.25" style="68" customWidth="1"/>
    <col min="13569" max="13569" width="21.875" style="68" customWidth="1"/>
    <col min="13570" max="13570" width="15.125" style="68" customWidth="1"/>
    <col min="13571" max="13571" width="22.25" style="68" customWidth="1"/>
    <col min="13572" max="13572" width="15" style="68" customWidth="1"/>
    <col min="13573" max="13573" width="16.125" style="68" customWidth="1"/>
    <col min="13574" max="13574" width="11.5" style="68" customWidth="1"/>
    <col min="13575" max="13575" width="15.125" style="68" customWidth="1"/>
    <col min="13576" max="13822" width="9" style="68"/>
    <col min="13823" max="13823" width="1.625" style="68" customWidth="1"/>
    <col min="13824" max="13824" width="18.25" style="68" customWidth="1"/>
    <col min="13825" max="13825" width="21.875" style="68" customWidth="1"/>
    <col min="13826" max="13826" width="15.125" style="68" customWidth="1"/>
    <col min="13827" max="13827" width="22.25" style="68" customWidth="1"/>
    <col min="13828" max="13828" width="15" style="68" customWidth="1"/>
    <col min="13829" max="13829" width="16.125" style="68" customWidth="1"/>
    <col min="13830" max="13830" width="11.5" style="68" customWidth="1"/>
    <col min="13831" max="13831" width="15.125" style="68" customWidth="1"/>
    <col min="13832" max="14078" width="9" style="68"/>
    <col min="14079" max="14079" width="1.625" style="68" customWidth="1"/>
    <col min="14080" max="14080" width="18.25" style="68" customWidth="1"/>
    <col min="14081" max="14081" width="21.875" style="68" customWidth="1"/>
    <col min="14082" max="14082" width="15.125" style="68" customWidth="1"/>
    <col min="14083" max="14083" width="22.25" style="68" customWidth="1"/>
    <col min="14084" max="14084" width="15" style="68" customWidth="1"/>
    <col min="14085" max="14085" width="16.125" style="68" customWidth="1"/>
    <col min="14086" max="14086" width="11.5" style="68" customWidth="1"/>
    <col min="14087" max="14087" width="15.125" style="68" customWidth="1"/>
    <col min="14088" max="14334" width="9" style="68"/>
    <col min="14335" max="14335" width="1.625" style="68" customWidth="1"/>
    <col min="14336" max="14336" width="18.25" style="68" customWidth="1"/>
    <col min="14337" max="14337" width="21.875" style="68" customWidth="1"/>
    <col min="14338" max="14338" width="15.125" style="68" customWidth="1"/>
    <col min="14339" max="14339" width="22.25" style="68" customWidth="1"/>
    <col min="14340" max="14340" width="15" style="68" customWidth="1"/>
    <col min="14341" max="14341" width="16.125" style="68" customWidth="1"/>
    <col min="14342" max="14342" width="11.5" style="68" customWidth="1"/>
    <col min="14343" max="14343" width="15.125" style="68" customWidth="1"/>
    <col min="14344" max="14590" width="9" style="68"/>
    <col min="14591" max="14591" width="1.625" style="68" customWidth="1"/>
    <col min="14592" max="14592" width="18.25" style="68" customWidth="1"/>
    <col min="14593" max="14593" width="21.875" style="68" customWidth="1"/>
    <col min="14594" max="14594" width="15.125" style="68" customWidth="1"/>
    <col min="14595" max="14595" width="22.25" style="68" customWidth="1"/>
    <col min="14596" max="14596" width="15" style="68" customWidth="1"/>
    <col min="14597" max="14597" width="16.125" style="68" customWidth="1"/>
    <col min="14598" max="14598" width="11.5" style="68" customWidth="1"/>
    <col min="14599" max="14599" width="15.125" style="68" customWidth="1"/>
    <col min="14600" max="14846" width="9" style="68"/>
    <col min="14847" max="14847" width="1.625" style="68" customWidth="1"/>
    <col min="14848" max="14848" width="18.25" style="68" customWidth="1"/>
    <col min="14849" max="14849" width="21.875" style="68" customWidth="1"/>
    <col min="14850" max="14850" width="15.125" style="68" customWidth="1"/>
    <col min="14851" max="14851" width="22.25" style="68" customWidth="1"/>
    <col min="14852" max="14852" width="15" style="68" customWidth="1"/>
    <col min="14853" max="14853" width="16.125" style="68" customWidth="1"/>
    <col min="14854" max="14854" width="11.5" style="68" customWidth="1"/>
    <col min="14855" max="14855" width="15.125" style="68" customWidth="1"/>
    <col min="14856" max="15102" width="9" style="68"/>
    <col min="15103" max="15103" width="1.625" style="68" customWidth="1"/>
    <col min="15104" max="15104" width="18.25" style="68" customWidth="1"/>
    <col min="15105" max="15105" width="21.875" style="68" customWidth="1"/>
    <col min="15106" max="15106" width="15.125" style="68" customWidth="1"/>
    <col min="15107" max="15107" width="22.25" style="68" customWidth="1"/>
    <col min="15108" max="15108" width="15" style="68" customWidth="1"/>
    <col min="15109" max="15109" width="16.125" style="68" customWidth="1"/>
    <col min="15110" max="15110" width="11.5" style="68" customWidth="1"/>
    <col min="15111" max="15111" width="15.125" style="68" customWidth="1"/>
    <col min="15112" max="15358" width="9" style="68"/>
    <col min="15359" max="15359" width="1.625" style="68" customWidth="1"/>
    <col min="15360" max="15360" width="18.25" style="68" customWidth="1"/>
    <col min="15361" max="15361" width="21.875" style="68" customWidth="1"/>
    <col min="15362" max="15362" width="15.125" style="68" customWidth="1"/>
    <col min="15363" max="15363" width="22.25" style="68" customWidth="1"/>
    <col min="15364" max="15364" width="15" style="68" customWidth="1"/>
    <col min="15365" max="15365" width="16.125" style="68" customWidth="1"/>
    <col min="15366" max="15366" width="11.5" style="68" customWidth="1"/>
    <col min="15367" max="15367" width="15.125" style="68" customWidth="1"/>
    <col min="15368" max="15614" width="9" style="68"/>
    <col min="15615" max="15615" width="1.625" style="68" customWidth="1"/>
    <col min="15616" max="15616" width="18.25" style="68" customWidth="1"/>
    <col min="15617" max="15617" width="21.875" style="68" customWidth="1"/>
    <col min="15618" max="15618" width="15.125" style="68" customWidth="1"/>
    <col min="15619" max="15619" width="22.25" style="68" customWidth="1"/>
    <col min="15620" max="15620" width="15" style="68" customWidth="1"/>
    <col min="15621" max="15621" width="16.125" style="68" customWidth="1"/>
    <col min="15622" max="15622" width="11.5" style="68" customWidth="1"/>
    <col min="15623" max="15623" width="15.125" style="68" customWidth="1"/>
    <col min="15624" max="15870" width="9" style="68"/>
    <col min="15871" max="15871" width="1.625" style="68" customWidth="1"/>
    <col min="15872" max="15872" width="18.25" style="68" customWidth="1"/>
    <col min="15873" max="15873" width="21.875" style="68" customWidth="1"/>
    <col min="15874" max="15874" width="15.125" style="68" customWidth="1"/>
    <col min="15875" max="15875" width="22.25" style="68" customWidth="1"/>
    <col min="15876" max="15876" width="15" style="68" customWidth="1"/>
    <col min="15877" max="15877" width="16.125" style="68" customWidth="1"/>
    <col min="15878" max="15878" width="11.5" style="68" customWidth="1"/>
    <col min="15879" max="15879" width="15.125" style="68" customWidth="1"/>
    <col min="15880" max="16126" width="9" style="68"/>
    <col min="16127" max="16127" width="1.625" style="68" customWidth="1"/>
    <col min="16128" max="16128" width="18.25" style="68" customWidth="1"/>
    <col min="16129" max="16129" width="21.875" style="68" customWidth="1"/>
    <col min="16130" max="16130" width="15.125" style="68" customWidth="1"/>
    <col min="16131" max="16131" width="22.25" style="68" customWidth="1"/>
    <col min="16132" max="16132" width="15" style="68" customWidth="1"/>
    <col min="16133" max="16133" width="16.125" style="68" customWidth="1"/>
    <col min="16134" max="16134" width="11.5" style="68" customWidth="1"/>
    <col min="16135" max="16135" width="15.125" style="68" customWidth="1"/>
    <col min="16136" max="16384" width="9" style="68"/>
  </cols>
  <sheetData>
    <row r="1" spans="1:224" s="85" customFormat="1" ht="34.5" customHeight="1" x14ac:dyDescent="0.2">
      <c r="A1" s="130" t="s">
        <v>191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24" ht="21.95" customHeight="1" x14ac:dyDescent="0.2">
      <c r="B2" s="138" t="s">
        <v>113</v>
      </c>
      <c r="C2" s="138"/>
      <c r="D2" s="137" t="s">
        <v>114</v>
      </c>
      <c r="E2" s="137" t="s">
        <v>115</v>
      </c>
      <c r="F2" s="137" t="s">
        <v>116</v>
      </c>
      <c r="G2" s="135" t="s">
        <v>42</v>
      </c>
      <c r="H2" s="132" t="s">
        <v>189</v>
      </c>
      <c r="I2" s="133"/>
      <c r="J2" s="133"/>
      <c r="K2" s="134"/>
      <c r="L2" s="132" t="s">
        <v>190</v>
      </c>
      <c r="M2" s="133"/>
      <c r="N2" s="133"/>
      <c r="O2" s="134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</row>
    <row r="3" spans="1:224" ht="33" customHeight="1" x14ac:dyDescent="0.2">
      <c r="B3" s="87" t="s">
        <v>125</v>
      </c>
      <c r="C3" s="87" t="s">
        <v>126</v>
      </c>
      <c r="D3" s="137"/>
      <c r="E3" s="137"/>
      <c r="F3" s="137"/>
      <c r="G3" s="136"/>
      <c r="H3" s="87" t="s">
        <v>168</v>
      </c>
      <c r="I3" s="87" t="s">
        <v>169</v>
      </c>
      <c r="J3" s="87" t="s">
        <v>170</v>
      </c>
      <c r="K3" s="87" t="s">
        <v>171</v>
      </c>
      <c r="L3" s="87" t="s">
        <v>168</v>
      </c>
      <c r="M3" s="87" t="s">
        <v>169</v>
      </c>
      <c r="N3" s="87" t="s">
        <v>170</v>
      </c>
      <c r="O3" s="87" t="s">
        <v>171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</row>
    <row r="4" spans="1:224" s="69" customFormat="1" ht="51" customHeight="1" x14ac:dyDescent="0.2">
      <c r="B4" s="86" t="s">
        <v>90</v>
      </c>
      <c r="C4" s="87" t="s">
        <v>201</v>
      </c>
      <c r="D4" s="86" t="s">
        <v>76</v>
      </c>
      <c r="E4" s="86" t="s">
        <v>130</v>
      </c>
      <c r="F4" s="86"/>
      <c r="G4" s="86">
        <v>3</v>
      </c>
      <c r="H4" s="87">
        <v>1</v>
      </c>
      <c r="I4" s="87">
        <v>1</v>
      </c>
      <c r="J4" s="87">
        <v>1</v>
      </c>
      <c r="K4" s="87">
        <v>1</v>
      </c>
      <c r="L4" s="78">
        <f>G4*H4</f>
        <v>3</v>
      </c>
      <c r="M4" s="78">
        <f>I4*G4</f>
        <v>3</v>
      </c>
      <c r="N4" s="78">
        <f>J4*G4</f>
        <v>3</v>
      </c>
      <c r="O4" s="78">
        <f>K4*G4</f>
        <v>3</v>
      </c>
      <c r="HH4" s="68"/>
      <c r="HI4" s="68"/>
      <c r="HJ4" s="68"/>
      <c r="HK4" s="68"/>
      <c r="HL4" s="68"/>
      <c r="HM4" s="68"/>
      <c r="HN4" s="68"/>
      <c r="HO4" s="68"/>
      <c r="HP4" s="68"/>
    </row>
    <row r="5" spans="1:224" s="69" customFormat="1" ht="51" customHeight="1" x14ac:dyDescent="0.2">
      <c r="B5" s="86" t="s">
        <v>173</v>
      </c>
      <c r="C5" s="87" t="s">
        <v>202</v>
      </c>
      <c r="D5" s="86" t="s">
        <v>128</v>
      </c>
      <c r="E5" s="86" t="s">
        <v>175</v>
      </c>
      <c r="F5" s="86"/>
      <c r="G5" s="86">
        <v>5</v>
      </c>
      <c r="H5" s="87">
        <v>1</v>
      </c>
      <c r="I5" s="87"/>
      <c r="J5" s="87"/>
      <c r="K5" s="87">
        <v>1</v>
      </c>
      <c r="L5" s="78">
        <f>G5*H5</f>
        <v>5</v>
      </c>
      <c r="M5" s="78">
        <f>I5*G5</f>
        <v>0</v>
      </c>
      <c r="N5" s="78">
        <f>J5*G5</f>
        <v>0</v>
      </c>
      <c r="O5" s="78">
        <f>K5*G5</f>
        <v>5</v>
      </c>
      <c r="HH5" s="68"/>
      <c r="HI5" s="68"/>
      <c r="HJ5" s="68"/>
      <c r="HK5" s="68"/>
      <c r="HL5" s="68"/>
      <c r="HM5" s="68"/>
      <c r="HN5" s="68"/>
      <c r="HO5" s="68"/>
      <c r="HP5" s="68"/>
    </row>
    <row r="6" spans="1:224" ht="51" customHeight="1" x14ac:dyDescent="0.2">
      <c r="B6" s="86" t="s">
        <v>176</v>
      </c>
      <c r="C6" s="87"/>
      <c r="D6" s="86" t="s">
        <v>128</v>
      </c>
      <c r="E6" s="86" t="s">
        <v>175</v>
      </c>
      <c r="F6" s="86"/>
      <c r="G6" s="86">
        <v>5</v>
      </c>
      <c r="H6" s="87"/>
      <c r="I6" s="87">
        <v>1</v>
      </c>
      <c r="J6" s="87">
        <v>1</v>
      </c>
      <c r="K6" s="87"/>
      <c r="L6" s="78">
        <f t="shared" ref="L6:L14" si="0">G6*H6</f>
        <v>0</v>
      </c>
      <c r="M6" s="78">
        <f t="shared" ref="M6:M14" si="1">I6*G6</f>
        <v>5</v>
      </c>
      <c r="N6" s="78">
        <f t="shared" ref="N6:N14" si="2">J6*G6</f>
        <v>5</v>
      </c>
      <c r="O6" s="78">
        <f t="shared" ref="O6:O14" si="3">K6*G6</f>
        <v>0</v>
      </c>
    </row>
    <row r="7" spans="1:224" s="69" customFormat="1" ht="51" customHeight="1" x14ac:dyDescent="0.2">
      <c r="B7" s="86" t="s">
        <v>177</v>
      </c>
      <c r="C7" s="87" t="s">
        <v>203</v>
      </c>
      <c r="D7" s="86" t="s">
        <v>110</v>
      </c>
      <c r="E7" s="86" t="s">
        <v>178</v>
      </c>
      <c r="F7" s="86"/>
      <c r="G7" s="86">
        <v>1</v>
      </c>
      <c r="H7" s="87">
        <v>1</v>
      </c>
      <c r="I7" s="87">
        <v>1</v>
      </c>
      <c r="J7" s="87">
        <v>1</v>
      </c>
      <c r="K7" s="87">
        <v>1</v>
      </c>
      <c r="L7" s="78">
        <f t="shared" si="0"/>
        <v>1</v>
      </c>
      <c r="M7" s="78">
        <f t="shared" si="1"/>
        <v>1</v>
      </c>
      <c r="N7" s="78">
        <f t="shared" si="2"/>
        <v>1</v>
      </c>
      <c r="O7" s="78">
        <f t="shared" si="3"/>
        <v>1</v>
      </c>
      <c r="HH7" s="68"/>
      <c r="HI7" s="68"/>
      <c r="HJ7" s="68"/>
      <c r="HK7" s="68"/>
      <c r="HL7" s="68"/>
      <c r="HM7" s="68"/>
      <c r="HN7" s="68"/>
      <c r="HO7" s="68"/>
      <c r="HP7" s="68"/>
    </row>
    <row r="8" spans="1:224" s="69" customFormat="1" ht="51" customHeight="1" x14ac:dyDescent="0.2">
      <c r="B8" s="72" t="s">
        <v>179</v>
      </c>
      <c r="C8" s="87" t="s">
        <v>204</v>
      </c>
      <c r="D8" s="86" t="s">
        <v>74</v>
      </c>
      <c r="E8" s="86" t="s">
        <v>181</v>
      </c>
      <c r="F8" s="86"/>
      <c r="G8" s="86">
        <v>0.4</v>
      </c>
      <c r="H8" s="87">
        <v>1</v>
      </c>
      <c r="I8" s="87">
        <v>1</v>
      </c>
      <c r="J8" s="87"/>
      <c r="K8" s="87"/>
      <c r="L8" s="78">
        <f t="shared" si="0"/>
        <v>0.4</v>
      </c>
      <c r="M8" s="78">
        <f t="shared" si="1"/>
        <v>0.4</v>
      </c>
      <c r="N8" s="78">
        <f t="shared" si="2"/>
        <v>0</v>
      </c>
      <c r="O8" s="78">
        <f t="shared" si="3"/>
        <v>0</v>
      </c>
      <c r="HH8" s="68"/>
      <c r="HI8" s="68"/>
      <c r="HJ8" s="68"/>
      <c r="HK8" s="68"/>
      <c r="HL8" s="68"/>
      <c r="HM8" s="68"/>
      <c r="HN8" s="68"/>
      <c r="HO8" s="68"/>
      <c r="HP8" s="68"/>
    </row>
    <row r="9" spans="1:224" ht="51" customHeight="1" x14ac:dyDescent="0.2">
      <c r="B9" s="72" t="s">
        <v>182</v>
      </c>
      <c r="C9" s="87"/>
      <c r="D9" s="86" t="s">
        <v>74</v>
      </c>
      <c r="E9" s="86" t="s">
        <v>181</v>
      </c>
      <c r="F9" s="86"/>
      <c r="G9" s="86">
        <v>0.4</v>
      </c>
      <c r="H9" s="87"/>
      <c r="I9" s="87"/>
      <c r="J9" s="87">
        <v>1</v>
      </c>
      <c r="K9" s="87">
        <v>1</v>
      </c>
      <c r="L9" s="78">
        <f t="shared" si="0"/>
        <v>0</v>
      </c>
      <c r="M9" s="78">
        <f t="shared" si="1"/>
        <v>0</v>
      </c>
      <c r="N9" s="78">
        <f t="shared" si="2"/>
        <v>0.4</v>
      </c>
      <c r="O9" s="78">
        <f t="shared" si="3"/>
        <v>0.4</v>
      </c>
    </row>
    <row r="10" spans="1:224" s="69" customFormat="1" ht="51" customHeight="1" x14ac:dyDescent="0.2">
      <c r="B10" s="72" t="s">
        <v>27</v>
      </c>
      <c r="C10" s="86" t="s">
        <v>205</v>
      </c>
      <c r="D10" s="86" t="s">
        <v>184</v>
      </c>
      <c r="E10" s="86"/>
      <c r="F10" s="86"/>
      <c r="G10" s="86">
        <v>0.57999999999999996</v>
      </c>
      <c r="H10" s="87">
        <v>1</v>
      </c>
      <c r="I10" s="87">
        <v>1</v>
      </c>
      <c r="J10" s="87">
        <v>1</v>
      </c>
      <c r="K10" s="87">
        <v>1</v>
      </c>
      <c r="L10" s="78">
        <v>0.57999999999999996</v>
      </c>
      <c r="M10" s="78">
        <v>0.57999999999999996</v>
      </c>
      <c r="N10" s="78">
        <v>0.57999999999999996</v>
      </c>
      <c r="O10" s="78">
        <v>0.57999999999999996</v>
      </c>
      <c r="HH10" s="68"/>
      <c r="HI10" s="68"/>
      <c r="HJ10" s="68"/>
      <c r="HK10" s="68"/>
      <c r="HL10" s="68"/>
      <c r="HM10" s="68"/>
      <c r="HN10" s="68"/>
      <c r="HO10" s="68"/>
      <c r="HP10" s="68"/>
    </row>
    <row r="11" spans="1:224" s="73" customFormat="1" ht="51" customHeight="1" x14ac:dyDescent="0.2">
      <c r="B11" s="74" t="s">
        <v>185</v>
      </c>
      <c r="C11" s="75"/>
      <c r="D11" s="75"/>
      <c r="E11" s="75"/>
      <c r="F11" s="75"/>
      <c r="G11" s="75">
        <v>16</v>
      </c>
      <c r="H11" s="76"/>
      <c r="I11" s="76"/>
      <c r="J11" s="76">
        <v>1</v>
      </c>
      <c r="K11" s="76"/>
      <c r="L11" s="78">
        <f t="shared" si="0"/>
        <v>0</v>
      </c>
      <c r="M11" s="78">
        <f t="shared" si="1"/>
        <v>0</v>
      </c>
      <c r="N11" s="78">
        <f t="shared" si="2"/>
        <v>16</v>
      </c>
      <c r="O11" s="78">
        <f t="shared" si="3"/>
        <v>0</v>
      </c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</row>
    <row r="12" spans="1:224" s="73" customFormat="1" ht="51" customHeight="1" x14ac:dyDescent="0.2">
      <c r="B12" s="74" t="s">
        <v>186</v>
      </c>
      <c r="C12" s="75"/>
      <c r="D12" s="75"/>
      <c r="E12" s="75"/>
      <c r="F12" s="75"/>
      <c r="G12" s="75">
        <v>16</v>
      </c>
      <c r="H12" s="76"/>
      <c r="I12" s="76"/>
      <c r="J12" s="76"/>
      <c r="K12" s="76">
        <v>1</v>
      </c>
      <c r="L12" s="78">
        <f t="shared" si="0"/>
        <v>0</v>
      </c>
      <c r="M12" s="78">
        <f t="shared" si="1"/>
        <v>0</v>
      </c>
      <c r="N12" s="78">
        <f t="shared" si="2"/>
        <v>0</v>
      </c>
      <c r="O12" s="78">
        <f t="shared" si="3"/>
        <v>16</v>
      </c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</row>
    <row r="13" spans="1:224" s="73" customFormat="1" ht="51" customHeight="1" x14ac:dyDescent="0.2">
      <c r="B13" s="74" t="s">
        <v>187</v>
      </c>
      <c r="C13" s="75"/>
      <c r="D13" s="75"/>
      <c r="E13" s="75"/>
      <c r="F13" s="75"/>
      <c r="G13" s="75">
        <v>16</v>
      </c>
      <c r="H13" s="76">
        <v>1</v>
      </c>
      <c r="I13" s="76"/>
      <c r="J13" s="76"/>
      <c r="K13" s="76"/>
      <c r="L13" s="78">
        <f t="shared" si="0"/>
        <v>16</v>
      </c>
      <c r="M13" s="78">
        <f t="shared" si="1"/>
        <v>0</v>
      </c>
      <c r="N13" s="78">
        <f t="shared" si="2"/>
        <v>0</v>
      </c>
      <c r="O13" s="78">
        <f t="shared" si="3"/>
        <v>0</v>
      </c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</row>
    <row r="14" spans="1:224" s="73" customFormat="1" ht="51" customHeight="1" x14ac:dyDescent="0.2">
      <c r="B14" s="74" t="s">
        <v>188</v>
      </c>
      <c r="C14" s="75"/>
      <c r="D14" s="75"/>
      <c r="E14" s="75"/>
      <c r="F14" s="75"/>
      <c r="G14" s="75">
        <v>16</v>
      </c>
      <c r="H14" s="76"/>
      <c r="I14" s="76">
        <v>1</v>
      </c>
      <c r="J14" s="76"/>
      <c r="K14" s="76"/>
      <c r="L14" s="78">
        <f t="shared" si="0"/>
        <v>0</v>
      </c>
      <c r="M14" s="78">
        <f t="shared" si="1"/>
        <v>16</v>
      </c>
      <c r="N14" s="78">
        <f t="shared" si="2"/>
        <v>0</v>
      </c>
      <c r="O14" s="78">
        <f t="shared" si="3"/>
        <v>0</v>
      </c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</row>
    <row r="15" spans="1:224" x14ac:dyDescent="0.2">
      <c r="B15" s="131" t="s">
        <v>162</v>
      </c>
      <c r="C15" s="131"/>
      <c r="D15" s="131"/>
      <c r="E15" s="131"/>
      <c r="F15" s="131"/>
      <c r="G15" s="131"/>
      <c r="H15" s="131"/>
      <c r="I15" s="131"/>
      <c r="J15" s="131"/>
      <c r="K15" s="131"/>
      <c r="L15" s="69">
        <f>SUM(L4:L14)</f>
        <v>25.98</v>
      </c>
      <c r="M15" s="69">
        <f t="shared" ref="M15:O15" si="4">SUM(M4:M14)</f>
        <v>25.98</v>
      </c>
      <c r="N15" s="69">
        <f t="shared" si="4"/>
        <v>25.98</v>
      </c>
      <c r="O15" s="69">
        <f t="shared" si="4"/>
        <v>25.98</v>
      </c>
    </row>
    <row r="16" spans="1:224" x14ac:dyDescent="0.2">
      <c r="B16" s="131" t="s">
        <v>164</v>
      </c>
      <c r="C16" s="131"/>
      <c r="D16" s="131"/>
      <c r="E16" s="131"/>
      <c r="F16" s="131"/>
      <c r="G16" s="131"/>
      <c r="H16" s="131"/>
      <c r="I16" s="131"/>
      <c r="J16" s="131"/>
      <c r="K16" s="131"/>
      <c r="L16" s="69">
        <v>28</v>
      </c>
      <c r="M16" s="69">
        <v>28</v>
      </c>
      <c r="N16" s="69">
        <v>28</v>
      </c>
      <c r="O16" s="69">
        <v>28</v>
      </c>
    </row>
    <row r="17" spans="2:15" x14ac:dyDescent="0.2">
      <c r="B17" s="131" t="s">
        <v>166</v>
      </c>
      <c r="C17" s="131"/>
      <c r="D17" s="131"/>
      <c r="E17" s="131"/>
      <c r="F17" s="131"/>
      <c r="G17" s="131"/>
      <c r="H17" s="131"/>
      <c r="I17" s="131"/>
      <c r="J17" s="131"/>
      <c r="K17" s="131"/>
      <c r="L17" s="80">
        <f>L15/L16</f>
        <v>0.92785714285714282</v>
      </c>
      <c r="M17" s="80">
        <f t="shared" ref="M17:O17" si="5">M15/M16</f>
        <v>0.92785714285714282</v>
      </c>
      <c r="N17" s="80">
        <f t="shared" si="5"/>
        <v>0.92785714285714282</v>
      </c>
      <c r="O17" s="80">
        <f t="shared" si="5"/>
        <v>0.92785714285714282</v>
      </c>
    </row>
  </sheetData>
  <mergeCells count="11">
    <mergeCell ref="B15:K15"/>
    <mergeCell ref="B16:K16"/>
    <mergeCell ref="B17:K17"/>
    <mergeCell ref="A1:O1"/>
    <mergeCell ref="B2:C2"/>
    <mergeCell ref="D2:D3"/>
    <mergeCell ref="E2:E3"/>
    <mergeCell ref="F2:F3"/>
    <mergeCell ref="G2:G3"/>
    <mergeCell ref="H2:K2"/>
    <mergeCell ref="L2:O2"/>
  </mergeCells>
  <phoneticPr fontId="2" type="noConversion"/>
  <printOptions horizontalCentered="1" verticalCentered="1"/>
  <pageMargins left="0.35" right="0.35" top="0" bottom="0" header="0" footer="0"/>
  <pageSetup paperSize="9" scale="47" orientation="landscape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6DD1-ECC9-4819-B518-A649D875B44D}">
  <dimension ref="A1:U114"/>
  <sheetViews>
    <sheetView tabSelected="1" topLeftCell="A89" workbookViewId="0">
      <selection activeCell="W104" sqref="W104"/>
    </sheetView>
  </sheetViews>
  <sheetFormatPr defaultRowHeight="14.25" x14ac:dyDescent="0.2"/>
  <cols>
    <col min="1" max="1" width="3.375" style="183" bestFit="1" customWidth="1"/>
    <col min="5" max="7" width="6.625" bestFit="1" customWidth="1"/>
    <col min="8" max="8" width="5.5" bestFit="1" customWidth="1"/>
    <col min="9" max="9" width="5.25" bestFit="1" customWidth="1"/>
    <col min="10" max="12" width="6.5" bestFit="1" customWidth="1"/>
    <col min="13" max="13" width="8.5" style="6" bestFit="1" customWidth="1"/>
    <col min="15" max="15" width="5.5" bestFit="1" customWidth="1"/>
    <col min="16" max="17" width="7.125" bestFit="1" customWidth="1"/>
    <col min="18" max="18" width="5.25" bestFit="1" customWidth="1"/>
    <col min="19" max="19" width="5.5" bestFit="1" customWidth="1"/>
    <col min="20" max="20" width="9" style="210"/>
  </cols>
  <sheetData>
    <row r="1" spans="1:21" ht="25.5" customHeight="1" x14ac:dyDescent="0.2">
      <c r="A1" s="165" t="s">
        <v>86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1" x14ac:dyDescent="0.2">
      <c r="A2" s="18" t="s">
        <v>0</v>
      </c>
      <c r="B2" s="173" t="s">
        <v>40</v>
      </c>
      <c r="C2" s="175" t="s">
        <v>3</v>
      </c>
      <c r="D2" s="177" t="s">
        <v>5</v>
      </c>
      <c r="E2" s="179" t="s">
        <v>41</v>
      </c>
      <c r="F2" s="179"/>
      <c r="G2" s="179"/>
      <c r="H2" s="180" t="s">
        <v>42</v>
      </c>
      <c r="I2" s="180"/>
      <c r="J2" s="181" t="s">
        <v>6</v>
      </c>
      <c r="K2" s="181"/>
      <c r="L2" s="181"/>
      <c r="M2" s="180" t="s">
        <v>7</v>
      </c>
      <c r="N2" s="180" t="s">
        <v>8</v>
      </c>
      <c r="O2" s="180"/>
      <c r="P2" s="180"/>
      <c r="Q2" s="180"/>
      <c r="R2" s="180"/>
      <c r="S2" s="180" t="s">
        <v>43</v>
      </c>
      <c r="T2" s="182" t="s">
        <v>228</v>
      </c>
      <c r="U2" s="184" t="s">
        <v>229</v>
      </c>
    </row>
    <row r="3" spans="1:21" x14ac:dyDescent="0.2">
      <c r="A3" s="19" t="s">
        <v>9</v>
      </c>
      <c r="B3" s="174"/>
      <c r="C3" s="176"/>
      <c r="D3" s="178"/>
      <c r="E3" s="9" t="s">
        <v>44</v>
      </c>
      <c r="F3" s="9" t="s">
        <v>45</v>
      </c>
      <c r="G3" s="9" t="s">
        <v>46</v>
      </c>
      <c r="H3" s="10" t="s">
        <v>13</v>
      </c>
      <c r="I3" s="10" t="s">
        <v>12</v>
      </c>
      <c r="J3" s="11" t="s">
        <v>10</v>
      </c>
      <c r="K3" s="11" t="s">
        <v>11</v>
      </c>
      <c r="L3" s="11" t="s">
        <v>12</v>
      </c>
      <c r="M3" s="180"/>
      <c r="N3" s="10" t="s">
        <v>14</v>
      </c>
      <c r="O3" s="10" t="s">
        <v>15</v>
      </c>
      <c r="P3" s="10" t="s">
        <v>16</v>
      </c>
      <c r="Q3" s="12" t="s">
        <v>47</v>
      </c>
      <c r="R3" s="13" t="s">
        <v>17</v>
      </c>
      <c r="S3" s="180"/>
      <c r="T3" s="182"/>
      <c r="U3" s="184"/>
    </row>
    <row r="4" spans="1:21" x14ac:dyDescent="0.2">
      <c r="A4" s="170">
        <v>1</v>
      </c>
      <c r="B4" s="168"/>
      <c r="C4" s="171" t="s">
        <v>63</v>
      </c>
      <c r="D4" s="171" t="s">
        <v>65</v>
      </c>
      <c r="E4" s="88">
        <v>345</v>
      </c>
      <c r="F4" s="88">
        <v>156</v>
      </c>
      <c r="G4" s="88">
        <v>2.5</v>
      </c>
      <c r="H4" s="88">
        <v>5.18</v>
      </c>
      <c r="I4" s="88">
        <v>2.6</v>
      </c>
      <c r="J4" s="88">
        <v>0.52900000000000003</v>
      </c>
      <c r="K4" s="88">
        <v>0.28100000000000003</v>
      </c>
      <c r="L4" s="88">
        <f>J4-K4</f>
        <v>0.248</v>
      </c>
      <c r="M4" s="89">
        <f>H4*J4-I4*L4</f>
        <v>2.0954199999999998</v>
      </c>
      <c r="N4" s="88" t="s">
        <v>18</v>
      </c>
      <c r="O4" s="88" t="s">
        <v>54</v>
      </c>
      <c r="P4" s="88">
        <v>0.15</v>
      </c>
      <c r="Q4" s="88">
        <v>2</v>
      </c>
      <c r="R4" s="88">
        <f>P4/Q4</f>
        <v>7.4999999999999997E-2</v>
      </c>
      <c r="S4" s="167">
        <v>1.1200000000000001</v>
      </c>
      <c r="T4" s="202">
        <f>(M10+R10)*S4</f>
        <v>2.8788704000000003</v>
      </c>
      <c r="U4" s="184" t="s">
        <v>230</v>
      </c>
    </row>
    <row r="5" spans="1:21" x14ac:dyDescent="0.2">
      <c r="A5" s="170"/>
      <c r="B5" s="168"/>
      <c r="C5" s="171"/>
      <c r="D5" s="171"/>
      <c r="E5" s="88"/>
      <c r="F5" s="88"/>
      <c r="G5" s="88"/>
      <c r="H5" s="88"/>
      <c r="I5" s="88"/>
      <c r="J5" s="88"/>
      <c r="K5" s="88"/>
      <c r="L5" s="88"/>
      <c r="M5" s="89"/>
      <c r="N5" s="88" t="s">
        <v>49</v>
      </c>
      <c r="O5" s="88" t="s">
        <v>54</v>
      </c>
      <c r="P5" s="88">
        <v>0.15</v>
      </c>
      <c r="Q5" s="88">
        <v>2</v>
      </c>
      <c r="R5" s="88">
        <f t="shared" ref="R5:R9" si="0">P5/Q5</f>
        <v>7.4999999999999997E-2</v>
      </c>
      <c r="S5" s="168"/>
      <c r="T5" s="202"/>
      <c r="U5" s="184"/>
    </row>
    <row r="6" spans="1:21" x14ac:dyDescent="0.2">
      <c r="A6" s="170"/>
      <c r="B6" s="168"/>
      <c r="C6" s="171"/>
      <c r="D6" s="171"/>
      <c r="E6" s="88"/>
      <c r="F6" s="88"/>
      <c r="G6" s="88"/>
      <c r="H6" s="88"/>
      <c r="I6" s="88"/>
      <c r="J6" s="88"/>
      <c r="K6" s="88"/>
      <c r="L6" s="88"/>
      <c r="M6" s="89"/>
      <c r="N6" s="88" t="s">
        <v>50</v>
      </c>
      <c r="O6" s="88" t="s">
        <v>54</v>
      </c>
      <c r="P6" s="88">
        <v>0.15</v>
      </c>
      <c r="Q6" s="88">
        <v>2</v>
      </c>
      <c r="R6" s="88">
        <f t="shared" si="0"/>
        <v>7.4999999999999997E-2</v>
      </c>
      <c r="S6" s="168"/>
      <c r="T6" s="202"/>
      <c r="U6" s="184"/>
    </row>
    <row r="7" spans="1:21" x14ac:dyDescent="0.2">
      <c r="A7" s="170"/>
      <c r="B7" s="168"/>
      <c r="C7" s="171"/>
      <c r="D7" s="171"/>
      <c r="E7" s="88"/>
      <c r="F7" s="88"/>
      <c r="G7" s="88"/>
      <c r="H7" s="88"/>
      <c r="I7" s="88"/>
      <c r="J7" s="88"/>
      <c r="K7" s="88"/>
      <c r="L7" s="88"/>
      <c r="M7" s="89"/>
      <c r="N7" s="88" t="s">
        <v>51</v>
      </c>
      <c r="O7" s="88" t="s">
        <v>54</v>
      </c>
      <c r="P7" s="88">
        <v>0.15</v>
      </c>
      <c r="Q7" s="88">
        <v>2</v>
      </c>
      <c r="R7" s="88">
        <f t="shared" si="0"/>
        <v>7.4999999999999997E-2</v>
      </c>
      <c r="S7" s="168"/>
      <c r="T7" s="202"/>
      <c r="U7" s="184"/>
    </row>
    <row r="8" spans="1:21" x14ac:dyDescent="0.2">
      <c r="A8" s="170"/>
      <c r="B8" s="168"/>
      <c r="C8" s="171"/>
      <c r="D8" s="171"/>
      <c r="E8" s="88"/>
      <c r="F8" s="88"/>
      <c r="G8" s="88"/>
      <c r="H8" s="88"/>
      <c r="I8" s="88"/>
      <c r="J8" s="88"/>
      <c r="K8" s="88"/>
      <c r="L8" s="88"/>
      <c r="M8" s="89"/>
      <c r="N8" s="88" t="s">
        <v>52</v>
      </c>
      <c r="O8" s="88" t="s">
        <v>54</v>
      </c>
      <c r="P8" s="88">
        <v>0.15</v>
      </c>
      <c r="Q8" s="88">
        <v>2</v>
      </c>
      <c r="R8" s="88">
        <f t="shared" si="0"/>
        <v>7.4999999999999997E-2</v>
      </c>
      <c r="S8" s="168"/>
      <c r="T8" s="202"/>
      <c r="U8" s="184"/>
    </row>
    <row r="9" spans="1:21" x14ac:dyDescent="0.2">
      <c r="A9" s="170"/>
      <c r="B9" s="168"/>
      <c r="C9" s="171"/>
      <c r="D9" s="171"/>
      <c r="E9" s="88"/>
      <c r="F9" s="88"/>
      <c r="G9" s="88"/>
      <c r="H9" s="88"/>
      <c r="I9" s="88"/>
      <c r="J9" s="88"/>
      <c r="K9" s="88"/>
      <c r="L9" s="88"/>
      <c r="M9" s="89"/>
      <c r="N9" s="88" t="s">
        <v>53</v>
      </c>
      <c r="O9" s="88" t="s">
        <v>55</v>
      </c>
      <c r="P9" s="88">
        <v>0.1</v>
      </c>
      <c r="Q9" s="88">
        <v>1</v>
      </c>
      <c r="R9" s="88">
        <f t="shared" si="0"/>
        <v>0.1</v>
      </c>
      <c r="S9" s="168"/>
      <c r="T9" s="202"/>
      <c r="U9" s="184"/>
    </row>
    <row r="10" spans="1:21" x14ac:dyDescent="0.2">
      <c r="A10" s="170"/>
      <c r="B10" s="168"/>
      <c r="C10" s="171"/>
      <c r="D10" s="171"/>
      <c r="E10" s="88"/>
      <c r="F10" s="88"/>
      <c r="G10" s="88"/>
      <c r="H10" s="88"/>
      <c r="I10" s="88"/>
      <c r="J10" s="88"/>
      <c r="K10" s="88"/>
      <c r="L10" s="88"/>
      <c r="M10" s="89">
        <f>SUM(M4:M9)</f>
        <v>2.0954199999999998</v>
      </c>
      <c r="N10" s="88"/>
      <c r="O10" s="88"/>
      <c r="P10" s="88"/>
      <c r="Q10" s="88"/>
      <c r="R10" s="88">
        <f>SUM(R4:R9)</f>
        <v>0.47499999999999998</v>
      </c>
      <c r="S10" s="168"/>
      <c r="T10" s="202"/>
      <c r="U10" s="184"/>
    </row>
    <row r="11" spans="1:21" x14ac:dyDescent="0.2">
      <c r="A11" s="170">
        <v>2</v>
      </c>
      <c r="B11" s="168"/>
      <c r="C11" s="171" t="s">
        <v>64</v>
      </c>
      <c r="D11" s="171" t="s">
        <v>65</v>
      </c>
      <c r="E11" s="88">
        <v>487</v>
      </c>
      <c r="F11" s="88">
        <v>139</v>
      </c>
      <c r="G11" s="88">
        <v>2.5</v>
      </c>
      <c r="H11" s="88">
        <v>5.18</v>
      </c>
      <c r="I11" s="88">
        <v>2.6</v>
      </c>
      <c r="J11" s="88">
        <v>1.327</v>
      </c>
      <c r="K11" s="88">
        <v>0.752</v>
      </c>
      <c r="L11" s="88">
        <f>J11-K11</f>
        <v>0.57499999999999996</v>
      </c>
      <c r="M11" s="89">
        <f>H11*J11-I11*L11</f>
        <v>5.3788599999999995</v>
      </c>
      <c r="N11" s="88" t="s">
        <v>18</v>
      </c>
      <c r="O11" s="88" t="s">
        <v>54</v>
      </c>
      <c r="P11" s="88">
        <v>0.15</v>
      </c>
      <c r="Q11" s="88">
        <v>1</v>
      </c>
      <c r="R11" s="88">
        <f>P11/Q11</f>
        <v>0.15</v>
      </c>
      <c r="S11" s="167">
        <v>1.1200000000000001</v>
      </c>
      <c r="T11" s="202">
        <f>(M20+R20)*S11</f>
        <v>6.8307232000000004</v>
      </c>
      <c r="U11" s="184"/>
    </row>
    <row r="12" spans="1:21" x14ac:dyDescent="0.2">
      <c r="A12" s="170"/>
      <c r="B12" s="168"/>
      <c r="C12" s="171"/>
      <c r="D12" s="171"/>
      <c r="E12" s="88"/>
      <c r="F12" s="88"/>
      <c r="G12" s="88"/>
      <c r="H12" s="88"/>
      <c r="I12" s="88"/>
      <c r="J12" s="88"/>
      <c r="K12" s="88"/>
      <c r="L12" s="88"/>
      <c r="M12" s="89"/>
      <c r="N12" s="88" t="s">
        <v>56</v>
      </c>
      <c r="O12" s="88" t="s">
        <v>61</v>
      </c>
      <c r="P12" s="88">
        <v>0.05</v>
      </c>
      <c r="Q12" s="88">
        <v>1</v>
      </c>
      <c r="R12" s="88">
        <f t="shared" ref="R12:R19" si="1">P12/Q12</f>
        <v>0.05</v>
      </c>
      <c r="S12" s="168"/>
      <c r="T12" s="202"/>
      <c r="U12" s="184"/>
    </row>
    <row r="13" spans="1:21" x14ac:dyDescent="0.2">
      <c r="A13" s="170"/>
      <c r="B13" s="168"/>
      <c r="C13" s="171"/>
      <c r="D13" s="171"/>
      <c r="E13" s="88"/>
      <c r="F13" s="88"/>
      <c r="G13" s="88"/>
      <c r="H13" s="88"/>
      <c r="I13" s="88"/>
      <c r="J13" s="88"/>
      <c r="K13" s="88"/>
      <c r="L13" s="88"/>
      <c r="M13" s="89"/>
      <c r="N13" s="88" t="s">
        <v>50</v>
      </c>
      <c r="O13" s="88" t="s">
        <v>55</v>
      </c>
      <c r="P13" s="88">
        <v>0.1</v>
      </c>
      <c r="Q13" s="88">
        <v>1</v>
      </c>
      <c r="R13" s="88">
        <f t="shared" si="1"/>
        <v>0.1</v>
      </c>
      <c r="S13" s="168"/>
      <c r="T13" s="202"/>
      <c r="U13" s="184"/>
    </row>
    <row r="14" spans="1:21" x14ac:dyDescent="0.2">
      <c r="A14" s="170"/>
      <c r="B14" s="168"/>
      <c r="C14" s="171"/>
      <c r="D14" s="171"/>
      <c r="E14" s="88"/>
      <c r="F14" s="88"/>
      <c r="G14" s="88"/>
      <c r="H14" s="88"/>
      <c r="I14" s="88"/>
      <c r="J14" s="88"/>
      <c r="K14" s="88"/>
      <c r="L14" s="88"/>
      <c r="M14" s="89"/>
      <c r="N14" s="88" t="s">
        <v>20</v>
      </c>
      <c r="O14" s="88" t="s">
        <v>54</v>
      </c>
      <c r="P14" s="88">
        <v>0.15</v>
      </c>
      <c r="Q14" s="88">
        <v>1</v>
      </c>
      <c r="R14" s="88">
        <f t="shared" si="1"/>
        <v>0.15</v>
      </c>
      <c r="S14" s="168"/>
      <c r="T14" s="202"/>
      <c r="U14" s="184"/>
    </row>
    <row r="15" spans="1:21" x14ac:dyDescent="0.2">
      <c r="A15" s="170"/>
      <c r="B15" s="168"/>
      <c r="C15" s="171"/>
      <c r="D15" s="171"/>
      <c r="E15" s="88"/>
      <c r="F15" s="88"/>
      <c r="G15" s="88"/>
      <c r="H15" s="88"/>
      <c r="I15" s="88"/>
      <c r="J15" s="88"/>
      <c r="K15" s="88"/>
      <c r="L15" s="88"/>
      <c r="M15" s="89"/>
      <c r="N15" s="88" t="s">
        <v>57</v>
      </c>
      <c r="O15" s="88" t="s">
        <v>61</v>
      </c>
      <c r="P15" s="88">
        <v>0.05</v>
      </c>
      <c r="Q15" s="88">
        <v>1</v>
      </c>
      <c r="R15" s="88">
        <f t="shared" si="1"/>
        <v>0.05</v>
      </c>
      <c r="S15" s="168"/>
      <c r="T15" s="202"/>
      <c r="U15" s="184"/>
    </row>
    <row r="16" spans="1:21" x14ac:dyDescent="0.2">
      <c r="A16" s="170"/>
      <c r="B16" s="168"/>
      <c r="C16" s="171"/>
      <c r="D16" s="171"/>
      <c r="E16" s="88"/>
      <c r="F16" s="88"/>
      <c r="G16" s="88"/>
      <c r="H16" s="88"/>
      <c r="I16" s="88"/>
      <c r="J16" s="88"/>
      <c r="K16" s="88"/>
      <c r="L16" s="88"/>
      <c r="M16" s="89"/>
      <c r="N16" s="88" t="s">
        <v>58</v>
      </c>
      <c r="O16" s="88" t="s">
        <v>61</v>
      </c>
      <c r="P16" s="88">
        <v>0.05</v>
      </c>
      <c r="Q16" s="88">
        <v>1</v>
      </c>
      <c r="R16" s="88">
        <f t="shared" si="1"/>
        <v>0.05</v>
      </c>
      <c r="S16" s="168"/>
      <c r="T16" s="202"/>
      <c r="U16" s="184"/>
    </row>
    <row r="17" spans="1:21" x14ac:dyDescent="0.2">
      <c r="A17" s="170"/>
      <c r="B17" s="168"/>
      <c r="C17" s="171"/>
      <c r="D17" s="171"/>
      <c r="E17" s="88"/>
      <c r="F17" s="88"/>
      <c r="G17" s="88"/>
      <c r="H17" s="88"/>
      <c r="I17" s="88"/>
      <c r="J17" s="88"/>
      <c r="K17" s="88"/>
      <c r="L17" s="88"/>
      <c r="M17" s="89"/>
      <c r="N17" s="88" t="s">
        <v>59</v>
      </c>
      <c r="O17" s="88" t="s">
        <v>61</v>
      </c>
      <c r="P17" s="88">
        <v>0.05</v>
      </c>
      <c r="Q17" s="88">
        <v>1</v>
      </c>
      <c r="R17" s="88">
        <f t="shared" si="1"/>
        <v>0.05</v>
      </c>
      <c r="S17" s="168"/>
      <c r="T17" s="202"/>
      <c r="U17" s="184"/>
    </row>
    <row r="18" spans="1:21" x14ac:dyDescent="0.2">
      <c r="A18" s="170"/>
      <c r="B18" s="168"/>
      <c r="C18" s="171"/>
      <c r="D18" s="171"/>
      <c r="E18" s="88"/>
      <c r="F18" s="88"/>
      <c r="G18" s="88"/>
      <c r="H18" s="88"/>
      <c r="I18" s="88"/>
      <c r="J18" s="88"/>
      <c r="K18" s="88"/>
      <c r="L18" s="88"/>
      <c r="M18" s="89"/>
      <c r="N18" s="88" t="s">
        <v>51</v>
      </c>
      <c r="O18" s="88" t="s">
        <v>61</v>
      </c>
      <c r="P18" s="88">
        <v>0.05</v>
      </c>
      <c r="Q18" s="88">
        <v>1</v>
      </c>
      <c r="R18" s="88">
        <f t="shared" si="1"/>
        <v>0.05</v>
      </c>
      <c r="S18" s="168"/>
      <c r="T18" s="202"/>
      <c r="U18" s="184"/>
    </row>
    <row r="19" spans="1:21" x14ac:dyDescent="0.2">
      <c r="A19" s="170"/>
      <c r="B19" s="168"/>
      <c r="C19" s="171"/>
      <c r="D19" s="171"/>
      <c r="E19" s="88"/>
      <c r="F19" s="88"/>
      <c r="G19" s="88"/>
      <c r="H19" s="88"/>
      <c r="I19" s="88"/>
      <c r="J19" s="88"/>
      <c r="K19" s="88"/>
      <c r="L19" s="88"/>
      <c r="M19" s="89"/>
      <c r="N19" s="88" t="s">
        <v>60</v>
      </c>
      <c r="O19" s="88" t="s">
        <v>62</v>
      </c>
      <c r="P19" s="88">
        <v>7.0000000000000007E-2</v>
      </c>
      <c r="Q19" s="88">
        <v>1</v>
      </c>
      <c r="R19" s="88">
        <f t="shared" si="1"/>
        <v>7.0000000000000007E-2</v>
      </c>
      <c r="S19" s="168"/>
      <c r="T19" s="202"/>
      <c r="U19" s="184"/>
    </row>
    <row r="20" spans="1:21" x14ac:dyDescent="0.2">
      <c r="A20" s="170"/>
      <c r="B20" s="168"/>
      <c r="C20" s="171"/>
      <c r="D20" s="171"/>
      <c r="E20" s="88"/>
      <c r="F20" s="88"/>
      <c r="G20" s="88"/>
      <c r="H20" s="88"/>
      <c r="I20" s="88"/>
      <c r="J20" s="88"/>
      <c r="K20" s="88"/>
      <c r="L20" s="88"/>
      <c r="M20" s="89">
        <f>SUM(M11:M19)</f>
        <v>5.3788599999999995</v>
      </c>
      <c r="N20" s="88"/>
      <c r="O20" s="88"/>
      <c r="P20" s="88"/>
      <c r="Q20" s="88"/>
      <c r="R20" s="88">
        <f>SUM(R11:R19)</f>
        <v>0.7200000000000002</v>
      </c>
      <c r="S20" s="168"/>
      <c r="T20" s="202"/>
      <c r="U20" s="184"/>
    </row>
    <row r="21" spans="1:21" x14ac:dyDescent="0.2">
      <c r="A21" s="170">
        <v>3</v>
      </c>
      <c r="B21" s="168"/>
      <c r="C21" s="171" t="s">
        <v>66</v>
      </c>
      <c r="D21" s="171" t="s">
        <v>65</v>
      </c>
      <c r="E21" s="88">
        <v>208</v>
      </c>
      <c r="F21" s="88">
        <v>52</v>
      </c>
      <c r="G21" s="88">
        <v>2.5</v>
      </c>
      <c r="H21" s="88">
        <v>5.18</v>
      </c>
      <c r="I21" s="88">
        <v>2.6</v>
      </c>
      <c r="J21" s="88">
        <v>0.21299999999999999</v>
      </c>
      <c r="K21" s="88">
        <v>0.107</v>
      </c>
      <c r="L21" s="88">
        <f>J21-K21</f>
        <v>0.106</v>
      </c>
      <c r="M21" s="89">
        <f>H21*J21-I21*L21</f>
        <v>0.82773999999999992</v>
      </c>
      <c r="N21" s="88" t="s">
        <v>18</v>
      </c>
      <c r="O21" s="88" t="s">
        <v>62</v>
      </c>
      <c r="P21" s="88">
        <v>7.0000000000000007E-2</v>
      </c>
      <c r="Q21" s="88">
        <v>1</v>
      </c>
      <c r="R21" s="88">
        <f>P21/Q21</f>
        <v>7.0000000000000007E-2</v>
      </c>
      <c r="S21" s="167">
        <v>1.1200000000000001</v>
      </c>
      <c r="T21" s="202">
        <f>S21*(M25+R25)</f>
        <v>1.1622687999999999</v>
      </c>
      <c r="U21" s="184"/>
    </row>
    <row r="22" spans="1:21" x14ac:dyDescent="0.2">
      <c r="A22" s="170"/>
      <c r="B22" s="168"/>
      <c r="C22" s="171"/>
      <c r="D22" s="171"/>
      <c r="E22" s="88"/>
      <c r="F22" s="88"/>
      <c r="G22" s="88"/>
      <c r="H22" s="88"/>
      <c r="I22" s="88"/>
      <c r="J22" s="88"/>
      <c r="K22" s="88"/>
      <c r="L22" s="88"/>
      <c r="M22" s="89"/>
      <c r="N22" s="88" t="s">
        <v>20</v>
      </c>
      <c r="O22" s="88" t="s">
        <v>62</v>
      </c>
      <c r="P22" s="88">
        <v>7.0000000000000007E-2</v>
      </c>
      <c r="Q22" s="88">
        <v>1</v>
      </c>
      <c r="R22" s="88">
        <f t="shared" ref="R22:R23" si="2">P22/Q22</f>
        <v>7.0000000000000007E-2</v>
      </c>
      <c r="S22" s="168"/>
      <c r="T22" s="202"/>
      <c r="U22" s="184"/>
    </row>
    <row r="23" spans="1:21" x14ac:dyDescent="0.2">
      <c r="A23" s="170"/>
      <c r="B23" s="168"/>
      <c r="C23" s="171"/>
      <c r="D23" s="171"/>
      <c r="E23" s="88"/>
      <c r="F23" s="88"/>
      <c r="G23" s="88"/>
      <c r="H23" s="88"/>
      <c r="I23" s="88"/>
      <c r="J23" s="88"/>
      <c r="K23" s="88"/>
      <c r="L23" s="88"/>
      <c r="M23" s="89"/>
      <c r="N23" s="88" t="s">
        <v>19</v>
      </c>
      <c r="O23" s="88" t="s">
        <v>68</v>
      </c>
      <c r="P23" s="88">
        <v>0.04</v>
      </c>
      <c r="Q23" s="88">
        <v>1</v>
      </c>
      <c r="R23" s="88">
        <f t="shared" si="2"/>
        <v>0.04</v>
      </c>
      <c r="S23" s="168"/>
      <c r="T23" s="202"/>
      <c r="U23" s="184"/>
    </row>
    <row r="24" spans="1:21" x14ac:dyDescent="0.2">
      <c r="A24" s="170"/>
      <c r="B24" s="168"/>
      <c r="C24" s="171"/>
      <c r="D24" s="171"/>
      <c r="E24" s="88"/>
      <c r="F24" s="88"/>
      <c r="G24" s="88"/>
      <c r="H24" s="88"/>
      <c r="I24" s="88"/>
      <c r="J24" s="88"/>
      <c r="K24" s="88"/>
      <c r="L24" s="88"/>
      <c r="M24" s="89"/>
      <c r="N24" s="88" t="s">
        <v>67</v>
      </c>
      <c r="O24" s="88" t="s">
        <v>69</v>
      </c>
      <c r="P24" s="88">
        <v>0.03</v>
      </c>
      <c r="Q24" s="88">
        <v>1</v>
      </c>
      <c r="R24" s="88">
        <f>P24/Q24</f>
        <v>0.03</v>
      </c>
      <c r="S24" s="168"/>
      <c r="T24" s="202"/>
      <c r="U24" s="184"/>
    </row>
    <row r="25" spans="1:21" x14ac:dyDescent="0.2">
      <c r="A25" s="170"/>
      <c r="B25" s="168"/>
      <c r="C25" s="171"/>
      <c r="D25" s="171"/>
      <c r="E25" s="88"/>
      <c r="F25" s="88"/>
      <c r="G25" s="88"/>
      <c r="H25" s="88"/>
      <c r="I25" s="88"/>
      <c r="J25" s="88"/>
      <c r="K25" s="88"/>
      <c r="L25" s="88"/>
      <c r="M25" s="89">
        <f>SUM(M21:M24)</f>
        <v>0.82773999999999992</v>
      </c>
      <c r="N25" s="88"/>
      <c r="O25" s="88"/>
      <c r="P25" s="88"/>
      <c r="Q25" s="88"/>
      <c r="R25" s="88">
        <f>SUM(R21:R24)</f>
        <v>0.21000000000000002</v>
      </c>
      <c r="S25" s="168"/>
      <c r="T25" s="202"/>
      <c r="U25" s="184"/>
    </row>
    <row r="26" spans="1:21" x14ac:dyDescent="0.2">
      <c r="A26" s="170">
        <v>4</v>
      </c>
      <c r="B26" s="168"/>
      <c r="C26" s="171" t="s">
        <v>70</v>
      </c>
      <c r="D26" s="168" t="s">
        <v>71</v>
      </c>
      <c r="E26" s="88">
        <v>56</v>
      </c>
      <c r="F26" s="88">
        <v>33</v>
      </c>
      <c r="G26" s="88">
        <v>2.5</v>
      </c>
      <c r="H26" s="88">
        <v>4.8499999999999996</v>
      </c>
      <c r="I26" s="88">
        <v>2.6</v>
      </c>
      <c r="J26" s="88">
        <v>3.5999999999999997E-2</v>
      </c>
      <c r="K26" s="88">
        <v>2.4E-2</v>
      </c>
      <c r="L26" s="88">
        <f>J26-K26</f>
        <v>1.1999999999999997E-2</v>
      </c>
      <c r="M26" s="89">
        <f>H26*J26-I26*L26</f>
        <v>0.14339999999999997</v>
      </c>
      <c r="N26" s="88" t="s">
        <v>18</v>
      </c>
      <c r="O26" s="88" t="s">
        <v>72</v>
      </c>
      <c r="P26" s="88">
        <v>0.03</v>
      </c>
      <c r="Q26" s="88">
        <v>1</v>
      </c>
      <c r="R26" s="88">
        <f>P26/Q26</f>
        <v>0.03</v>
      </c>
      <c r="S26" s="167">
        <v>1.1200000000000001</v>
      </c>
      <c r="T26" s="202">
        <f>S26*(M29+R29)</f>
        <v>0.26140799999999997</v>
      </c>
      <c r="U26" s="184"/>
    </row>
    <row r="27" spans="1:21" x14ac:dyDescent="0.2">
      <c r="A27" s="170"/>
      <c r="B27" s="168"/>
      <c r="C27" s="171"/>
      <c r="D27" s="168"/>
      <c r="E27" s="88"/>
      <c r="F27" s="88"/>
      <c r="G27" s="88"/>
      <c r="H27" s="88"/>
      <c r="I27" s="88"/>
      <c r="J27" s="88"/>
      <c r="K27" s="88"/>
      <c r="L27" s="88"/>
      <c r="M27" s="89"/>
      <c r="N27" s="88" t="s">
        <v>49</v>
      </c>
      <c r="O27" s="88" t="s">
        <v>72</v>
      </c>
      <c r="P27" s="88">
        <v>0.03</v>
      </c>
      <c r="Q27" s="88">
        <v>1</v>
      </c>
      <c r="R27" s="88">
        <f t="shared" ref="R27:R28" si="3">P27/Q27</f>
        <v>0.03</v>
      </c>
      <c r="S27" s="168"/>
      <c r="T27" s="202"/>
      <c r="U27" s="184"/>
    </row>
    <row r="28" spans="1:21" x14ac:dyDescent="0.2">
      <c r="A28" s="170"/>
      <c r="B28" s="168"/>
      <c r="C28" s="171"/>
      <c r="D28" s="168"/>
      <c r="E28" s="88"/>
      <c r="F28" s="88"/>
      <c r="G28" s="88"/>
      <c r="H28" s="88"/>
      <c r="I28" s="88"/>
      <c r="J28" s="88"/>
      <c r="K28" s="88"/>
      <c r="L28" s="88"/>
      <c r="M28" s="89"/>
      <c r="N28" s="88" t="s">
        <v>53</v>
      </c>
      <c r="O28" s="88" t="s">
        <v>72</v>
      </c>
      <c r="P28" s="88">
        <v>0.03</v>
      </c>
      <c r="Q28" s="88">
        <v>1</v>
      </c>
      <c r="R28" s="88">
        <f t="shared" si="3"/>
        <v>0.03</v>
      </c>
      <c r="S28" s="168"/>
      <c r="T28" s="202"/>
      <c r="U28" s="184"/>
    </row>
    <row r="29" spans="1:21" x14ac:dyDescent="0.2">
      <c r="A29" s="170"/>
      <c r="B29" s="168"/>
      <c r="C29" s="171"/>
      <c r="D29" s="168"/>
      <c r="E29" s="88"/>
      <c r="F29" s="88"/>
      <c r="G29" s="88"/>
      <c r="H29" s="88"/>
      <c r="I29" s="88"/>
      <c r="J29" s="88"/>
      <c r="K29" s="88"/>
      <c r="L29" s="88"/>
      <c r="M29" s="89">
        <f>SUM(M26:M28)</f>
        <v>0.14339999999999997</v>
      </c>
      <c r="N29" s="88"/>
      <c r="O29" s="88"/>
      <c r="P29" s="88"/>
      <c r="Q29" s="88"/>
      <c r="R29" s="88">
        <f>SUM(R26:R28)</f>
        <v>0.09</v>
      </c>
      <c r="S29" s="168"/>
      <c r="T29" s="202"/>
      <c r="U29" s="184"/>
    </row>
    <row r="30" spans="1:21" x14ac:dyDescent="0.2">
      <c r="A30" s="170">
        <v>5</v>
      </c>
      <c r="B30" s="169"/>
      <c r="C30" s="169" t="s">
        <v>73</v>
      </c>
      <c r="D30" s="172" t="s">
        <v>74</v>
      </c>
      <c r="E30" s="88">
        <v>45</v>
      </c>
      <c r="F30" s="88">
        <v>22</v>
      </c>
      <c r="G30" s="88">
        <v>1.8</v>
      </c>
      <c r="H30" s="88">
        <v>5.18</v>
      </c>
      <c r="I30" s="88">
        <v>2.6</v>
      </c>
      <c r="J30" s="88">
        <v>1.4E-2</v>
      </c>
      <c r="K30" s="88">
        <v>8.0000000000000002E-3</v>
      </c>
      <c r="L30" s="88">
        <f>J30-K30</f>
        <v>6.0000000000000001E-3</v>
      </c>
      <c r="M30" s="89">
        <f>H30*J30-I30*L30</f>
        <v>5.6919999999999998E-2</v>
      </c>
      <c r="N30" s="88" t="s">
        <v>18</v>
      </c>
      <c r="O30" s="88" t="s">
        <v>72</v>
      </c>
      <c r="P30" s="88">
        <v>0.03</v>
      </c>
      <c r="Q30" s="88">
        <v>1</v>
      </c>
      <c r="R30" s="88">
        <f>P30/Q30</f>
        <v>0.03</v>
      </c>
      <c r="S30" s="167">
        <v>1.1200000000000001</v>
      </c>
      <c r="T30" s="202">
        <f>S30*(M33+R33)</f>
        <v>0.16455040000000001</v>
      </c>
      <c r="U30" s="184"/>
    </row>
    <row r="31" spans="1:21" x14ac:dyDescent="0.2">
      <c r="A31" s="170"/>
      <c r="B31" s="169"/>
      <c r="C31" s="169"/>
      <c r="D31" s="172"/>
      <c r="E31" s="88"/>
      <c r="F31" s="88"/>
      <c r="G31" s="88"/>
      <c r="H31" s="88"/>
      <c r="I31" s="88"/>
      <c r="J31" s="88"/>
      <c r="K31" s="88"/>
      <c r="L31" s="88"/>
      <c r="M31" s="89"/>
      <c r="N31" s="88" t="s">
        <v>19</v>
      </c>
      <c r="O31" s="88" t="s">
        <v>72</v>
      </c>
      <c r="P31" s="88">
        <v>0.03</v>
      </c>
      <c r="Q31" s="88">
        <v>1</v>
      </c>
      <c r="R31" s="88">
        <f t="shared" ref="R31:R32" si="4">P31/Q31</f>
        <v>0.03</v>
      </c>
      <c r="S31" s="168"/>
      <c r="T31" s="202"/>
      <c r="U31" s="184"/>
    </row>
    <row r="32" spans="1:21" x14ac:dyDescent="0.2">
      <c r="A32" s="170"/>
      <c r="B32" s="169"/>
      <c r="C32" s="169"/>
      <c r="D32" s="172"/>
      <c r="E32" s="88"/>
      <c r="F32" s="88"/>
      <c r="G32" s="88"/>
      <c r="H32" s="88"/>
      <c r="I32" s="88"/>
      <c r="J32" s="88"/>
      <c r="K32" s="88"/>
      <c r="L32" s="88"/>
      <c r="M32" s="89"/>
      <c r="N32" s="88" t="s">
        <v>20</v>
      </c>
      <c r="O32" s="88" t="s">
        <v>72</v>
      </c>
      <c r="P32" s="88">
        <v>0.03</v>
      </c>
      <c r="Q32" s="88">
        <v>1</v>
      </c>
      <c r="R32" s="88">
        <f t="shared" si="4"/>
        <v>0.03</v>
      </c>
      <c r="S32" s="168"/>
      <c r="T32" s="202"/>
      <c r="U32" s="184"/>
    </row>
    <row r="33" spans="1:21" x14ac:dyDescent="0.2">
      <c r="A33" s="170"/>
      <c r="B33" s="169"/>
      <c r="C33" s="169"/>
      <c r="D33" s="172"/>
      <c r="E33" s="88"/>
      <c r="F33" s="88"/>
      <c r="G33" s="88"/>
      <c r="H33" s="88"/>
      <c r="I33" s="88"/>
      <c r="J33" s="88"/>
      <c r="K33" s="88"/>
      <c r="L33" s="88"/>
      <c r="M33" s="89">
        <f>SUM(M30:M32)</f>
        <v>5.6919999999999998E-2</v>
      </c>
      <c r="N33" s="88"/>
      <c r="O33" s="88"/>
      <c r="P33" s="88"/>
      <c r="Q33" s="88"/>
      <c r="R33" s="88">
        <f>SUM(R30:R32)</f>
        <v>0.09</v>
      </c>
      <c r="S33" s="168"/>
      <c r="T33" s="202"/>
      <c r="U33" s="184"/>
    </row>
    <row r="34" spans="1:21" x14ac:dyDescent="0.2">
      <c r="A34" s="170">
        <v>6</v>
      </c>
      <c r="B34" s="168"/>
      <c r="C34" s="171" t="s">
        <v>75</v>
      </c>
      <c r="D34" s="171" t="s">
        <v>76</v>
      </c>
      <c r="E34" s="88">
        <v>62</v>
      </c>
      <c r="F34" s="88">
        <v>25</v>
      </c>
      <c r="G34" s="88">
        <v>2.5</v>
      </c>
      <c r="H34" s="88">
        <v>5.18</v>
      </c>
      <c r="I34" s="88">
        <v>2.6</v>
      </c>
      <c r="J34" s="88">
        <v>1.4E-2</v>
      </c>
      <c r="K34" s="88">
        <v>8.0000000000000002E-3</v>
      </c>
      <c r="L34" s="88">
        <f>J34-K34</f>
        <v>6.0000000000000001E-3</v>
      </c>
      <c r="M34" s="89">
        <f>H34*J34-I34*L34</f>
        <v>5.6919999999999998E-2</v>
      </c>
      <c r="N34" s="88" t="s">
        <v>18</v>
      </c>
      <c r="O34" s="88" t="s">
        <v>72</v>
      </c>
      <c r="P34" s="88">
        <v>0.03</v>
      </c>
      <c r="Q34" s="88">
        <v>1</v>
      </c>
      <c r="R34" s="88">
        <f>P34/Q34</f>
        <v>0.03</v>
      </c>
      <c r="S34" s="167">
        <v>1.1200000000000001</v>
      </c>
      <c r="T34" s="202">
        <f>S34*(M36+R36)</f>
        <v>0.13095039999999999</v>
      </c>
      <c r="U34" s="184"/>
    </row>
    <row r="35" spans="1:21" x14ac:dyDescent="0.2">
      <c r="A35" s="170"/>
      <c r="B35" s="168"/>
      <c r="C35" s="171"/>
      <c r="D35" s="171"/>
      <c r="E35" s="88"/>
      <c r="F35" s="88"/>
      <c r="G35" s="88"/>
      <c r="H35" s="88"/>
      <c r="I35" s="88"/>
      <c r="J35" s="88"/>
      <c r="K35" s="88"/>
      <c r="L35" s="88"/>
      <c r="M35" s="89"/>
      <c r="N35" s="88" t="s">
        <v>20</v>
      </c>
      <c r="O35" s="88" t="s">
        <v>72</v>
      </c>
      <c r="P35" s="88">
        <v>0.03</v>
      </c>
      <c r="Q35" s="88">
        <v>1</v>
      </c>
      <c r="R35" s="88">
        <f t="shared" ref="R35" si="5">P35/Q35</f>
        <v>0.03</v>
      </c>
      <c r="S35" s="168"/>
      <c r="T35" s="202"/>
      <c r="U35" s="184"/>
    </row>
    <row r="36" spans="1:21" x14ac:dyDescent="0.2">
      <c r="A36" s="170"/>
      <c r="B36" s="168"/>
      <c r="C36" s="171"/>
      <c r="D36" s="171"/>
      <c r="E36" s="88"/>
      <c r="F36" s="88"/>
      <c r="G36" s="88"/>
      <c r="H36" s="88"/>
      <c r="I36" s="88"/>
      <c r="J36" s="88"/>
      <c r="K36" s="88"/>
      <c r="L36" s="88"/>
      <c r="M36" s="89">
        <f>SUM(M34:M35)</f>
        <v>5.6919999999999998E-2</v>
      </c>
      <c r="N36" s="88"/>
      <c r="O36" s="88"/>
      <c r="P36" s="88"/>
      <c r="Q36" s="88"/>
      <c r="R36" s="88">
        <f>SUM(R34:R35)</f>
        <v>0.06</v>
      </c>
      <c r="S36" s="168"/>
      <c r="T36" s="202"/>
      <c r="U36" s="184"/>
    </row>
    <row r="37" spans="1:21" x14ac:dyDescent="0.2">
      <c r="A37" s="139">
        <v>7</v>
      </c>
      <c r="B37" s="141"/>
      <c r="C37" s="166" t="s">
        <v>88</v>
      </c>
      <c r="D37" s="141" t="s">
        <v>103</v>
      </c>
      <c r="E37" s="20">
        <v>228</v>
      </c>
      <c r="F37" s="20">
        <v>89</v>
      </c>
      <c r="G37" s="20">
        <v>3</v>
      </c>
      <c r="H37" s="20">
        <v>5.83</v>
      </c>
      <c r="I37" s="20">
        <v>2.6</v>
      </c>
      <c r="J37" s="20">
        <v>0.47799999999999998</v>
      </c>
      <c r="K37" s="20">
        <v>0.38200000000000001</v>
      </c>
      <c r="L37" s="20">
        <f>J37-K37</f>
        <v>9.5999999999999974E-2</v>
      </c>
      <c r="M37" s="21">
        <f>H37*J37-I37*L37</f>
        <v>2.53714</v>
      </c>
      <c r="N37" s="20" t="s">
        <v>18</v>
      </c>
      <c r="O37" s="20" t="s">
        <v>89</v>
      </c>
      <c r="P37" s="20">
        <v>0.15</v>
      </c>
      <c r="Q37" s="20">
        <v>1</v>
      </c>
      <c r="R37" s="20">
        <f>P37/Q37</f>
        <v>0.15</v>
      </c>
      <c r="S37" s="143">
        <v>1.1200000000000001</v>
      </c>
      <c r="T37" s="203">
        <f>S37*(M39+R39)</f>
        <v>3.1775967999999999</v>
      </c>
      <c r="U37" s="96" t="s">
        <v>231</v>
      </c>
    </row>
    <row r="38" spans="1:21" x14ac:dyDescent="0.2">
      <c r="A38" s="139"/>
      <c r="B38" s="141"/>
      <c r="C38" s="166"/>
      <c r="D38" s="141"/>
      <c r="E38" s="20"/>
      <c r="F38" s="20"/>
      <c r="G38" s="20"/>
      <c r="H38" s="20"/>
      <c r="I38" s="20"/>
      <c r="J38" s="20"/>
      <c r="K38" s="20"/>
      <c r="L38" s="20"/>
      <c r="M38" s="21"/>
      <c r="N38" s="20" t="s">
        <v>19</v>
      </c>
      <c r="O38" s="20" t="s">
        <v>89</v>
      </c>
      <c r="P38" s="20">
        <v>0.15</v>
      </c>
      <c r="Q38" s="20">
        <v>1</v>
      </c>
      <c r="R38" s="20">
        <f t="shared" ref="R38" si="6">P38/Q38</f>
        <v>0.15</v>
      </c>
      <c r="S38" s="144"/>
      <c r="T38" s="203"/>
      <c r="U38" s="97"/>
    </row>
    <row r="39" spans="1:21" x14ac:dyDescent="0.2">
      <c r="A39" s="139"/>
      <c r="B39" s="141"/>
      <c r="C39" s="166"/>
      <c r="D39" s="141"/>
      <c r="E39" s="20"/>
      <c r="F39" s="20"/>
      <c r="G39" s="20"/>
      <c r="H39" s="20"/>
      <c r="I39" s="20"/>
      <c r="J39" s="20"/>
      <c r="K39" s="20"/>
      <c r="L39" s="20"/>
      <c r="M39" s="21">
        <f>SUM(M37:M38)</f>
        <v>2.53714</v>
      </c>
      <c r="N39" s="20"/>
      <c r="O39" s="20"/>
      <c r="P39" s="20"/>
      <c r="Q39" s="20"/>
      <c r="R39" s="20">
        <f>SUM(R37:R38)</f>
        <v>0.3</v>
      </c>
      <c r="S39" s="144"/>
      <c r="T39" s="203"/>
      <c r="U39" s="97"/>
    </row>
    <row r="40" spans="1:21" x14ac:dyDescent="0.2">
      <c r="A40" s="139">
        <v>8</v>
      </c>
      <c r="B40" s="141"/>
      <c r="C40" s="141" t="s">
        <v>91</v>
      </c>
      <c r="D40" s="142" t="s">
        <v>93</v>
      </c>
      <c r="E40" s="20">
        <v>142</v>
      </c>
      <c r="F40" s="20">
        <v>104.2</v>
      </c>
      <c r="G40" s="20">
        <v>2.5</v>
      </c>
      <c r="H40" s="20">
        <v>5.18</v>
      </c>
      <c r="I40" s="20">
        <v>2.6</v>
      </c>
      <c r="J40" s="20">
        <v>0.28999999999999998</v>
      </c>
      <c r="K40" s="20">
        <v>0.107</v>
      </c>
      <c r="L40" s="20">
        <f>J40-K40</f>
        <v>0.183</v>
      </c>
      <c r="M40" s="21">
        <f>H40*J40-I40*L40</f>
        <v>1.0263999999999998</v>
      </c>
      <c r="N40" s="20" t="s">
        <v>18</v>
      </c>
      <c r="O40" s="20" t="s">
        <v>92</v>
      </c>
      <c r="P40" s="20">
        <v>0.05</v>
      </c>
      <c r="Q40" s="20">
        <v>1</v>
      </c>
      <c r="R40" s="20">
        <f>P40/Q40</f>
        <v>0.05</v>
      </c>
      <c r="S40" s="143">
        <v>1.1200000000000001</v>
      </c>
      <c r="T40" s="203">
        <f>S40*(M43+R43)</f>
        <v>1.3175679999999999</v>
      </c>
      <c r="U40" s="97"/>
    </row>
    <row r="41" spans="1:21" x14ac:dyDescent="0.2">
      <c r="A41" s="139"/>
      <c r="B41" s="141"/>
      <c r="C41" s="141"/>
      <c r="D41" s="142"/>
      <c r="E41" s="20"/>
      <c r="F41" s="20"/>
      <c r="G41" s="20"/>
      <c r="H41" s="20"/>
      <c r="I41" s="20"/>
      <c r="J41" s="20"/>
      <c r="K41" s="20"/>
      <c r="L41" s="20"/>
      <c r="M41" s="21"/>
      <c r="N41" s="20" t="s">
        <v>20</v>
      </c>
      <c r="O41" s="20" t="s">
        <v>92</v>
      </c>
      <c r="P41" s="20">
        <v>0.05</v>
      </c>
      <c r="Q41" s="20">
        <v>1</v>
      </c>
      <c r="R41" s="20">
        <f t="shared" ref="R41:R42" si="7">P41/Q41</f>
        <v>0.05</v>
      </c>
      <c r="S41" s="144"/>
      <c r="T41" s="203"/>
      <c r="U41" s="97"/>
    </row>
    <row r="42" spans="1:21" x14ac:dyDescent="0.2">
      <c r="A42" s="139"/>
      <c r="B42" s="141"/>
      <c r="C42" s="141"/>
      <c r="D42" s="142"/>
      <c r="E42" s="20"/>
      <c r="F42" s="20"/>
      <c r="G42" s="20"/>
      <c r="H42" s="20"/>
      <c r="I42" s="20"/>
      <c r="J42" s="20"/>
      <c r="K42" s="20"/>
      <c r="L42" s="20"/>
      <c r="M42" s="21"/>
      <c r="N42" s="20" t="s">
        <v>19</v>
      </c>
      <c r="O42" s="20" t="s">
        <v>92</v>
      </c>
      <c r="P42" s="20">
        <v>0.05</v>
      </c>
      <c r="Q42" s="20">
        <v>1</v>
      </c>
      <c r="R42" s="20">
        <f t="shared" si="7"/>
        <v>0.05</v>
      </c>
      <c r="S42" s="144"/>
      <c r="T42" s="203"/>
      <c r="U42" s="97"/>
    </row>
    <row r="43" spans="1:21" x14ac:dyDescent="0.2">
      <c r="A43" s="139"/>
      <c r="B43" s="141"/>
      <c r="C43" s="141"/>
      <c r="D43" s="142"/>
      <c r="E43" s="20"/>
      <c r="F43" s="20"/>
      <c r="G43" s="20"/>
      <c r="H43" s="20"/>
      <c r="I43" s="20"/>
      <c r="J43" s="20"/>
      <c r="K43" s="20"/>
      <c r="L43" s="20"/>
      <c r="M43" s="21">
        <f>SUM(M40:M42)</f>
        <v>1.0263999999999998</v>
      </c>
      <c r="N43" s="20"/>
      <c r="O43" s="20"/>
      <c r="P43" s="20"/>
      <c r="Q43" s="20"/>
      <c r="R43" s="20">
        <f>SUM(R40:R42)</f>
        <v>0.15000000000000002</v>
      </c>
      <c r="S43" s="144"/>
      <c r="T43" s="203"/>
      <c r="U43" s="97"/>
    </row>
    <row r="44" spans="1:21" x14ac:dyDescent="0.2">
      <c r="A44" s="144">
        <v>9</v>
      </c>
      <c r="B44" s="144"/>
      <c r="C44" s="144" t="s">
        <v>94</v>
      </c>
      <c r="D44" s="164" t="s">
        <v>76</v>
      </c>
      <c r="E44" s="20">
        <v>222</v>
      </c>
      <c r="F44" s="20">
        <v>26</v>
      </c>
      <c r="G44" s="20">
        <v>2.5</v>
      </c>
      <c r="H44" s="20">
        <v>5.18</v>
      </c>
      <c r="I44" s="20">
        <v>2.6</v>
      </c>
      <c r="J44" s="20">
        <v>0.113</v>
      </c>
      <c r="K44" s="20">
        <v>5.8999999999999997E-2</v>
      </c>
      <c r="L44" s="20">
        <f>J44-K44</f>
        <v>5.4000000000000006E-2</v>
      </c>
      <c r="M44" s="21">
        <f>H44*J44-I44*L44</f>
        <v>0.44493999999999995</v>
      </c>
      <c r="N44" s="20" t="s">
        <v>18</v>
      </c>
      <c r="O44" s="20" t="s">
        <v>92</v>
      </c>
      <c r="P44" s="20">
        <v>0.05</v>
      </c>
      <c r="Q44" s="20">
        <v>2</v>
      </c>
      <c r="R44" s="20">
        <f>P44/Q44</f>
        <v>2.5000000000000001E-2</v>
      </c>
      <c r="S44" s="143">
        <v>1.1200000000000001</v>
      </c>
      <c r="T44" s="203">
        <f>S44*(M48+R48)</f>
        <v>0.63833279999999992</v>
      </c>
      <c r="U44" s="97"/>
    </row>
    <row r="45" spans="1:21" x14ac:dyDescent="0.2">
      <c r="A45" s="144"/>
      <c r="B45" s="144"/>
      <c r="C45" s="144"/>
      <c r="D45" s="164"/>
      <c r="E45" s="20"/>
      <c r="F45" s="20"/>
      <c r="G45" s="20"/>
      <c r="H45" s="20"/>
      <c r="I45" s="20"/>
      <c r="J45" s="20"/>
      <c r="K45" s="20"/>
      <c r="L45" s="20"/>
      <c r="M45" s="21"/>
      <c r="N45" s="20" t="s">
        <v>20</v>
      </c>
      <c r="O45" s="20" t="s">
        <v>95</v>
      </c>
      <c r="P45" s="20">
        <v>0.04</v>
      </c>
      <c r="Q45" s="20">
        <v>1</v>
      </c>
      <c r="R45" s="20">
        <f t="shared" ref="R45:R47" si="8">P45/Q45</f>
        <v>0.04</v>
      </c>
      <c r="S45" s="144"/>
      <c r="T45" s="203"/>
      <c r="U45" s="97"/>
    </row>
    <row r="46" spans="1:21" x14ac:dyDescent="0.2">
      <c r="A46" s="144"/>
      <c r="B46" s="144"/>
      <c r="C46" s="144"/>
      <c r="D46" s="164"/>
      <c r="E46" s="20"/>
      <c r="F46" s="20"/>
      <c r="G46" s="20"/>
      <c r="H46" s="20"/>
      <c r="I46" s="20"/>
      <c r="J46" s="20"/>
      <c r="K46" s="20"/>
      <c r="L46" s="20"/>
      <c r="M46" s="21"/>
      <c r="N46" s="20" t="s">
        <v>19</v>
      </c>
      <c r="O46" s="20" t="s">
        <v>72</v>
      </c>
      <c r="P46" s="20">
        <v>0.03</v>
      </c>
      <c r="Q46" s="20">
        <v>1</v>
      </c>
      <c r="R46" s="20">
        <f t="shared" si="8"/>
        <v>0.03</v>
      </c>
      <c r="S46" s="144"/>
      <c r="T46" s="203"/>
      <c r="U46" s="97"/>
    </row>
    <row r="47" spans="1:21" x14ac:dyDescent="0.2">
      <c r="A47" s="144"/>
      <c r="B47" s="144"/>
      <c r="C47" s="144"/>
      <c r="D47" s="164"/>
      <c r="E47" s="20"/>
      <c r="F47" s="20"/>
      <c r="G47" s="20"/>
      <c r="H47" s="20"/>
      <c r="I47" s="20"/>
      <c r="J47" s="20"/>
      <c r="K47" s="20"/>
      <c r="L47" s="20"/>
      <c r="M47" s="21"/>
      <c r="N47" s="20" t="s">
        <v>67</v>
      </c>
      <c r="O47" s="20" t="s">
        <v>72</v>
      </c>
      <c r="P47" s="20">
        <v>0.03</v>
      </c>
      <c r="Q47" s="20">
        <v>1</v>
      </c>
      <c r="R47" s="20">
        <f t="shared" si="8"/>
        <v>0.03</v>
      </c>
      <c r="S47" s="144"/>
      <c r="T47" s="203"/>
      <c r="U47" s="97"/>
    </row>
    <row r="48" spans="1:21" x14ac:dyDescent="0.2">
      <c r="A48" s="144"/>
      <c r="B48" s="144"/>
      <c r="C48" s="144"/>
      <c r="D48" s="164"/>
      <c r="E48" s="20"/>
      <c r="F48" s="20"/>
      <c r="G48" s="20"/>
      <c r="H48" s="20"/>
      <c r="I48" s="20"/>
      <c r="J48" s="20"/>
      <c r="K48" s="20"/>
      <c r="L48" s="20"/>
      <c r="M48" s="21">
        <f>SUM(M44:M47)</f>
        <v>0.44493999999999995</v>
      </c>
      <c r="N48" s="20"/>
      <c r="O48" s="20"/>
      <c r="P48" s="20"/>
      <c r="Q48" s="20"/>
      <c r="R48" s="20">
        <f>SUM(R44:R47)</f>
        <v>0.125</v>
      </c>
      <c r="S48" s="144"/>
      <c r="T48" s="203"/>
      <c r="U48" s="97"/>
    </row>
    <row r="49" spans="1:21" x14ac:dyDescent="0.2">
      <c r="A49" s="155">
        <v>10</v>
      </c>
      <c r="B49" s="155"/>
      <c r="C49" s="161" t="s">
        <v>96</v>
      </c>
      <c r="D49" s="155" t="s">
        <v>97</v>
      </c>
      <c r="E49" s="20">
        <v>83</v>
      </c>
      <c r="F49" s="20">
        <v>78</v>
      </c>
      <c r="G49" s="20">
        <v>3</v>
      </c>
      <c r="H49" s="20">
        <v>4.8499999999999996</v>
      </c>
      <c r="I49" s="20">
        <v>2.6</v>
      </c>
      <c r="J49" s="20">
        <v>7.5999999999999998E-2</v>
      </c>
      <c r="K49" s="20">
        <f>J49*0.6</f>
        <v>4.5599999999999995E-2</v>
      </c>
      <c r="L49" s="20">
        <f>J49-K49</f>
        <v>3.0400000000000003E-2</v>
      </c>
      <c r="M49" s="21">
        <f>H49*J49-I49*L49</f>
        <v>0.28955999999999998</v>
      </c>
      <c r="N49" s="20" t="s">
        <v>18</v>
      </c>
      <c r="O49" s="20" t="s">
        <v>95</v>
      </c>
      <c r="P49" s="20">
        <v>0.04</v>
      </c>
      <c r="Q49" s="20">
        <v>2</v>
      </c>
      <c r="R49" s="20">
        <f>P49/Q49</f>
        <v>0.02</v>
      </c>
      <c r="S49" s="143">
        <v>1.1200000000000001</v>
      </c>
      <c r="T49" s="203">
        <f>S49*(M52+R52)</f>
        <v>0.38590720000000001</v>
      </c>
      <c r="U49" s="97"/>
    </row>
    <row r="50" spans="1:21" x14ac:dyDescent="0.2">
      <c r="A50" s="156"/>
      <c r="B50" s="156"/>
      <c r="C50" s="162"/>
      <c r="D50" s="156"/>
      <c r="E50" s="20"/>
      <c r="F50" s="20"/>
      <c r="G50" s="20"/>
      <c r="H50" s="20"/>
      <c r="I50" s="20"/>
      <c r="J50" s="20"/>
      <c r="K50" s="20"/>
      <c r="L50" s="20"/>
      <c r="M50" s="21"/>
      <c r="N50" s="20" t="s">
        <v>20</v>
      </c>
      <c r="O50" s="20" t="s">
        <v>95</v>
      </c>
      <c r="P50" s="20">
        <v>0.04</v>
      </c>
      <c r="Q50" s="20">
        <v>2</v>
      </c>
      <c r="R50" s="20">
        <f t="shared" ref="R50:R51" si="9">P50/Q50</f>
        <v>0.02</v>
      </c>
      <c r="S50" s="144"/>
      <c r="T50" s="203"/>
      <c r="U50" s="97"/>
    </row>
    <row r="51" spans="1:21" x14ac:dyDescent="0.2">
      <c r="A51" s="156"/>
      <c r="B51" s="156"/>
      <c r="C51" s="162"/>
      <c r="D51" s="156"/>
      <c r="E51" s="20"/>
      <c r="F51" s="20"/>
      <c r="G51" s="20"/>
      <c r="H51" s="20"/>
      <c r="I51" s="20"/>
      <c r="J51" s="20"/>
      <c r="K51" s="20"/>
      <c r="L51" s="20"/>
      <c r="M51" s="21"/>
      <c r="N51" s="20" t="s">
        <v>52</v>
      </c>
      <c r="O51" s="20" t="s">
        <v>72</v>
      </c>
      <c r="P51" s="20">
        <v>0.03</v>
      </c>
      <c r="Q51" s="20">
        <v>2</v>
      </c>
      <c r="R51" s="20">
        <f t="shared" si="9"/>
        <v>1.4999999999999999E-2</v>
      </c>
      <c r="S51" s="144"/>
      <c r="T51" s="203"/>
      <c r="U51" s="97"/>
    </row>
    <row r="52" spans="1:21" x14ac:dyDescent="0.2">
      <c r="A52" s="157"/>
      <c r="B52" s="157"/>
      <c r="C52" s="163"/>
      <c r="D52" s="157"/>
      <c r="E52" s="20"/>
      <c r="F52" s="20"/>
      <c r="G52" s="20"/>
      <c r="H52" s="20"/>
      <c r="I52" s="20"/>
      <c r="J52" s="20"/>
      <c r="K52" s="20"/>
      <c r="L52" s="20"/>
      <c r="M52" s="21">
        <f>SUM(M49:M51)</f>
        <v>0.28955999999999998</v>
      </c>
      <c r="N52" s="20"/>
      <c r="O52" s="20"/>
      <c r="P52" s="20"/>
      <c r="Q52" s="20"/>
      <c r="R52" s="20">
        <f>SUM(R49:R51)</f>
        <v>5.5E-2</v>
      </c>
      <c r="S52" s="144"/>
      <c r="T52" s="203"/>
      <c r="U52" s="97"/>
    </row>
    <row r="53" spans="1:21" x14ac:dyDescent="0.2">
      <c r="A53" s="155">
        <v>11</v>
      </c>
      <c r="B53" s="155"/>
      <c r="C53" s="158" t="s">
        <v>98</v>
      </c>
      <c r="D53" s="155" t="s">
        <v>97</v>
      </c>
      <c r="E53" s="20">
        <v>132</v>
      </c>
      <c r="F53" s="20">
        <v>70</v>
      </c>
      <c r="G53" s="20">
        <v>3</v>
      </c>
      <c r="H53" s="20">
        <v>4.8499999999999996</v>
      </c>
      <c r="I53" s="20">
        <v>2.6</v>
      </c>
      <c r="J53" s="20">
        <v>0.108</v>
      </c>
      <c r="K53" s="20">
        <f>J53*0.6</f>
        <v>6.4799999999999996E-2</v>
      </c>
      <c r="L53" s="20">
        <f>J53-K53</f>
        <v>4.3200000000000002E-2</v>
      </c>
      <c r="M53" s="21">
        <f>H53*J53-I53*L53</f>
        <v>0.41147999999999996</v>
      </c>
      <c r="N53" s="20" t="s">
        <v>18</v>
      </c>
      <c r="O53" s="20" t="s">
        <v>92</v>
      </c>
      <c r="P53" s="20">
        <v>0.05</v>
      </c>
      <c r="Q53" s="20">
        <v>2</v>
      </c>
      <c r="R53" s="20">
        <f>P53/Q53</f>
        <v>2.5000000000000001E-2</v>
      </c>
      <c r="S53" s="143">
        <v>1.1200000000000001</v>
      </c>
      <c r="T53" s="203">
        <f>S53*(M56+R56)</f>
        <v>0.53365759999999995</v>
      </c>
      <c r="U53" s="97"/>
    </row>
    <row r="54" spans="1:21" x14ac:dyDescent="0.2">
      <c r="A54" s="156"/>
      <c r="B54" s="156"/>
      <c r="C54" s="159"/>
      <c r="D54" s="156"/>
      <c r="E54" s="20"/>
      <c r="F54" s="20"/>
      <c r="G54" s="20"/>
      <c r="H54" s="20"/>
      <c r="I54" s="20"/>
      <c r="J54" s="20"/>
      <c r="K54" s="20"/>
      <c r="L54" s="20"/>
      <c r="M54" s="21"/>
      <c r="N54" s="20" t="s">
        <v>20</v>
      </c>
      <c r="O54" s="20" t="s">
        <v>92</v>
      </c>
      <c r="P54" s="20">
        <v>0.05</v>
      </c>
      <c r="Q54" s="20">
        <v>2</v>
      </c>
      <c r="R54" s="20">
        <f t="shared" ref="R54:R55" si="10">P54/Q54</f>
        <v>2.5000000000000001E-2</v>
      </c>
      <c r="S54" s="144"/>
      <c r="T54" s="203"/>
      <c r="U54" s="97"/>
    </row>
    <row r="55" spans="1:21" x14ac:dyDescent="0.2">
      <c r="A55" s="156"/>
      <c r="B55" s="156"/>
      <c r="C55" s="159"/>
      <c r="D55" s="156"/>
      <c r="E55" s="20"/>
      <c r="F55" s="20"/>
      <c r="G55" s="20"/>
      <c r="H55" s="20"/>
      <c r="I55" s="20"/>
      <c r="J55" s="20"/>
      <c r="K55" s="20"/>
      <c r="L55" s="20"/>
      <c r="M55" s="21"/>
      <c r="N55" s="20" t="s">
        <v>52</v>
      </c>
      <c r="O55" s="20" t="s">
        <v>72</v>
      </c>
      <c r="P55" s="20">
        <v>0.03</v>
      </c>
      <c r="Q55" s="20">
        <v>2</v>
      </c>
      <c r="R55" s="20">
        <f t="shared" si="10"/>
        <v>1.4999999999999999E-2</v>
      </c>
      <c r="S55" s="144"/>
      <c r="T55" s="203"/>
      <c r="U55" s="97"/>
    </row>
    <row r="56" spans="1:21" x14ac:dyDescent="0.2">
      <c r="A56" s="157"/>
      <c r="B56" s="157"/>
      <c r="C56" s="160"/>
      <c r="D56" s="157"/>
      <c r="E56" s="20"/>
      <c r="F56" s="20"/>
      <c r="G56" s="20"/>
      <c r="H56" s="20"/>
      <c r="I56" s="20"/>
      <c r="J56" s="20"/>
      <c r="K56" s="20"/>
      <c r="L56" s="20"/>
      <c r="M56" s="21">
        <f>SUM(M53:M55)</f>
        <v>0.41147999999999996</v>
      </c>
      <c r="N56" s="20"/>
      <c r="O56" s="20"/>
      <c r="P56" s="20"/>
      <c r="Q56" s="20"/>
      <c r="R56" s="20">
        <f>SUM(R53:R55)</f>
        <v>6.5000000000000002E-2</v>
      </c>
      <c r="S56" s="144"/>
      <c r="T56" s="203"/>
      <c r="U56" s="97"/>
    </row>
    <row r="57" spans="1:21" x14ac:dyDescent="0.2">
      <c r="A57" s="139">
        <v>12</v>
      </c>
      <c r="B57" s="141"/>
      <c r="C57" s="141" t="s">
        <v>73</v>
      </c>
      <c r="D57" s="142" t="s">
        <v>108</v>
      </c>
      <c r="E57" s="20">
        <v>30</v>
      </c>
      <c r="F57" s="20">
        <v>15.2</v>
      </c>
      <c r="G57" s="20">
        <v>2</v>
      </c>
      <c r="H57" s="20">
        <v>4.2300000000000004</v>
      </c>
      <c r="I57" s="20">
        <v>2.6</v>
      </c>
      <c r="J57" s="20">
        <v>0.01</v>
      </c>
      <c r="K57" s="20">
        <v>7.0000000000000001E-3</v>
      </c>
      <c r="L57" s="20">
        <f>J57-K57</f>
        <v>3.0000000000000001E-3</v>
      </c>
      <c r="M57" s="21">
        <f>H57*J57-I57*L57</f>
        <v>3.4500000000000003E-2</v>
      </c>
      <c r="N57" s="20" t="s">
        <v>18</v>
      </c>
      <c r="O57" s="20" t="s">
        <v>72</v>
      </c>
      <c r="P57" s="20">
        <v>0.03</v>
      </c>
      <c r="Q57" s="20">
        <v>1</v>
      </c>
      <c r="R57" s="20">
        <f>P57/Q57</f>
        <v>0.03</v>
      </c>
      <c r="S57" s="143">
        <v>1.1200000000000001</v>
      </c>
      <c r="T57" s="203">
        <f>S57*(M59+R59)</f>
        <v>0.10584000000000002</v>
      </c>
      <c r="U57" s="97"/>
    </row>
    <row r="58" spans="1:21" x14ac:dyDescent="0.2">
      <c r="A58" s="139"/>
      <c r="B58" s="141"/>
      <c r="C58" s="141"/>
      <c r="D58" s="142"/>
      <c r="E58" s="20"/>
      <c r="F58" s="20"/>
      <c r="G58" s="20"/>
      <c r="H58" s="20"/>
      <c r="I58" s="20"/>
      <c r="J58" s="20"/>
      <c r="K58" s="20"/>
      <c r="L58" s="20"/>
      <c r="M58" s="21"/>
      <c r="N58" s="20" t="s">
        <v>20</v>
      </c>
      <c r="O58" s="20" t="s">
        <v>72</v>
      </c>
      <c r="P58" s="20">
        <v>0.03</v>
      </c>
      <c r="Q58" s="20">
        <v>1</v>
      </c>
      <c r="R58" s="20">
        <f t="shared" ref="R58" si="11">P58/Q58</f>
        <v>0.03</v>
      </c>
      <c r="S58" s="144"/>
      <c r="T58" s="203"/>
      <c r="U58" s="97"/>
    </row>
    <row r="59" spans="1:21" x14ac:dyDescent="0.2">
      <c r="A59" s="139"/>
      <c r="B59" s="141"/>
      <c r="C59" s="141"/>
      <c r="D59" s="142"/>
      <c r="E59" s="20"/>
      <c r="F59" s="20"/>
      <c r="G59" s="20"/>
      <c r="H59" s="20"/>
      <c r="I59" s="20"/>
      <c r="J59" s="20"/>
      <c r="K59" s="20"/>
      <c r="L59" s="20"/>
      <c r="M59" s="21">
        <f>SUM(M57:M58)</f>
        <v>3.4500000000000003E-2</v>
      </c>
      <c r="N59" s="20"/>
      <c r="O59" s="20"/>
      <c r="P59" s="20"/>
      <c r="Q59" s="20"/>
      <c r="R59" s="20">
        <f>SUM(R57:R58)</f>
        <v>0.06</v>
      </c>
      <c r="S59" s="144"/>
      <c r="T59" s="203"/>
      <c r="U59" s="97"/>
    </row>
    <row r="60" spans="1:21" ht="14.25" customHeight="1" x14ac:dyDescent="0.2">
      <c r="A60" s="155">
        <v>13</v>
      </c>
      <c r="B60" s="155"/>
      <c r="C60" s="158" t="s">
        <v>99</v>
      </c>
      <c r="D60" s="142" t="s">
        <v>93</v>
      </c>
      <c r="E60" s="20">
        <v>116</v>
      </c>
      <c r="F60" s="20">
        <v>63</v>
      </c>
      <c r="G60" s="20">
        <v>2.5</v>
      </c>
      <c r="H60" s="20">
        <v>5.18</v>
      </c>
      <c r="I60" s="20">
        <v>2.6</v>
      </c>
      <c r="J60" s="20">
        <v>7.0999999999999994E-2</v>
      </c>
      <c r="K60" s="20">
        <v>8.0000000000000002E-3</v>
      </c>
      <c r="L60" s="20">
        <f>J60-K60</f>
        <v>6.3E-2</v>
      </c>
      <c r="M60" s="21">
        <f>H60*J60-I60*L60</f>
        <v>0.20397999999999994</v>
      </c>
      <c r="N60" s="20" t="s">
        <v>18</v>
      </c>
      <c r="O60" s="20" t="s">
        <v>95</v>
      </c>
      <c r="P60" s="20">
        <v>0.04</v>
      </c>
      <c r="Q60" s="20">
        <v>2</v>
      </c>
      <c r="R60" s="20">
        <f>P60/Q60</f>
        <v>0.02</v>
      </c>
      <c r="S60" s="143">
        <v>1.1200000000000001</v>
      </c>
      <c r="T60" s="203">
        <f>S60*(M63+R63)</f>
        <v>0.29005759999999997</v>
      </c>
      <c r="U60" s="97"/>
    </row>
    <row r="61" spans="1:21" x14ac:dyDescent="0.2">
      <c r="A61" s="156"/>
      <c r="B61" s="156"/>
      <c r="C61" s="159"/>
      <c r="D61" s="142"/>
      <c r="E61" s="20"/>
      <c r="F61" s="20"/>
      <c r="G61" s="20"/>
      <c r="H61" s="20"/>
      <c r="I61" s="20"/>
      <c r="J61" s="20"/>
      <c r="K61" s="20"/>
      <c r="L61" s="20"/>
      <c r="M61" s="21"/>
      <c r="N61" s="20" t="s">
        <v>20</v>
      </c>
      <c r="O61" s="20" t="s">
        <v>95</v>
      </c>
      <c r="P61" s="20">
        <v>0.04</v>
      </c>
      <c r="Q61" s="20">
        <v>2</v>
      </c>
      <c r="R61" s="20">
        <f t="shared" ref="R61:R62" si="12">P61/Q61</f>
        <v>0.02</v>
      </c>
      <c r="S61" s="144"/>
      <c r="T61" s="203"/>
      <c r="U61" s="97"/>
    </row>
    <row r="62" spans="1:21" x14ac:dyDescent="0.2">
      <c r="A62" s="156"/>
      <c r="B62" s="156"/>
      <c r="C62" s="159"/>
      <c r="D62" s="142"/>
      <c r="E62" s="20"/>
      <c r="F62" s="20"/>
      <c r="G62" s="20"/>
      <c r="H62" s="20"/>
      <c r="I62" s="20"/>
      <c r="J62" s="20"/>
      <c r="K62" s="20"/>
      <c r="L62" s="20"/>
      <c r="M62" s="21"/>
      <c r="N62" s="20" t="s">
        <v>52</v>
      </c>
      <c r="O62" s="20" t="s">
        <v>72</v>
      </c>
      <c r="P62" s="20">
        <v>0.03</v>
      </c>
      <c r="Q62" s="20">
        <v>2</v>
      </c>
      <c r="R62" s="20">
        <f t="shared" si="12"/>
        <v>1.4999999999999999E-2</v>
      </c>
      <c r="S62" s="144"/>
      <c r="T62" s="203"/>
      <c r="U62" s="97"/>
    </row>
    <row r="63" spans="1:21" x14ac:dyDescent="0.2">
      <c r="A63" s="157"/>
      <c r="B63" s="157"/>
      <c r="C63" s="160"/>
      <c r="D63" s="142"/>
      <c r="E63" s="20"/>
      <c r="F63" s="20"/>
      <c r="G63" s="20"/>
      <c r="H63" s="20"/>
      <c r="I63" s="20"/>
      <c r="J63" s="20"/>
      <c r="K63" s="20"/>
      <c r="L63" s="20"/>
      <c r="M63" s="21">
        <f>SUM(M60:M62)</f>
        <v>0.20397999999999994</v>
      </c>
      <c r="N63" s="20"/>
      <c r="O63" s="20"/>
      <c r="P63" s="20"/>
      <c r="Q63" s="20"/>
      <c r="R63" s="20">
        <f>SUM(R60:R62)</f>
        <v>5.5E-2</v>
      </c>
      <c r="S63" s="144"/>
      <c r="T63" s="203"/>
      <c r="U63" s="97"/>
    </row>
    <row r="64" spans="1:21" x14ac:dyDescent="0.2">
      <c r="A64" s="155">
        <v>14</v>
      </c>
      <c r="B64" s="155"/>
      <c r="C64" s="161" t="s">
        <v>100</v>
      </c>
      <c r="D64" s="142" t="s">
        <v>103</v>
      </c>
      <c r="E64" s="20">
        <v>89.3</v>
      </c>
      <c r="F64" s="20">
        <v>240</v>
      </c>
      <c r="G64" s="20">
        <v>3</v>
      </c>
      <c r="H64" s="20">
        <v>5.83</v>
      </c>
      <c r="I64" s="20">
        <v>2.6</v>
      </c>
      <c r="J64" s="20">
        <v>0.505</v>
      </c>
      <c r="K64" s="20">
        <v>0.35199999999999998</v>
      </c>
      <c r="L64" s="20">
        <f>J64-K64</f>
        <v>0.15300000000000002</v>
      </c>
      <c r="M64" s="21">
        <f>H64*J64-I64*L64</f>
        <v>2.5463499999999999</v>
      </c>
      <c r="N64" s="20" t="s">
        <v>18</v>
      </c>
      <c r="O64" s="20" t="s">
        <v>89</v>
      </c>
      <c r="P64" s="20">
        <v>0.15</v>
      </c>
      <c r="Q64" s="20">
        <v>1</v>
      </c>
      <c r="R64" s="20">
        <f>P64/Q64</f>
        <v>0.15</v>
      </c>
      <c r="S64" s="143">
        <v>1.1200000000000001</v>
      </c>
      <c r="T64" s="203">
        <f>S64*(M67+R67)</f>
        <v>3.299912</v>
      </c>
      <c r="U64" s="97"/>
    </row>
    <row r="65" spans="1:21" x14ac:dyDescent="0.2">
      <c r="A65" s="156"/>
      <c r="B65" s="156"/>
      <c r="C65" s="162"/>
      <c r="D65" s="142"/>
      <c r="E65" s="20"/>
      <c r="F65" s="20"/>
      <c r="G65" s="20"/>
      <c r="H65" s="20"/>
      <c r="I65" s="20"/>
      <c r="J65" s="20"/>
      <c r="K65" s="20"/>
      <c r="L65" s="20"/>
      <c r="M65" s="21"/>
      <c r="N65" s="20" t="s">
        <v>20</v>
      </c>
      <c r="O65" s="20" t="s">
        <v>101</v>
      </c>
      <c r="P65" s="20">
        <v>0.1</v>
      </c>
      <c r="Q65" s="20">
        <v>1</v>
      </c>
      <c r="R65" s="20">
        <f t="shared" ref="R65:R66" si="13">P65/Q65</f>
        <v>0.1</v>
      </c>
      <c r="S65" s="144"/>
      <c r="T65" s="203"/>
      <c r="U65" s="97"/>
    </row>
    <row r="66" spans="1:21" x14ac:dyDescent="0.2">
      <c r="A66" s="156"/>
      <c r="B66" s="156"/>
      <c r="C66" s="162"/>
      <c r="D66" s="142"/>
      <c r="E66" s="20"/>
      <c r="F66" s="20"/>
      <c r="G66" s="20"/>
      <c r="H66" s="20"/>
      <c r="I66" s="20"/>
      <c r="J66" s="20"/>
      <c r="K66" s="20"/>
      <c r="L66" s="20"/>
      <c r="M66" s="21"/>
      <c r="N66" s="20" t="s">
        <v>19</v>
      </c>
      <c r="O66" s="20" t="s">
        <v>89</v>
      </c>
      <c r="P66" s="20">
        <v>0.15</v>
      </c>
      <c r="Q66" s="20">
        <v>1</v>
      </c>
      <c r="R66" s="20">
        <f t="shared" si="13"/>
        <v>0.15</v>
      </c>
      <c r="S66" s="144"/>
      <c r="T66" s="203"/>
      <c r="U66" s="97"/>
    </row>
    <row r="67" spans="1:21" x14ac:dyDescent="0.2">
      <c r="A67" s="157"/>
      <c r="B67" s="157"/>
      <c r="C67" s="163"/>
      <c r="D67" s="142"/>
      <c r="E67" s="20"/>
      <c r="F67" s="20"/>
      <c r="G67" s="20"/>
      <c r="H67" s="20"/>
      <c r="I67" s="20"/>
      <c r="J67" s="20"/>
      <c r="K67" s="20"/>
      <c r="L67" s="20"/>
      <c r="M67" s="21">
        <f>SUM(M64:M66)</f>
        <v>2.5463499999999999</v>
      </c>
      <c r="N67" s="20"/>
      <c r="O67" s="20"/>
      <c r="P67" s="20"/>
      <c r="Q67" s="20"/>
      <c r="R67" s="20">
        <f>SUM(R64:R66)</f>
        <v>0.4</v>
      </c>
      <c r="S67" s="144"/>
      <c r="T67" s="203"/>
      <c r="U67" s="97"/>
    </row>
    <row r="68" spans="1:21" x14ac:dyDescent="0.2">
      <c r="A68" s="155">
        <v>15</v>
      </c>
      <c r="B68" s="155"/>
      <c r="C68" s="158" t="s">
        <v>100</v>
      </c>
      <c r="D68" s="142" t="s">
        <v>103</v>
      </c>
      <c r="E68" s="20">
        <v>89.3</v>
      </c>
      <c r="F68" s="20">
        <v>248</v>
      </c>
      <c r="G68" s="20">
        <v>4</v>
      </c>
      <c r="H68" s="20">
        <v>5.83</v>
      </c>
      <c r="I68" s="20">
        <v>2.6</v>
      </c>
      <c r="J68" s="20">
        <v>0.69499999999999995</v>
      </c>
      <c r="K68" s="20">
        <v>0.35199999999999998</v>
      </c>
      <c r="L68" s="20">
        <f>J68-K68</f>
        <v>0.34299999999999997</v>
      </c>
      <c r="M68" s="21">
        <f>H68*J68-I68*L68</f>
        <v>3.16005</v>
      </c>
      <c r="N68" s="20" t="s">
        <v>18</v>
      </c>
      <c r="O68" s="20" t="s">
        <v>89</v>
      </c>
      <c r="P68" s="20">
        <v>0.15</v>
      </c>
      <c r="Q68" s="20">
        <v>1</v>
      </c>
      <c r="R68" s="20">
        <f>P68/Q68</f>
        <v>0.15</v>
      </c>
      <c r="S68" s="143">
        <v>1.1200000000000001</v>
      </c>
      <c r="T68" s="203">
        <f>S68*(M71+R71)</f>
        <v>3.9872560000000004</v>
      </c>
      <c r="U68" s="97"/>
    </row>
    <row r="69" spans="1:21" x14ac:dyDescent="0.2">
      <c r="A69" s="156"/>
      <c r="B69" s="156"/>
      <c r="C69" s="159"/>
      <c r="D69" s="142"/>
      <c r="E69" s="20"/>
      <c r="F69" s="20"/>
      <c r="G69" s="20"/>
      <c r="H69" s="20"/>
      <c r="I69" s="20"/>
      <c r="J69" s="20"/>
      <c r="K69" s="20"/>
      <c r="L69" s="20"/>
      <c r="M69" s="21"/>
      <c r="N69" s="20" t="s">
        <v>20</v>
      </c>
      <c r="O69" s="20" t="s">
        <v>101</v>
      </c>
      <c r="P69" s="20">
        <v>0.1</v>
      </c>
      <c r="Q69" s="20">
        <v>1</v>
      </c>
      <c r="R69" s="20">
        <f t="shared" ref="R69:R70" si="14">P69/Q69</f>
        <v>0.1</v>
      </c>
      <c r="S69" s="144"/>
      <c r="T69" s="203"/>
      <c r="U69" s="97"/>
    </row>
    <row r="70" spans="1:21" x14ac:dyDescent="0.2">
      <c r="A70" s="156"/>
      <c r="B70" s="156"/>
      <c r="C70" s="159"/>
      <c r="D70" s="142"/>
      <c r="E70" s="20"/>
      <c r="F70" s="20"/>
      <c r="G70" s="20"/>
      <c r="H70" s="20"/>
      <c r="I70" s="20"/>
      <c r="J70" s="20"/>
      <c r="K70" s="20"/>
      <c r="L70" s="20"/>
      <c r="M70" s="21"/>
      <c r="N70" s="20" t="s">
        <v>19</v>
      </c>
      <c r="O70" s="20" t="s">
        <v>89</v>
      </c>
      <c r="P70" s="20">
        <v>0.15</v>
      </c>
      <c r="Q70" s="20">
        <v>1</v>
      </c>
      <c r="R70" s="20">
        <f t="shared" si="14"/>
        <v>0.15</v>
      </c>
      <c r="S70" s="144"/>
      <c r="T70" s="203"/>
      <c r="U70" s="97"/>
    </row>
    <row r="71" spans="1:21" x14ac:dyDescent="0.2">
      <c r="A71" s="157"/>
      <c r="B71" s="157"/>
      <c r="C71" s="160"/>
      <c r="D71" s="142"/>
      <c r="E71" s="20"/>
      <c r="F71" s="20"/>
      <c r="G71" s="20"/>
      <c r="H71" s="20"/>
      <c r="I71" s="20"/>
      <c r="J71" s="20"/>
      <c r="K71" s="20"/>
      <c r="L71" s="20"/>
      <c r="M71" s="21">
        <f>SUM(M68:M70)</f>
        <v>3.16005</v>
      </c>
      <c r="N71" s="20"/>
      <c r="O71" s="20"/>
      <c r="P71" s="20"/>
      <c r="Q71" s="20"/>
      <c r="R71" s="20">
        <f>SUM(R68:R70)</f>
        <v>0.4</v>
      </c>
      <c r="S71" s="144"/>
      <c r="T71" s="203"/>
      <c r="U71" s="97"/>
    </row>
    <row r="72" spans="1:21" x14ac:dyDescent="0.2">
      <c r="A72" s="139">
        <v>16</v>
      </c>
      <c r="B72" s="141"/>
      <c r="C72" s="141" t="s">
        <v>91</v>
      </c>
      <c r="D72" s="142" t="s">
        <v>106</v>
      </c>
      <c r="E72" s="20">
        <v>142</v>
      </c>
      <c r="F72" s="20">
        <v>83.3</v>
      </c>
      <c r="G72" s="20">
        <v>4</v>
      </c>
      <c r="H72" s="20">
        <v>5.18</v>
      </c>
      <c r="I72" s="20">
        <v>2.6</v>
      </c>
      <c r="J72" s="20">
        <v>0.372</v>
      </c>
      <c r="K72" s="20">
        <f>J72*0.55</f>
        <v>0.2046</v>
      </c>
      <c r="L72" s="20">
        <f>J72-K72</f>
        <v>0.16739999999999999</v>
      </c>
      <c r="M72" s="21">
        <f>H72*J72-I72*L72</f>
        <v>1.4917199999999997</v>
      </c>
      <c r="N72" s="20" t="s">
        <v>18</v>
      </c>
      <c r="O72" s="20" t="s">
        <v>102</v>
      </c>
      <c r="P72" s="20">
        <v>0.08</v>
      </c>
      <c r="Q72" s="20">
        <v>1</v>
      </c>
      <c r="R72" s="20">
        <f>P72/Q72</f>
        <v>0.08</v>
      </c>
      <c r="S72" s="143">
        <v>1.1200000000000001</v>
      </c>
      <c r="T72" s="203">
        <f>S72*(M74+R74)</f>
        <v>1.8387264000000001</v>
      </c>
      <c r="U72" s="97"/>
    </row>
    <row r="73" spans="1:21" x14ac:dyDescent="0.2">
      <c r="A73" s="139"/>
      <c r="B73" s="141"/>
      <c r="C73" s="141"/>
      <c r="D73" s="142"/>
      <c r="E73" s="20"/>
      <c r="F73" s="20"/>
      <c r="G73" s="20"/>
      <c r="H73" s="20"/>
      <c r="I73" s="20"/>
      <c r="J73" s="20"/>
      <c r="K73" s="20"/>
      <c r="L73" s="20"/>
      <c r="M73" s="21"/>
      <c r="N73" s="20" t="s">
        <v>19</v>
      </c>
      <c r="O73" s="20" t="s">
        <v>105</v>
      </c>
      <c r="P73" s="20">
        <v>7.0000000000000007E-2</v>
      </c>
      <c r="Q73" s="20">
        <v>1</v>
      </c>
      <c r="R73" s="20">
        <f t="shared" ref="R73" si="15">P73/Q73</f>
        <v>7.0000000000000007E-2</v>
      </c>
      <c r="S73" s="144"/>
      <c r="T73" s="203"/>
      <c r="U73" s="97"/>
    </row>
    <row r="74" spans="1:21" x14ac:dyDescent="0.2">
      <c r="A74" s="139"/>
      <c r="B74" s="141"/>
      <c r="C74" s="141"/>
      <c r="D74" s="142"/>
      <c r="E74" s="20"/>
      <c r="F74" s="20"/>
      <c r="G74" s="20"/>
      <c r="H74" s="20"/>
      <c r="I74" s="20"/>
      <c r="J74" s="20"/>
      <c r="K74" s="20"/>
      <c r="L74" s="20"/>
      <c r="M74" s="21">
        <f>SUM(M72:M73)</f>
        <v>1.4917199999999997</v>
      </c>
      <c r="N74" s="20"/>
      <c r="O74" s="20"/>
      <c r="P74" s="20"/>
      <c r="Q74" s="20"/>
      <c r="R74" s="20">
        <f>SUM(R72:R73)</f>
        <v>0.15000000000000002</v>
      </c>
      <c r="S74" s="144"/>
      <c r="T74" s="203"/>
      <c r="U74" s="97"/>
    </row>
    <row r="75" spans="1:21" x14ac:dyDescent="0.2">
      <c r="A75" s="139">
        <v>17</v>
      </c>
      <c r="B75" s="141"/>
      <c r="C75" s="141" t="s">
        <v>73</v>
      </c>
      <c r="D75" s="142" t="s">
        <v>108</v>
      </c>
      <c r="E75" s="20">
        <v>70</v>
      </c>
      <c r="F75" s="20">
        <v>17.12</v>
      </c>
      <c r="G75" s="20">
        <v>2</v>
      </c>
      <c r="H75" s="20">
        <v>4.2300000000000004</v>
      </c>
      <c r="I75" s="20">
        <v>2.6</v>
      </c>
      <c r="J75" s="20">
        <v>1.9E-2</v>
      </c>
      <c r="K75" s="20">
        <f>J75*0.55</f>
        <v>1.0450000000000001E-2</v>
      </c>
      <c r="L75" s="20">
        <f>J75-K75</f>
        <v>8.5499999999999986E-3</v>
      </c>
      <c r="M75" s="21">
        <f>H75*J75-I75*L75</f>
        <v>5.8140000000000011E-2</v>
      </c>
      <c r="N75" s="20" t="s">
        <v>18</v>
      </c>
      <c r="O75" s="20" t="s">
        <v>72</v>
      </c>
      <c r="P75" s="20">
        <v>0.03</v>
      </c>
      <c r="Q75" s="20">
        <v>1</v>
      </c>
      <c r="R75" s="20">
        <f>P75/Q75</f>
        <v>0.03</v>
      </c>
      <c r="S75" s="143">
        <v>1.1200000000000001</v>
      </c>
      <c r="T75" s="203">
        <f>S75*(M77+R77)</f>
        <v>0.13231680000000001</v>
      </c>
      <c r="U75" s="97"/>
    </row>
    <row r="76" spans="1:21" x14ac:dyDescent="0.2">
      <c r="A76" s="139"/>
      <c r="B76" s="141"/>
      <c r="C76" s="141"/>
      <c r="D76" s="142"/>
      <c r="E76" s="20"/>
      <c r="F76" s="20"/>
      <c r="G76" s="20"/>
      <c r="H76" s="20"/>
      <c r="I76" s="20"/>
      <c r="J76" s="20"/>
      <c r="K76" s="20"/>
      <c r="L76" s="20"/>
      <c r="M76" s="21"/>
      <c r="N76" s="20" t="s">
        <v>20</v>
      </c>
      <c r="O76" s="20" t="s">
        <v>72</v>
      </c>
      <c r="P76" s="20">
        <v>0.03</v>
      </c>
      <c r="Q76" s="20">
        <v>1</v>
      </c>
      <c r="R76" s="20">
        <f t="shared" ref="R76" si="16">P76/Q76</f>
        <v>0.03</v>
      </c>
      <c r="S76" s="144"/>
      <c r="T76" s="203"/>
      <c r="U76" s="97"/>
    </row>
    <row r="77" spans="1:21" x14ac:dyDescent="0.2">
      <c r="A77" s="139"/>
      <c r="B77" s="141"/>
      <c r="C77" s="141"/>
      <c r="D77" s="142"/>
      <c r="E77" s="20"/>
      <c r="F77" s="20"/>
      <c r="G77" s="20"/>
      <c r="H77" s="20"/>
      <c r="I77" s="20"/>
      <c r="J77" s="20"/>
      <c r="K77" s="20"/>
      <c r="L77" s="20"/>
      <c r="M77" s="21">
        <f>SUM(M75:M76)</f>
        <v>5.8140000000000011E-2</v>
      </c>
      <c r="N77" s="20"/>
      <c r="O77" s="20"/>
      <c r="P77" s="20"/>
      <c r="Q77" s="20"/>
      <c r="R77" s="20">
        <f>SUM(R75:R76)</f>
        <v>0.06</v>
      </c>
      <c r="S77" s="144"/>
      <c r="T77" s="203"/>
      <c r="U77" s="97"/>
    </row>
    <row r="78" spans="1:21" x14ac:dyDescent="0.2">
      <c r="A78" s="155">
        <v>18</v>
      </c>
      <c r="B78" s="155"/>
      <c r="C78" s="158" t="s">
        <v>111</v>
      </c>
      <c r="D78" s="155" t="s">
        <v>97</v>
      </c>
      <c r="E78" s="20">
        <v>132</v>
      </c>
      <c r="F78" s="20">
        <v>70</v>
      </c>
      <c r="G78" s="20">
        <v>3</v>
      </c>
      <c r="H78" s="20">
        <v>4.8499999999999996</v>
      </c>
      <c r="I78" s="20">
        <v>2.6</v>
      </c>
      <c r="J78" s="20">
        <v>0.108</v>
      </c>
      <c r="K78" s="20">
        <f>J78*0.6</f>
        <v>6.4799999999999996E-2</v>
      </c>
      <c r="L78" s="20">
        <f>J78-K78</f>
        <v>4.3200000000000002E-2</v>
      </c>
      <c r="M78" s="21">
        <f>H78*J78-I78*L78</f>
        <v>0.41147999999999996</v>
      </c>
      <c r="N78" s="20" t="s">
        <v>18</v>
      </c>
      <c r="O78" s="20" t="s">
        <v>92</v>
      </c>
      <c r="P78" s="20">
        <v>0.05</v>
      </c>
      <c r="Q78" s="20">
        <v>2</v>
      </c>
      <c r="R78" s="20">
        <f>P78/Q78</f>
        <v>2.5000000000000001E-2</v>
      </c>
      <c r="S78" s="143">
        <v>1.1200000000000001</v>
      </c>
      <c r="T78" s="203">
        <f>S78*(M81+R81)</f>
        <v>0.53365759999999995</v>
      </c>
      <c r="U78" s="97"/>
    </row>
    <row r="79" spans="1:21" x14ac:dyDescent="0.2">
      <c r="A79" s="156"/>
      <c r="B79" s="156"/>
      <c r="C79" s="159"/>
      <c r="D79" s="156"/>
      <c r="E79" s="20"/>
      <c r="F79" s="20"/>
      <c r="G79" s="20"/>
      <c r="H79" s="20"/>
      <c r="I79" s="20"/>
      <c r="J79" s="20"/>
      <c r="K79" s="20"/>
      <c r="L79" s="20"/>
      <c r="M79" s="21"/>
      <c r="N79" s="20" t="s">
        <v>20</v>
      </c>
      <c r="O79" s="20" t="s">
        <v>92</v>
      </c>
      <c r="P79" s="20">
        <v>0.05</v>
      </c>
      <c r="Q79" s="20">
        <v>2</v>
      </c>
      <c r="R79" s="20">
        <f t="shared" ref="R79:R80" si="17">P79/Q79</f>
        <v>2.5000000000000001E-2</v>
      </c>
      <c r="S79" s="144"/>
      <c r="T79" s="203"/>
      <c r="U79" s="97"/>
    </row>
    <row r="80" spans="1:21" x14ac:dyDescent="0.2">
      <c r="A80" s="156"/>
      <c r="B80" s="156"/>
      <c r="C80" s="159"/>
      <c r="D80" s="156"/>
      <c r="E80" s="20"/>
      <c r="F80" s="20"/>
      <c r="G80" s="20"/>
      <c r="H80" s="20"/>
      <c r="I80" s="20"/>
      <c r="J80" s="20"/>
      <c r="K80" s="20"/>
      <c r="L80" s="20"/>
      <c r="M80" s="21"/>
      <c r="N80" s="20" t="s">
        <v>52</v>
      </c>
      <c r="O80" s="20" t="s">
        <v>72</v>
      </c>
      <c r="P80" s="20">
        <v>0.03</v>
      </c>
      <c r="Q80" s="20">
        <v>2</v>
      </c>
      <c r="R80" s="20">
        <f t="shared" si="17"/>
        <v>1.4999999999999999E-2</v>
      </c>
      <c r="S80" s="144"/>
      <c r="T80" s="203"/>
      <c r="U80" s="97"/>
    </row>
    <row r="81" spans="1:21" x14ac:dyDescent="0.2">
      <c r="A81" s="157"/>
      <c r="B81" s="157"/>
      <c r="C81" s="160"/>
      <c r="D81" s="157"/>
      <c r="E81" s="20"/>
      <c r="F81" s="20"/>
      <c r="G81" s="20"/>
      <c r="H81" s="20"/>
      <c r="I81" s="20"/>
      <c r="J81" s="20"/>
      <c r="K81" s="20"/>
      <c r="L81" s="20"/>
      <c r="M81" s="21">
        <f>SUM(M78:M80)</f>
        <v>0.41147999999999996</v>
      </c>
      <c r="N81" s="20"/>
      <c r="O81" s="20"/>
      <c r="P81" s="20"/>
      <c r="Q81" s="20"/>
      <c r="R81" s="20">
        <f>SUM(R78:R80)</f>
        <v>6.5000000000000002E-2</v>
      </c>
      <c r="S81" s="144"/>
      <c r="T81" s="203"/>
      <c r="U81" s="98"/>
    </row>
    <row r="82" spans="1:21" x14ac:dyDescent="0.2">
      <c r="A82" s="145">
        <v>19</v>
      </c>
      <c r="B82" s="140"/>
      <c r="C82" s="140" t="s">
        <v>91</v>
      </c>
      <c r="D82" s="146" t="s">
        <v>93</v>
      </c>
      <c r="E82" s="22">
        <v>142</v>
      </c>
      <c r="F82" s="22">
        <v>104.2</v>
      </c>
      <c r="G82" s="22">
        <v>2.5</v>
      </c>
      <c r="H82" s="22">
        <v>5.18</v>
      </c>
      <c r="I82" s="22">
        <v>2.6</v>
      </c>
      <c r="J82" s="22">
        <v>0.28999999999999998</v>
      </c>
      <c r="K82" s="22">
        <v>0.107</v>
      </c>
      <c r="L82" s="22">
        <f>J82-K82</f>
        <v>0.183</v>
      </c>
      <c r="M82" s="23">
        <f>H82*J82-I82*L82</f>
        <v>1.0263999999999998</v>
      </c>
      <c r="N82" s="22" t="s">
        <v>18</v>
      </c>
      <c r="O82" s="22" t="s">
        <v>92</v>
      </c>
      <c r="P82" s="22">
        <v>0.05</v>
      </c>
      <c r="Q82" s="22">
        <v>1</v>
      </c>
      <c r="R82" s="22">
        <f>P82/Q82</f>
        <v>0.05</v>
      </c>
      <c r="S82" s="147">
        <v>1.1200000000000001</v>
      </c>
      <c r="T82" s="204">
        <f>S82*(M85+R85)</f>
        <v>1.3175679999999999</v>
      </c>
      <c r="U82" s="96" t="s">
        <v>232</v>
      </c>
    </row>
    <row r="83" spans="1:21" x14ac:dyDescent="0.2">
      <c r="A83" s="145"/>
      <c r="B83" s="140"/>
      <c r="C83" s="140"/>
      <c r="D83" s="146"/>
      <c r="E83" s="22"/>
      <c r="F83" s="22"/>
      <c r="G83" s="22"/>
      <c r="H83" s="22"/>
      <c r="I83" s="22"/>
      <c r="J83" s="22"/>
      <c r="K83" s="22"/>
      <c r="L83" s="22"/>
      <c r="M83" s="23"/>
      <c r="N83" s="22" t="s">
        <v>20</v>
      </c>
      <c r="O83" s="22" t="s">
        <v>92</v>
      </c>
      <c r="P83" s="22">
        <v>0.05</v>
      </c>
      <c r="Q83" s="22">
        <v>1</v>
      </c>
      <c r="R83" s="22">
        <f t="shared" ref="R83:R84" si="18">P83/Q83</f>
        <v>0.05</v>
      </c>
      <c r="S83" s="148"/>
      <c r="T83" s="204"/>
      <c r="U83" s="97"/>
    </row>
    <row r="84" spans="1:21" x14ac:dyDescent="0.2">
      <c r="A84" s="145"/>
      <c r="B84" s="140"/>
      <c r="C84" s="140"/>
      <c r="D84" s="146"/>
      <c r="E84" s="22"/>
      <c r="F84" s="22"/>
      <c r="G84" s="22"/>
      <c r="H84" s="22"/>
      <c r="I84" s="22"/>
      <c r="J84" s="22"/>
      <c r="K84" s="22"/>
      <c r="L84" s="22"/>
      <c r="M84" s="23"/>
      <c r="N84" s="22" t="s">
        <v>19</v>
      </c>
      <c r="O84" s="22" t="s">
        <v>92</v>
      </c>
      <c r="P84" s="22">
        <v>0.05</v>
      </c>
      <c r="Q84" s="22">
        <v>1</v>
      </c>
      <c r="R84" s="22">
        <f t="shared" si="18"/>
        <v>0.05</v>
      </c>
      <c r="S84" s="148"/>
      <c r="T84" s="204"/>
      <c r="U84" s="97"/>
    </row>
    <row r="85" spans="1:21" x14ac:dyDescent="0.2">
      <c r="A85" s="145"/>
      <c r="B85" s="140"/>
      <c r="C85" s="140"/>
      <c r="D85" s="146"/>
      <c r="E85" s="22"/>
      <c r="F85" s="22"/>
      <c r="G85" s="22"/>
      <c r="H85" s="22"/>
      <c r="I85" s="22"/>
      <c r="J85" s="22"/>
      <c r="K85" s="22"/>
      <c r="L85" s="22"/>
      <c r="M85" s="23">
        <f>SUM(M82:M84)</f>
        <v>1.0263999999999998</v>
      </c>
      <c r="N85" s="22"/>
      <c r="O85" s="22"/>
      <c r="P85" s="22"/>
      <c r="Q85" s="22"/>
      <c r="R85" s="22">
        <f>SUM(R82:R84)</f>
        <v>0.15000000000000002</v>
      </c>
      <c r="S85" s="148"/>
      <c r="T85" s="204"/>
      <c r="U85" s="97"/>
    </row>
    <row r="86" spans="1:21" x14ac:dyDescent="0.2">
      <c r="A86" s="149">
        <v>20</v>
      </c>
      <c r="B86" s="149"/>
      <c r="C86" s="152" t="s">
        <v>100</v>
      </c>
      <c r="D86" s="146" t="s">
        <v>103</v>
      </c>
      <c r="E86" s="22">
        <v>184.5</v>
      </c>
      <c r="F86" s="22">
        <v>114</v>
      </c>
      <c r="G86" s="22">
        <v>3</v>
      </c>
      <c r="H86" s="22">
        <v>5.83</v>
      </c>
      <c r="I86" s="22">
        <v>2.6</v>
      </c>
      <c r="J86" s="22">
        <v>0.495</v>
      </c>
      <c r="K86" s="22">
        <v>0.30199999999999999</v>
      </c>
      <c r="L86" s="22">
        <f>J86-K86</f>
        <v>0.193</v>
      </c>
      <c r="M86" s="23">
        <f>H86*J86-I86*L86</f>
        <v>2.3840500000000002</v>
      </c>
      <c r="N86" s="22" t="s">
        <v>18</v>
      </c>
      <c r="O86" s="22" t="s">
        <v>102</v>
      </c>
      <c r="P86" s="22">
        <v>0.08</v>
      </c>
      <c r="Q86" s="22">
        <v>1</v>
      </c>
      <c r="R86" s="22">
        <f>P86/Q86</f>
        <v>0.08</v>
      </c>
      <c r="S86" s="147">
        <v>1.1200000000000001</v>
      </c>
      <c r="T86" s="204">
        <f>S86*(M89+R89)</f>
        <v>2.9277360000000003</v>
      </c>
      <c r="U86" s="97"/>
    </row>
    <row r="87" spans="1:21" x14ac:dyDescent="0.2">
      <c r="A87" s="150"/>
      <c r="B87" s="150"/>
      <c r="C87" s="153"/>
      <c r="D87" s="146"/>
      <c r="E87" s="22"/>
      <c r="F87" s="22"/>
      <c r="G87" s="22"/>
      <c r="H87" s="22"/>
      <c r="I87" s="22"/>
      <c r="J87" s="22"/>
      <c r="K87" s="22"/>
      <c r="L87" s="22"/>
      <c r="M87" s="23"/>
      <c r="N87" s="22" t="s">
        <v>20</v>
      </c>
      <c r="O87" s="22" t="s">
        <v>105</v>
      </c>
      <c r="P87" s="22">
        <v>7.0000000000000007E-2</v>
      </c>
      <c r="Q87" s="22">
        <v>1</v>
      </c>
      <c r="R87" s="22">
        <f t="shared" ref="R87:R88" si="19">P87/Q87</f>
        <v>7.0000000000000007E-2</v>
      </c>
      <c r="S87" s="148"/>
      <c r="T87" s="204"/>
      <c r="U87" s="97"/>
    </row>
    <row r="88" spans="1:21" x14ac:dyDescent="0.2">
      <c r="A88" s="150"/>
      <c r="B88" s="150"/>
      <c r="C88" s="153"/>
      <c r="D88" s="146"/>
      <c r="E88" s="22"/>
      <c r="F88" s="22"/>
      <c r="G88" s="22"/>
      <c r="H88" s="22"/>
      <c r="I88" s="22"/>
      <c r="J88" s="22"/>
      <c r="K88" s="22"/>
      <c r="L88" s="22"/>
      <c r="M88" s="23"/>
      <c r="N88" s="22" t="s">
        <v>19</v>
      </c>
      <c r="O88" s="22" t="s">
        <v>102</v>
      </c>
      <c r="P88" s="22">
        <v>0.08</v>
      </c>
      <c r="Q88" s="22">
        <v>1</v>
      </c>
      <c r="R88" s="22">
        <f t="shared" si="19"/>
        <v>0.08</v>
      </c>
      <c r="S88" s="148"/>
      <c r="T88" s="204"/>
      <c r="U88" s="97"/>
    </row>
    <row r="89" spans="1:21" x14ac:dyDescent="0.2">
      <c r="A89" s="151"/>
      <c r="B89" s="151"/>
      <c r="C89" s="154"/>
      <c r="D89" s="146"/>
      <c r="E89" s="22"/>
      <c r="F89" s="22"/>
      <c r="G89" s="22"/>
      <c r="H89" s="22"/>
      <c r="I89" s="22"/>
      <c r="J89" s="22"/>
      <c r="K89" s="22"/>
      <c r="L89" s="22"/>
      <c r="M89" s="23">
        <f>SUM(M86:M88)</f>
        <v>2.3840500000000002</v>
      </c>
      <c r="N89" s="22"/>
      <c r="O89" s="22"/>
      <c r="P89" s="22"/>
      <c r="Q89" s="22"/>
      <c r="R89" s="22">
        <f>SUM(R86:R88)</f>
        <v>0.23000000000000004</v>
      </c>
      <c r="S89" s="148"/>
      <c r="T89" s="204"/>
      <c r="U89" s="97"/>
    </row>
    <row r="90" spans="1:21" x14ac:dyDescent="0.2">
      <c r="A90" s="145">
        <v>21</v>
      </c>
      <c r="B90" s="140"/>
      <c r="C90" s="146" t="s">
        <v>112</v>
      </c>
      <c r="D90" s="146" t="s">
        <v>74</v>
      </c>
      <c r="E90" s="22">
        <v>68</v>
      </c>
      <c r="F90" s="22">
        <v>29</v>
      </c>
      <c r="G90" s="22">
        <v>1.8</v>
      </c>
      <c r="H90" s="22">
        <v>5.18</v>
      </c>
      <c r="I90" s="22">
        <v>2.6</v>
      </c>
      <c r="J90" s="22">
        <v>1.4E-2</v>
      </c>
      <c r="K90" s="22">
        <v>8.0000000000000002E-3</v>
      </c>
      <c r="L90" s="22">
        <f>J90-K90</f>
        <v>6.0000000000000001E-3</v>
      </c>
      <c r="M90" s="23">
        <f>H90*J90-I90*L90</f>
        <v>5.6919999999999998E-2</v>
      </c>
      <c r="N90" s="22" t="s">
        <v>18</v>
      </c>
      <c r="O90" s="22" t="s">
        <v>95</v>
      </c>
      <c r="P90" s="22">
        <v>0.04</v>
      </c>
      <c r="Q90" s="22">
        <v>2</v>
      </c>
      <c r="R90" s="22">
        <f>P90/Q90</f>
        <v>0.02</v>
      </c>
      <c r="S90" s="147">
        <v>1.1200000000000001</v>
      </c>
      <c r="T90" s="204">
        <f>S90*(M93+R93)</f>
        <v>0.13095039999999999</v>
      </c>
      <c r="U90" s="97"/>
    </row>
    <row r="91" spans="1:21" x14ac:dyDescent="0.2">
      <c r="A91" s="145"/>
      <c r="B91" s="140"/>
      <c r="C91" s="146"/>
      <c r="D91" s="146"/>
      <c r="E91" s="22"/>
      <c r="F91" s="22"/>
      <c r="G91" s="22"/>
      <c r="H91" s="22"/>
      <c r="I91" s="22"/>
      <c r="J91" s="22"/>
      <c r="K91" s="22"/>
      <c r="L91" s="22"/>
      <c r="M91" s="23"/>
      <c r="N91" s="22" t="s">
        <v>20</v>
      </c>
      <c r="O91" s="22" t="s">
        <v>95</v>
      </c>
      <c r="P91" s="22">
        <v>0.04</v>
      </c>
      <c r="Q91" s="22">
        <v>2</v>
      </c>
      <c r="R91" s="22">
        <f t="shared" ref="R91:R92" si="20">P91/Q91</f>
        <v>0.02</v>
      </c>
      <c r="S91" s="148"/>
      <c r="T91" s="204"/>
      <c r="U91" s="97"/>
    </row>
    <row r="92" spans="1:21" x14ac:dyDescent="0.2">
      <c r="A92" s="145"/>
      <c r="B92" s="140"/>
      <c r="C92" s="146"/>
      <c r="D92" s="146"/>
      <c r="E92" s="22"/>
      <c r="F92" s="22"/>
      <c r="G92" s="22"/>
      <c r="H92" s="22"/>
      <c r="I92" s="22"/>
      <c r="J92" s="22"/>
      <c r="K92" s="22"/>
      <c r="L92" s="22"/>
      <c r="M92" s="23"/>
      <c r="N92" s="22" t="s">
        <v>52</v>
      </c>
      <c r="O92" s="22" t="s">
        <v>95</v>
      </c>
      <c r="P92" s="22">
        <v>0.04</v>
      </c>
      <c r="Q92" s="22">
        <v>2</v>
      </c>
      <c r="R92" s="22">
        <f t="shared" si="20"/>
        <v>0.02</v>
      </c>
      <c r="S92" s="148"/>
      <c r="T92" s="204"/>
      <c r="U92" s="97"/>
    </row>
    <row r="93" spans="1:21" x14ac:dyDescent="0.2">
      <c r="A93" s="145"/>
      <c r="B93" s="140"/>
      <c r="C93" s="146"/>
      <c r="D93" s="146"/>
      <c r="E93" s="22"/>
      <c r="F93" s="22"/>
      <c r="G93" s="22"/>
      <c r="H93" s="22"/>
      <c r="I93" s="22"/>
      <c r="J93" s="22"/>
      <c r="K93" s="22"/>
      <c r="L93" s="22"/>
      <c r="M93" s="23">
        <f>SUM(M90:M92)</f>
        <v>5.6919999999999998E-2</v>
      </c>
      <c r="N93" s="22"/>
      <c r="O93" s="22"/>
      <c r="P93" s="22"/>
      <c r="Q93" s="22"/>
      <c r="R93" s="22">
        <f>SUM(R90:R92)</f>
        <v>0.06</v>
      </c>
      <c r="S93" s="148"/>
      <c r="T93" s="204"/>
      <c r="U93" s="98"/>
    </row>
    <row r="94" spans="1:21" x14ac:dyDescent="0.2">
      <c r="A94" s="185">
        <v>22</v>
      </c>
      <c r="B94" s="185"/>
      <c r="C94" s="185" t="s">
        <v>206</v>
      </c>
      <c r="D94" s="185" t="s">
        <v>207</v>
      </c>
      <c r="E94" s="186">
        <v>222</v>
      </c>
      <c r="F94" s="186">
        <v>62.5</v>
      </c>
      <c r="G94" s="186">
        <v>5</v>
      </c>
      <c r="H94" s="186">
        <v>5</v>
      </c>
      <c r="I94" s="186">
        <v>2.6</v>
      </c>
      <c r="J94" s="186">
        <v>0.54400000000000004</v>
      </c>
      <c r="K94" s="186">
        <v>0.52700000000000002</v>
      </c>
      <c r="L94" s="186">
        <f>J94-K94</f>
        <v>1.7000000000000015E-2</v>
      </c>
      <c r="M94" s="187">
        <f>H94*J94-I94*L94</f>
        <v>2.6758000000000002</v>
      </c>
      <c r="N94" s="186" t="s">
        <v>18</v>
      </c>
      <c r="O94" s="186" t="s">
        <v>218</v>
      </c>
      <c r="P94" s="186">
        <v>0.15</v>
      </c>
      <c r="Q94" s="186">
        <v>1</v>
      </c>
      <c r="R94" s="186">
        <f>P94/Q94</f>
        <v>0.15</v>
      </c>
      <c r="S94" s="188">
        <v>1.1200000000000001</v>
      </c>
      <c r="T94" s="205">
        <f>(M98+R98)*S94</f>
        <v>3.5232960000000006</v>
      </c>
      <c r="U94" s="93" t="s">
        <v>233</v>
      </c>
    </row>
    <row r="95" spans="1:21" x14ac:dyDescent="0.2">
      <c r="A95" s="185"/>
      <c r="B95" s="185"/>
      <c r="C95" s="185"/>
      <c r="D95" s="185"/>
      <c r="E95" s="186"/>
      <c r="F95" s="186"/>
      <c r="G95" s="186"/>
      <c r="H95" s="186"/>
      <c r="I95" s="186"/>
      <c r="J95" s="186"/>
      <c r="K95" s="186"/>
      <c r="L95" s="186"/>
      <c r="M95" s="187"/>
      <c r="N95" s="186" t="s">
        <v>20</v>
      </c>
      <c r="O95" s="186" t="s">
        <v>209</v>
      </c>
      <c r="P95" s="186">
        <v>7.0000000000000007E-2</v>
      </c>
      <c r="Q95" s="186">
        <v>1</v>
      </c>
      <c r="R95" s="186">
        <f t="shared" ref="R95:R97" si="21">P95/Q95</f>
        <v>7.0000000000000007E-2</v>
      </c>
      <c r="S95" s="189"/>
      <c r="T95" s="205"/>
      <c r="U95" s="94"/>
    </row>
    <row r="96" spans="1:21" x14ac:dyDescent="0.2">
      <c r="A96" s="185"/>
      <c r="B96" s="185"/>
      <c r="C96" s="185"/>
      <c r="D96" s="185"/>
      <c r="E96" s="186"/>
      <c r="F96" s="186"/>
      <c r="G96" s="186"/>
      <c r="H96" s="186"/>
      <c r="I96" s="186"/>
      <c r="J96" s="186"/>
      <c r="K96" s="186"/>
      <c r="L96" s="186"/>
      <c r="M96" s="187"/>
      <c r="N96" s="186" t="s">
        <v>19</v>
      </c>
      <c r="O96" s="186" t="s">
        <v>210</v>
      </c>
      <c r="P96" s="186">
        <v>0.1</v>
      </c>
      <c r="Q96" s="186">
        <v>1</v>
      </c>
      <c r="R96" s="186">
        <f t="shared" si="21"/>
        <v>0.1</v>
      </c>
      <c r="S96" s="189"/>
      <c r="T96" s="205"/>
      <c r="U96" s="94"/>
    </row>
    <row r="97" spans="1:21" x14ac:dyDescent="0.2">
      <c r="A97" s="185"/>
      <c r="B97" s="185"/>
      <c r="C97" s="185"/>
      <c r="D97" s="185"/>
      <c r="E97" s="186"/>
      <c r="F97" s="186"/>
      <c r="G97" s="186"/>
      <c r="H97" s="186"/>
      <c r="I97" s="186"/>
      <c r="J97" s="186"/>
      <c r="K97" s="186"/>
      <c r="L97" s="186"/>
      <c r="M97" s="187"/>
      <c r="N97" s="186" t="s">
        <v>208</v>
      </c>
      <c r="O97" s="186" t="s">
        <v>211</v>
      </c>
      <c r="P97" s="186">
        <v>0.15</v>
      </c>
      <c r="Q97" s="186">
        <v>1</v>
      </c>
      <c r="R97" s="186">
        <f t="shared" si="21"/>
        <v>0.15</v>
      </c>
      <c r="S97" s="189"/>
      <c r="T97" s="205"/>
      <c r="U97" s="94"/>
    </row>
    <row r="98" spans="1:21" x14ac:dyDescent="0.2">
      <c r="A98" s="185"/>
      <c r="B98" s="185"/>
      <c r="C98" s="185"/>
      <c r="D98" s="185"/>
      <c r="E98" s="186"/>
      <c r="F98" s="186"/>
      <c r="G98" s="186"/>
      <c r="H98" s="186"/>
      <c r="I98" s="186"/>
      <c r="J98" s="186"/>
      <c r="K98" s="186"/>
      <c r="L98" s="186"/>
      <c r="M98" s="187">
        <f>SUM(M94:M97)</f>
        <v>2.6758000000000002</v>
      </c>
      <c r="N98" s="186"/>
      <c r="O98" s="186"/>
      <c r="P98" s="186"/>
      <c r="Q98" s="186"/>
      <c r="R98" s="187">
        <f>SUM(R94:R97)</f>
        <v>0.47</v>
      </c>
      <c r="S98" s="189"/>
      <c r="T98" s="205"/>
      <c r="U98" s="94"/>
    </row>
    <row r="99" spans="1:21" x14ac:dyDescent="0.2">
      <c r="A99" s="185">
        <v>23</v>
      </c>
      <c r="B99" s="185"/>
      <c r="C99" s="185" t="s">
        <v>212</v>
      </c>
      <c r="D99" s="185" t="s">
        <v>207</v>
      </c>
      <c r="E99" s="186">
        <v>207</v>
      </c>
      <c r="F99" s="186">
        <v>56.8</v>
      </c>
      <c r="G99" s="186">
        <v>5</v>
      </c>
      <c r="H99" s="186">
        <v>5</v>
      </c>
      <c r="I99" s="186">
        <v>2.6</v>
      </c>
      <c r="J99" s="186">
        <v>0.49399999999999999</v>
      </c>
      <c r="K99" s="186">
        <v>0.47899999999999998</v>
      </c>
      <c r="L99" s="186">
        <f>J99-K99</f>
        <v>1.5000000000000013E-2</v>
      </c>
      <c r="M99" s="187">
        <f>H99*J99-I99*L99</f>
        <v>2.4309999999999996</v>
      </c>
      <c r="N99" s="186" t="s">
        <v>18</v>
      </c>
      <c r="O99" s="186" t="s">
        <v>218</v>
      </c>
      <c r="P99" s="186">
        <v>0.15</v>
      </c>
      <c r="Q99" s="186">
        <v>1</v>
      </c>
      <c r="R99" s="186">
        <f>P99/Q99</f>
        <v>0.15</v>
      </c>
      <c r="S99" s="188">
        <v>1.1200000000000001</v>
      </c>
      <c r="T99" s="205">
        <f>(M103+R103)*S99</f>
        <v>3.24912</v>
      </c>
      <c r="U99" s="94"/>
    </row>
    <row r="100" spans="1:21" x14ac:dyDescent="0.2">
      <c r="A100" s="185"/>
      <c r="B100" s="185"/>
      <c r="C100" s="185"/>
      <c r="D100" s="185"/>
      <c r="E100" s="186"/>
      <c r="F100" s="186"/>
      <c r="G100" s="186"/>
      <c r="H100" s="186"/>
      <c r="I100" s="186"/>
      <c r="J100" s="186"/>
      <c r="K100" s="186"/>
      <c r="L100" s="186"/>
      <c r="M100" s="187"/>
      <c r="N100" s="186" t="s">
        <v>20</v>
      </c>
      <c r="O100" s="186" t="s">
        <v>209</v>
      </c>
      <c r="P100" s="186">
        <v>7.0000000000000007E-2</v>
      </c>
      <c r="Q100" s="186">
        <v>1</v>
      </c>
      <c r="R100" s="186">
        <f t="shared" ref="R100:R102" si="22">P100/Q100</f>
        <v>7.0000000000000007E-2</v>
      </c>
      <c r="S100" s="189"/>
      <c r="T100" s="205"/>
      <c r="U100" s="94"/>
    </row>
    <row r="101" spans="1:21" x14ac:dyDescent="0.2">
      <c r="A101" s="185"/>
      <c r="B101" s="185"/>
      <c r="C101" s="185"/>
      <c r="D101" s="185"/>
      <c r="E101" s="186"/>
      <c r="F101" s="186"/>
      <c r="G101" s="186"/>
      <c r="H101" s="186"/>
      <c r="I101" s="186"/>
      <c r="J101" s="186"/>
      <c r="K101" s="186"/>
      <c r="L101" s="186"/>
      <c r="M101" s="187"/>
      <c r="N101" s="186" t="s">
        <v>19</v>
      </c>
      <c r="O101" s="186" t="s">
        <v>210</v>
      </c>
      <c r="P101" s="186">
        <v>0.1</v>
      </c>
      <c r="Q101" s="186">
        <v>1</v>
      </c>
      <c r="R101" s="186">
        <f t="shared" si="22"/>
        <v>0.1</v>
      </c>
      <c r="S101" s="189"/>
      <c r="T101" s="205"/>
      <c r="U101" s="94"/>
    </row>
    <row r="102" spans="1:21" x14ac:dyDescent="0.2">
      <c r="A102" s="185"/>
      <c r="B102" s="185"/>
      <c r="C102" s="185"/>
      <c r="D102" s="185"/>
      <c r="E102" s="186"/>
      <c r="F102" s="186"/>
      <c r="G102" s="186"/>
      <c r="H102" s="186"/>
      <c r="I102" s="186"/>
      <c r="J102" s="186"/>
      <c r="K102" s="186"/>
      <c r="L102" s="186"/>
      <c r="M102" s="187"/>
      <c r="N102" s="186" t="s">
        <v>208</v>
      </c>
      <c r="O102" s="186" t="s">
        <v>211</v>
      </c>
      <c r="P102" s="186">
        <v>0.15</v>
      </c>
      <c r="Q102" s="186">
        <v>1</v>
      </c>
      <c r="R102" s="186">
        <f t="shared" si="22"/>
        <v>0.15</v>
      </c>
      <c r="S102" s="189"/>
      <c r="T102" s="205"/>
      <c r="U102" s="94"/>
    </row>
    <row r="103" spans="1:21" x14ac:dyDescent="0.2">
      <c r="A103" s="185"/>
      <c r="B103" s="185"/>
      <c r="C103" s="185"/>
      <c r="D103" s="185"/>
      <c r="E103" s="186"/>
      <c r="F103" s="186"/>
      <c r="G103" s="186"/>
      <c r="H103" s="186"/>
      <c r="I103" s="186"/>
      <c r="J103" s="186"/>
      <c r="K103" s="186"/>
      <c r="L103" s="186"/>
      <c r="M103" s="187">
        <f>SUM(M99:M102)</f>
        <v>2.4309999999999996</v>
      </c>
      <c r="N103" s="186"/>
      <c r="O103" s="186"/>
      <c r="P103" s="186"/>
      <c r="Q103" s="186"/>
      <c r="R103" s="187">
        <f>SUM(R99:R102)</f>
        <v>0.47</v>
      </c>
      <c r="S103" s="189"/>
      <c r="T103" s="205"/>
      <c r="U103" s="94"/>
    </row>
    <row r="104" spans="1:21" x14ac:dyDescent="0.2">
      <c r="A104" s="191">
        <v>24</v>
      </c>
      <c r="B104" s="191"/>
      <c r="C104" s="198" t="s">
        <v>219</v>
      </c>
      <c r="D104" s="191" t="s">
        <v>213</v>
      </c>
      <c r="E104" s="186">
        <v>220</v>
      </c>
      <c r="F104" s="186">
        <v>105</v>
      </c>
      <c r="G104" s="186">
        <v>2.5</v>
      </c>
      <c r="H104" s="186">
        <v>5</v>
      </c>
      <c r="I104" s="186">
        <v>2.6</v>
      </c>
      <c r="J104" s="186">
        <v>0.45300000000000001</v>
      </c>
      <c r="K104" s="186">
        <v>0.46400000000000002</v>
      </c>
      <c r="L104" s="186">
        <f>J104-K104</f>
        <v>-1.100000000000001E-2</v>
      </c>
      <c r="M104" s="187">
        <f>H104*J104-I104*L104</f>
        <v>2.2936000000000001</v>
      </c>
      <c r="N104" s="186" t="s">
        <v>214</v>
      </c>
      <c r="O104" s="186" t="s">
        <v>216</v>
      </c>
      <c r="P104" s="186">
        <v>0.3</v>
      </c>
      <c r="Q104" s="186">
        <v>1</v>
      </c>
      <c r="R104" s="186">
        <f>P104/Q104</f>
        <v>0.3</v>
      </c>
      <c r="S104" s="195">
        <v>1.1200000000000001</v>
      </c>
      <c r="T104" s="206">
        <f>S104*(M106+R106)</f>
        <v>2.9608320000000004</v>
      </c>
      <c r="U104" s="94"/>
    </row>
    <row r="105" spans="1:21" x14ac:dyDescent="0.2">
      <c r="A105" s="192"/>
      <c r="B105" s="192"/>
      <c r="C105" s="199"/>
      <c r="D105" s="192"/>
      <c r="E105" s="186"/>
      <c r="F105" s="186"/>
      <c r="G105" s="186"/>
      <c r="H105" s="186"/>
      <c r="I105" s="186"/>
      <c r="J105" s="186"/>
      <c r="K105" s="186"/>
      <c r="L105" s="186"/>
      <c r="M105" s="187"/>
      <c r="N105" s="186" t="s">
        <v>215</v>
      </c>
      <c r="O105" s="186" t="s">
        <v>217</v>
      </c>
      <c r="P105" s="186">
        <v>0.05</v>
      </c>
      <c r="Q105" s="186">
        <v>1</v>
      </c>
      <c r="R105" s="186">
        <f t="shared" ref="R105" si="23">P105/Q105</f>
        <v>0.05</v>
      </c>
      <c r="S105" s="196"/>
      <c r="T105" s="207"/>
      <c r="U105" s="94"/>
    </row>
    <row r="106" spans="1:21" x14ac:dyDescent="0.2">
      <c r="A106" s="193"/>
      <c r="B106" s="193"/>
      <c r="C106" s="200"/>
      <c r="D106" s="193"/>
      <c r="E106" s="186"/>
      <c r="F106" s="186"/>
      <c r="G106" s="186"/>
      <c r="H106" s="186"/>
      <c r="I106" s="186"/>
      <c r="J106" s="186"/>
      <c r="K106" s="186"/>
      <c r="L106" s="186"/>
      <c r="M106" s="186">
        <f>SUM(M104:M105)</f>
        <v>2.2936000000000001</v>
      </c>
      <c r="N106" s="186"/>
      <c r="O106" s="186"/>
      <c r="P106" s="186"/>
      <c r="Q106" s="186"/>
      <c r="R106" s="186">
        <f>SUM(R104:R105)</f>
        <v>0.35</v>
      </c>
      <c r="S106" s="197"/>
      <c r="T106" s="208"/>
      <c r="U106" s="94"/>
    </row>
    <row r="107" spans="1:21" x14ac:dyDescent="0.2">
      <c r="A107" s="190">
        <v>25</v>
      </c>
      <c r="B107" s="186"/>
      <c r="C107" s="186" t="s">
        <v>220</v>
      </c>
      <c r="D107" s="186" t="s">
        <v>207</v>
      </c>
      <c r="E107" s="186">
        <v>90</v>
      </c>
      <c r="F107" s="186">
        <v>32</v>
      </c>
      <c r="G107" s="186">
        <v>5</v>
      </c>
      <c r="H107" s="186">
        <v>5</v>
      </c>
      <c r="I107" s="186">
        <v>2.6</v>
      </c>
      <c r="J107" s="186">
        <v>0.113</v>
      </c>
      <c r="K107" s="186">
        <v>6.8000000000000005E-2</v>
      </c>
      <c r="L107" s="186">
        <f>J107-K107</f>
        <v>4.4999999999999998E-2</v>
      </c>
      <c r="M107" s="187">
        <f>H107*J107-I107*L107</f>
        <v>0.44800000000000006</v>
      </c>
      <c r="N107" s="186" t="s">
        <v>221</v>
      </c>
      <c r="O107" s="186" t="s">
        <v>222</v>
      </c>
      <c r="P107" s="186">
        <v>0.2</v>
      </c>
      <c r="Q107" s="186">
        <v>1</v>
      </c>
      <c r="R107" s="186">
        <f>P107/Q107</f>
        <v>0.2</v>
      </c>
      <c r="S107" s="201">
        <v>1.1200000000000001</v>
      </c>
      <c r="T107" s="209">
        <f>S107*(M107+R107)</f>
        <v>0.72576000000000018</v>
      </c>
      <c r="U107" s="94"/>
    </row>
    <row r="108" spans="1:21" x14ac:dyDescent="0.2">
      <c r="A108" s="191">
        <v>26</v>
      </c>
      <c r="B108" s="191"/>
      <c r="C108" s="198" t="s">
        <v>223</v>
      </c>
      <c r="D108" s="191" t="s">
        <v>226</v>
      </c>
      <c r="E108" s="186">
        <v>80</v>
      </c>
      <c r="F108" s="186">
        <v>44.6</v>
      </c>
      <c r="G108" s="186">
        <v>2</v>
      </c>
      <c r="H108" s="186">
        <v>4.2300000000000004</v>
      </c>
      <c r="I108" s="186">
        <v>2.6</v>
      </c>
      <c r="J108" s="186">
        <v>0.14499999999999999</v>
      </c>
      <c r="K108" s="186">
        <v>8.4000000000000005E-2</v>
      </c>
      <c r="L108" s="186">
        <f>J108-K108</f>
        <v>6.0999999999999985E-2</v>
      </c>
      <c r="M108" s="187">
        <f>H108*J108-I108*L108</f>
        <v>0.4547500000000001</v>
      </c>
      <c r="N108" s="186" t="s">
        <v>18</v>
      </c>
      <c r="O108" s="186" t="s">
        <v>224</v>
      </c>
      <c r="P108" s="186">
        <v>0.03</v>
      </c>
      <c r="Q108" s="186">
        <v>1</v>
      </c>
      <c r="R108" s="186">
        <f>P108/Q108</f>
        <v>0.03</v>
      </c>
      <c r="S108" s="188">
        <v>1.1200000000000001</v>
      </c>
      <c r="T108" s="205">
        <f>S108*(M111+R111)</f>
        <v>0.61012000000000011</v>
      </c>
      <c r="U108" s="94"/>
    </row>
    <row r="109" spans="1:21" x14ac:dyDescent="0.2">
      <c r="A109" s="192"/>
      <c r="B109" s="192"/>
      <c r="C109" s="199"/>
      <c r="D109" s="192"/>
      <c r="E109" s="186"/>
      <c r="F109" s="186"/>
      <c r="G109" s="186"/>
      <c r="H109" s="186"/>
      <c r="I109" s="186"/>
      <c r="J109" s="186"/>
      <c r="K109" s="186"/>
      <c r="L109" s="186"/>
      <c r="M109" s="187"/>
      <c r="N109" s="186" t="s">
        <v>20</v>
      </c>
      <c r="O109" s="186" t="s">
        <v>224</v>
      </c>
      <c r="P109" s="186">
        <v>0.03</v>
      </c>
      <c r="Q109" s="186">
        <v>1</v>
      </c>
      <c r="R109" s="186">
        <f t="shared" ref="R109:R110" si="24">P109/Q109</f>
        <v>0.03</v>
      </c>
      <c r="S109" s="189"/>
      <c r="T109" s="205"/>
      <c r="U109" s="94"/>
    </row>
    <row r="110" spans="1:21" x14ac:dyDescent="0.2">
      <c r="A110" s="192"/>
      <c r="B110" s="192"/>
      <c r="C110" s="199"/>
      <c r="D110" s="192"/>
      <c r="E110" s="186"/>
      <c r="F110" s="186"/>
      <c r="G110" s="186"/>
      <c r="H110" s="186"/>
      <c r="I110" s="186"/>
      <c r="J110" s="186"/>
      <c r="K110" s="186"/>
      <c r="L110" s="186"/>
      <c r="M110" s="187"/>
      <c r="N110" s="186" t="s">
        <v>19</v>
      </c>
      <c r="O110" s="186" t="s">
        <v>224</v>
      </c>
      <c r="P110" s="186">
        <v>0.03</v>
      </c>
      <c r="Q110" s="186">
        <v>1</v>
      </c>
      <c r="R110" s="186">
        <f t="shared" si="24"/>
        <v>0.03</v>
      </c>
      <c r="S110" s="189"/>
      <c r="T110" s="205"/>
      <c r="U110" s="94"/>
    </row>
    <row r="111" spans="1:21" x14ac:dyDescent="0.2">
      <c r="A111" s="193"/>
      <c r="B111" s="193"/>
      <c r="C111" s="200"/>
      <c r="D111" s="193"/>
      <c r="E111" s="186"/>
      <c r="F111" s="186"/>
      <c r="G111" s="186"/>
      <c r="H111" s="186"/>
      <c r="I111" s="186"/>
      <c r="J111" s="186"/>
      <c r="K111" s="186"/>
      <c r="L111" s="186"/>
      <c r="M111" s="187">
        <f>SUM(M108:M110)</f>
        <v>0.4547500000000001</v>
      </c>
      <c r="N111" s="186"/>
      <c r="O111" s="186"/>
      <c r="P111" s="186"/>
      <c r="Q111" s="186"/>
      <c r="R111" s="186">
        <f>SUM(R108:R110)</f>
        <v>0.09</v>
      </c>
      <c r="S111" s="189"/>
      <c r="T111" s="205"/>
      <c r="U111" s="94"/>
    </row>
    <row r="112" spans="1:21" x14ac:dyDescent="0.2">
      <c r="A112" s="191">
        <v>27</v>
      </c>
      <c r="B112" s="191"/>
      <c r="C112" s="198" t="s">
        <v>225</v>
      </c>
      <c r="D112" s="191" t="s">
        <v>226</v>
      </c>
      <c r="E112" s="186">
        <v>155</v>
      </c>
      <c r="F112" s="186">
        <v>96</v>
      </c>
      <c r="G112" s="186">
        <v>2</v>
      </c>
      <c r="H112" s="186">
        <v>4.2300000000000004</v>
      </c>
      <c r="I112" s="186">
        <v>2.6</v>
      </c>
      <c r="J112" s="186">
        <v>0.14499999999999999</v>
      </c>
      <c r="K112" s="186">
        <v>8.4000000000000005E-2</v>
      </c>
      <c r="L112" s="186">
        <f>J112-K112</f>
        <v>6.0999999999999985E-2</v>
      </c>
      <c r="M112" s="187">
        <f>H112*J112-I112*L112</f>
        <v>0.4547500000000001</v>
      </c>
      <c r="N112" s="194" t="s">
        <v>214</v>
      </c>
      <c r="O112" s="194" t="s">
        <v>222</v>
      </c>
      <c r="P112" s="194">
        <v>0.08</v>
      </c>
      <c r="Q112" s="194">
        <v>2</v>
      </c>
      <c r="R112" s="186">
        <f>P112/Q112</f>
        <v>0.04</v>
      </c>
      <c r="S112" s="195">
        <v>1.1200000000000001</v>
      </c>
      <c r="T112" s="206">
        <f>S112*(M114+R114)</f>
        <v>0.58772000000000013</v>
      </c>
      <c r="U112" s="94"/>
    </row>
    <row r="113" spans="1:21" x14ac:dyDescent="0.2">
      <c r="A113" s="192"/>
      <c r="B113" s="192"/>
      <c r="C113" s="199"/>
      <c r="D113" s="192"/>
      <c r="E113" s="186"/>
      <c r="F113" s="186"/>
      <c r="G113" s="186"/>
      <c r="H113" s="186"/>
      <c r="I113" s="186"/>
      <c r="J113" s="186"/>
      <c r="K113" s="186"/>
      <c r="L113" s="186"/>
      <c r="M113" s="187"/>
      <c r="N113" s="194" t="s">
        <v>227</v>
      </c>
      <c r="O113" s="194" t="s">
        <v>224</v>
      </c>
      <c r="P113" s="194">
        <v>0.03</v>
      </c>
      <c r="Q113" s="194">
        <v>1</v>
      </c>
      <c r="R113" s="186">
        <f t="shared" ref="R113" si="25">P113/Q113</f>
        <v>0.03</v>
      </c>
      <c r="S113" s="196"/>
      <c r="T113" s="207"/>
      <c r="U113" s="94"/>
    </row>
    <row r="114" spans="1:21" x14ac:dyDescent="0.2">
      <c r="A114" s="193"/>
      <c r="B114" s="193"/>
      <c r="C114" s="200"/>
      <c r="D114" s="193"/>
      <c r="E114" s="186"/>
      <c r="F114" s="186"/>
      <c r="G114" s="186"/>
      <c r="H114" s="186"/>
      <c r="I114" s="186"/>
      <c r="J114" s="186"/>
      <c r="K114" s="186"/>
      <c r="L114" s="186"/>
      <c r="M114" s="186">
        <f>SUM(M112:M113)</f>
        <v>0.4547500000000001</v>
      </c>
      <c r="N114" s="186"/>
      <c r="O114" s="186"/>
      <c r="P114" s="186"/>
      <c r="Q114" s="186"/>
      <c r="R114" s="186">
        <f>SUM(R112:R113)</f>
        <v>7.0000000000000007E-2</v>
      </c>
      <c r="S114" s="197"/>
      <c r="T114" s="208"/>
      <c r="U114" s="95"/>
    </row>
  </sheetData>
  <mergeCells count="172">
    <mergeCell ref="S112:S114"/>
    <mergeCell ref="T112:T114"/>
    <mergeCell ref="A112:A114"/>
    <mergeCell ref="B112:B114"/>
    <mergeCell ref="C112:C114"/>
    <mergeCell ref="D112:D114"/>
    <mergeCell ref="U2:U3"/>
    <mergeCell ref="U4:U36"/>
    <mergeCell ref="U37:U81"/>
    <mergeCell ref="U82:U93"/>
    <mergeCell ref="U94:U114"/>
    <mergeCell ref="S104:S106"/>
    <mergeCell ref="T104:T106"/>
    <mergeCell ref="A104:A106"/>
    <mergeCell ref="B104:B106"/>
    <mergeCell ref="C104:C106"/>
    <mergeCell ref="D104:D106"/>
    <mergeCell ref="S108:S111"/>
    <mergeCell ref="T108:T111"/>
    <mergeCell ref="A108:A111"/>
    <mergeCell ref="B108:B111"/>
    <mergeCell ref="C108:C111"/>
    <mergeCell ref="D108:D111"/>
    <mergeCell ref="S94:S98"/>
    <mergeCell ref="T94:T98"/>
    <mergeCell ref="A94:A98"/>
    <mergeCell ref="B94:B98"/>
    <mergeCell ref="C94:C98"/>
    <mergeCell ref="D94:D98"/>
    <mergeCell ref="S99:S103"/>
    <mergeCell ref="T99:T103"/>
    <mergeCell ref="A99:A103"/>
    <mergeCell ref="B99:B103"/>
    <mergeCell ref="C99:C103"/>
    <mergeCell ref="D99:D103"/>
    <mergeCell ref="S21:S25"/>
    <mergeCell ref="T21:T25"/>
    <mergeCell ref="A21:A25"/>
    <mergeCell ref="B21:B25"/>
    <mergeCell ref="C21:C25"/>
    <mergeCell ref="D21:D25"/>
    <mergeCell ref="S2:S3"/>
    <mergeCell ref="T2:T3"/>
    <mergeCell ref="S11:S20"/>
    <mergeCell ref="T11:T20"/>
    <mergeCell ref="A4:A10"/>
    <mergeCell ref="B4:B10"/>
    <mergeCell ref="C4:C10"/>
    <mergeCell ref="D4:D10"/>
    <mergeCell ref="A11:A20"/>
    <mergeCell ref="B11:B20"/>
    <mergeCell ref="C11:C20"/>
    <mergeCell ref="D11:D20"/>
    <mergeCell ref="S4:S10"/>
    <mergeCell ref="T4:T10"/>
    <mergeCell ref="D26:D29"/>
    <mergeCell ref="B2:B3"/>
    <mergeCell ref="C2:C3"/>
    <mergeCell ref="D2:D3"/>
    <mergeCell ref="E2:G2"/>
    <mergeCell ref="H2:I2"/>
    <mergeCell ref="J2:L2"/>
    <mergeCell ref="M2:M3"/>
    <mergeCell ref="N2:R2"/>
    <mergeCell ref="A1:T1"/>
    <mergeCell ref="S37:S39"/>
    <mergeCell ref="T37:T39"/>
    <mergeCell ref="A37:A39"/>
    <mergeCell ref="B37:B39"/>
    <mergeCell ref="C37:C39"/>
    <mergeCell ref="D37:D39"/>
    <mergeCell ref="S34:S36"/>
    <mergeCell ref="T34:T36"/>
    <mergeCell ref="A34:A36"/>
    <mergeCell ref="B34:B36"/>
    <mergeCell ref="C34:C36"/>
    <mergeCell ref="D34:D36"/>
    <mergeCell ref="S30:S33"/>
    <mergeCell ref="T30:T33"/>
    <mergeCell ref="A30:A33"/>
    <mergeCell ref="B30:B33"/>
    <mergeCell ref="C30:C33"/>
    <mergeCell ref="D30:D33"/>
    <mergeCell ref="S26:S29"/>
    <mergeCell ref="T26:T29"/>
    <mergeCell ref="A26:A29"/>
    <mergeCell ref="B26:B29"/>
    <mergeCell ref="C26:C29"/>
    <mergeCell ref="S44:S48"/>
    <mergeCell ref="T44:T48"/>
    <mergeCell ref="D44:D48"/>
    <mergeCell ref="A44:A48"/>
    <mergeCell ref="B44:B48"/>
    <mergeCell ref="C44:C48"/>
    <mergeCell ref="S40:S43"/>
    <mergeCell ref="T40:T43"/>
    <mergeCell ref="A40:A43"/>
    <mergeCell ref="B40:B43"/>
    <mergeCell ref="C40:C43"/>
    <mergeCell ref="D40:D43"/>
    <mergeCell ref="S53:S56"/>
    <mergeCell ref="T53:T56"/>
    <mergeCell ref="A53:A56"/>
    <mergeCell ref="B53:B56"/>
    <mergeCell ref="C53:C56"/>
    <mergeCell ref="D53:D56"/>
    <mergeCell ref="S49:S52"/>
    <mergeCell ref="T49:T52"/>
    <mergeCell ref="D49:D52"/>
    <mergeCell ref="A49:A52"/>
    <mergeCell ref="B49:B52"/>
    <mergeCell ref="C49:C52"/>
    <mergeCell ref="S64:S67"/>
    <mergeCell ref="T64:T67"/>
    <mergeCell ref="A64:A67"/>
    <mergeCell ref="B64:B67"/>
    <mergeCell ref="C64:C67"/>
    <mergeCell ref="D64:D67"/>
    <mergeCell ref="S60:S63"/>
    <mergeCell ref="T60:T63"/>
    <mergeCell ref="A60:A63"/>
    <mergeCell ref="B60:B63"/>
    <mergeCell ref="C60:C63"/>
    <mergeCell ref="D60:D63"/>
    <mergeCell ref="A68:A71"/>
    <mergeCell ref="S72:S74"/>
    <mergeCell ref="T72:T74"/>
    <mergeCell ref="A72:A74"/>
    <mergeCell ref="B72:B74"/>
    <mergeCell ref="C72:C74"/>
    <mergeCell ref="D72:D74"/>
    <mergeCell ref="B68:B71"/>
    <mergeCell ref="C68:C71"/>
    <mergeCell ref="D68:D71"/>
    <mergeCell ref="S68:S71"/>
    <mergeCell ref="T68:T71"/>
    <mergeCell ref="D78:D81"/>
    <mergeCell ref="S78:S81"/>
    <mergeCell ref="T78:T81"/>
    <mergeCell ref="A78:A81"/>
    <mergeCell ref="B78:B81"/>
    <mergeCell ref="C78:C81"/>
    <mergeCell ref="S75:S77"/>
    <mergeCell ref="T75:T77"/>
    <mergeCell ref="A75:A77"/>
    <mergeCell ref="B75:B77"/>
    <mergeCell ref="C75:C77"/>
    <mergeCell ref="D75:D77"/>
    <mergeCell ref="A57:A59"/>
    <mergeCell ref="T90:T93"/>
    <mergeCell ref="B57:B59"/>
    <mergeCell ref="C57:C59"/>
    <mergeCell ref="D57:D59"/>
    <mergeCell ref="S57:S59"/>
    <mergeCell ref="T57:T59"/>
    <mergeCell ref="A90:A93"/>
    <mergeCell ref="B90:B93"/>
    <mergeCell ref="C90:C93"/>
    <mergeCell ref="D90:D93"/>
    <mergeCell ref="S90:S93"/>
    <mergeCell ref="T82:T85"/>
    <mergeCell ref="S86:S89"/>
    <mergeCell ref="T86:T89"/>
    <mergeCell ref="A86:A89"/>
    <mergeCell ref="B86:B89"/>
    <mergeCell ref="C86:C89"/>
    <mergeCell ref="D86:D89"/>
    <mergeCell ref="A82:A85"/>
    <mergeCell ref="B82:B85"/>
    <mergeCell ref="C82:C85"/>
    <mergeCell ref="D82:D85"/>
    <mergeCell ref="S82:S8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前排座椅</vt:lpstr>
      <vt:lpstr>双人座椅</vt:lpstr>
      <vt:lpstr>双人座椅 (力乐)</vt:lpstr>
      <vt:lpstr>后排翻转器</vt:lpstr>
      <vt:lpstr>后排翻转器 (力乐)</vt:lpstr>
      <vt:lpstr>钣金件目标价格</vt:lpstr>
      <vt:lpstr>后排翻转器!Print_Area</vt:lpstr>
      <vt:lpstr>'后排翻转器 (力乐)'!Print_Area</vt:lpstr>
      <vt:lpstr>后排翻转器!Print_Titles</vt:lpstr>
      <vt:lpstr>'后排翻转器 (力乐)'!Print_Titles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2022-11-01T08:07:33Z</dcterms:created>
  <dcterms:modified xsi:type="dcterms:W3CDTF">2023-01-04T01:20:38Z</dcterms:modified>
</cp:coreProperties>
</file>