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15" r:id="rId1"/>
    <sheet name="劳务费" sheetId="10" r:id="rId2"/>
    <sheet name="考勤" sheetId="9" r:id="rId3"/>
    <sheet name="其他" sheetId="12" r:id="rId4"/>
    <sheet name="车间扣款" sheetId="7" r:id="rId5"/>
    <sheet name="Sheet1" sheetId="14" r:id="rId6"/>
  </sheets>
  <externalReferences>
    <externalReference r:id="rId8"/>
    <externalReference r:id="rId9"/>
  </externalReferences>
  <definedNames>
    <definedName name="_xlnm._FilterDatabase" localSheetId="0" hidden="1">'劳务费 (2)'!$A$2:$Z$8</definedName>
    <definedName name="_xlnm._FilterDatabase" localSheetId="1" hidden="1">劳务费!$A$2:$AA$8</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7"/>
  </pivotCaches>
</workbook>
</file>

<file path=xl/sharedStrings.xml><?xml version="1.0" encoding="utf-8"?>
<sst xmlns="http://schemas.openxmlformats.org/spreadsheetml/2006/main" count="156" uniqueCount="61">
  <si>
    <t>宏达翔11月劳务费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</si>
  <si>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</si>
  <si>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</si>
  <si>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</si>
  <si>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</si>
  <si>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</si>
  <si>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</si>
  <si>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</si>
  <si>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</si>
  <si>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</si>
  <si>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</si>
  <si>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</si>
  <si>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</si>
  <si>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</si>
  <si>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</si>
  <si>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</si>
  <si>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</si>
  <si>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</si>
  <si>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车间工具费10，，夜班补11天220</t>
  </si>
  <si>
    <t>喷涂工序</t>
  </si>
  <si>
    <t>张俊平</t>
  </si>
  <si>
    <t>11月18日上班卡</t>
  </si>
  <si>
    <t>杨琴丽</t>
  </si>
  <si>
    <t/>
  </si>
  <si>
    <t>张余香</t>
  </si>
  <si>
    <t>车间工具费10，夜班补11天220，11月8日上班卡-30</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</si>
  <si>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</si>
  <si>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</si>
  <si>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</si>
  <si>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</si>
  <si>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</si>
  <si>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</si>
  <si>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</si>
  <si>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</si>
  <si>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</si>
  <si>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</si>
  <si>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</si>
  <si>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</si>
  <si>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</si>
  <si>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</si>
  <si>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</si>
  <si>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</si>
  <si>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</si>
  <si>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</si>
  <si>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</si>
  <si>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</si>
  <si>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喷涂</t>
  </si>
  <si>
    <t>放</t>
  </si>
  <si>
    <t>正常在职</t>
  </si>
  <si>
    <t>白</t>
  </si>
  <si>
    <t>夜</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</si>
  <si>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</si>
  <si>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</si>
  <si>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</si>
  <si>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</si>
  <si>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</si>
  <si>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</si>
  <si>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金额</t>
  </si>
  <si>
    <t>合计</t>
  </si>
  <si>
    <t>扣款金额</t>
  </si>
  <si>
    <t>考勤截图</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</si>
</sst>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General&quot;月&quot;"/>
    <numFmt numFmtId="180" formatCode="0.0"/>
    <numFmt numFmtId="181" formatCode="yyyy/m/d;@"/>
    <numFmt numFmtId="182" formatCode="0.00_ "/>
  </numFmts>
  <fonts count="37">
    <font>
      <sz val="11"/>
      <color theme="1"/>
      <name val="宋体"/>
      <charset val="134"/>
      <scheme val="minor"/>
    </font>
    <font>
      <sz val="10"/>
      <color theme="1"/>
      <name val="微软雅黑"/>
      <charset val="134"/>
    </font>
    <font>
      <sz val="10"/>
      <color theme="1"/>
      <name val="宋体"/>
      <charset val="134"/>
      <scheme val="minor"/>
    </font>
    <font>
      <sz val="10"/>
      <name val="宋体"/>
      <charset val="134"/>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2"/>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9">
    <fill>
      <patternFill patternType="none"/>
    </fill>
    <fill>
      <patternFill patternType="gray125"/>
    </fill>
    <fill>
      <patternFill patternType="solid">
        <fgColor theme="0"/>
        <bgColor indexed="64"/>
      </patternFill>
    </fill>
    <fill>
      <patternFill patternType="solid">
        <fgColor theme="2" tint="-0.1"/>
        <bgColor indexed="64"/>
      </patternFill>
    </fill>
    <fill>
      <patternFill patternType="solid">
        <fgColor theme="0" tint="-0.15"/>
        <bgColor indexed="64"/>
      </patternFill>
    </fill>
    <fill>
      <patternFill patternType="solid">
        <fgColor theme="0" tint="-0.35"/>
        <bgColor indexed="64"/>
      </patternFill>
    </fill>
    <fill>
      <patternFill patternType="solid">
        <fgColor rgb="FFD8D8D8"/>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8" borderId="0" applyNumberFormat="0" applyBorder="0" applyAlignment="0" applyProtection="0">
      <alignment vertical="center"/>
    </xf>
    <xf numFmtId="0" fontId="19"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0" borderId="0" applyNumberFormat="0" applyBorder="0" applyAlignment="0" applyProtection="0">
      <alignment vertical="center"/>
    </xf>
    <xf numFmtId="0" fontId="20" fillId="11" borderId="0" applyNumberFormat="0" applyBorder="0" applyAlignment="0" applyProtection="0">
      <alignment vertical="center"/>
    </xf>
    <xf numFmtId="43" fontId="0" fillId="0" borderId="0" applyFont="0" applyFill="0" applyBorder="0" applyAlignment="0" applyProtection="0">
      <alignment vertical="center"/>
    </xf>
    <xf numFmtId="0" fontId="21" fillId="1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3" borderId="6" applyNumberFormat="0" applyFont="0" applyAlignment="0" applyProtection="0">
      <alignment vertical="center"/>
    </xf>
    <xf numFmtId="0" fontId="21" fillId="14"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21" fillId="15" borderId="0" applyNumberFormat="0" applyBorder="0" applyAlignment="0" applyProtection="0">
      <alignment vertical="center"/>
    </xf>
    <xf numFmtId="0" fontId="24" fillId="0" borderId="8" applyNumberFormat="0" applyFill="0" applyAlignment="0" applyProtection="0">
      <alignment vertical="center"/>
    </xf>
    <xf numFmtId="0" fontId="21" fillId="16" borderId="0" applyNumberFormat="0" applyBorder="0" applyAlignment="0" applyProtection="0">
      <alignment vertical="center"/>
    </xf>
    <xf numFmtId="0" fontId="30" fillId="17" borderId="9" applyNumberFormat="0" applyAlignment="0" applyProtection="0">
      <alignment vertical="center"/>
    </xf>
    <xf numFmtId="0" fontId="31" fillId="17" borderId="5" applyNumberFormat="0" applyAlignment="0" applyProtection="0">
      <alignment vertical="center"/>
    </xf>
    <xf numFmtId="0" fontId="32" fillId="18" borderId="10" applyNumberFormat="0" applyAlignment="0" applyProtection="0">
      <alignment vertical="center"/>
    </xf>
    <xf numFmtId="0" fontId="18" fillId="19" borderId="0" applyNumberFormat="0" applyBorder="0" applyAlignment="0" applyProtection="0">
      <alignment vertical="center"/>
    </xf>
    <xf numFmtId="0" fontId="21" fillId="20" borderId="0" applyNumberFormat="0" applyBorder="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18" fillId="34" borderId="0" applyNumberFormat="0" applyBorder="0" applyAlignment="0" applyProtection="0">
      <alignment vertical="center"/>
    </xf>
    <xf numFmtId="0" fontId="21" fillId="35" borderId="0" applyNumberFormat="0" applyBorder="0" applyAlignment="0" applyProtection="0">
      <alignment vertical="center"/>
    </xf>
    <xf numFmtId="0" fontId="21" fillId="36" borderId="0" applyNumberFormat="0" applyBorder="0" applyAlignment="0" applyProtection="0">
      <alignment vertical="center"/>
    </xf>
    <xf numFmtId="0" fontId="18" fillId="37"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cellStyleXfs>
  <cellXfs count="78">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3" fillId="0" borderId="1" xfId="0" applyFont="1" applyFill="1" applyBorder="1" applyAlignment="1">
      <alignment horizontal="center"/>
    </xf>
    <xf numFmtId="0" fontId="5" fillId="0" borderId="0" xfId="0" applyFont="1" applyFill="1" applyAlignment="1"/>
    <xf numFmtId="0" fontId="0" fillId="0" borderId="0" xfId="0" applyFont="1" applyFill="1" applyBorder="1" applyAlignment="1"/>
    <xf numFmtId="0" fontId="6" fillId="0" borderId="0" xfId="0" applyFont="1" applyFill="1" applyAlignment="1">
      <alignment vertical="center"/>
    </xf>
    <xf numFmtId="0" fontId="0" fillId="0" borderId="0" xfId="0" applyFont="1" applyFill="1" applyAlignment="1"/>
    <xf numFmtId="0" fontId="7" fillId="0" borderId="0" xfId="0" applyFont="1" applyFill="1" applyAlignment="1" applyProtection="1">
      <alignment horizontal="center" vertical="top"/>
    </xf>
    <xf numFmtId="0" fontId="6" fillId="0" borderId="0" xfId="0" applyFont="1" applyFill="1" applyAlignment="1" applyProtection="1">
      <alignment horizontal="left" vertical="center"/>
      <protection locked="0"/>
    </xf>
    <xf numFmtId="0" fontId="8" fillId="0" borderId="1" xfId="0"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xf>
    <xf numFmtId="177" fontId="8" fillId="0" borderId="1" xfId="0" applyNumberFormat="1" applyFont="1" applyFill="1" applyBorder="1" applyAlignment="1" applyProtection="1">
      <alignment horizontal="center" vertical="center"/>
    </xf>
    <xf numFmtId="0" fontId="9" fillId="0"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9" fillId="0" borderId="1" xfId="0" applyFont="1" applyFill="1" applyBorder="1" applyAlignment="1" applyProtection="1">
      <alignment horizontal="center" vertical="center"/>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5" fillId="4" borderId="1" xfId="0" applyFont="1" applyFill="1" applyBorder="1" applyAlignment="1">
      <alignment horizontal="center" vertical="center"/>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vertical="center"/>
      <protection locked="0"/>
    </xf>
    <xf numFmtId="0" fontId="10" fillId="0" borderId="0" xfId="0" applyFont="1" applyFill="1" applyAlignment="1" applyProtection="1">
      <alignment vertical="center"/>
    </xf>
    <xf numFmtId="0" fontId="10" fillId="5" borderId="0" xfId="0" applyFont="1" applyFill="1" applyAlignment="1" applyProtection="1">
      <alignment vertical="center"/>
    </xf>
    <xf numFmtId="0" fontId="10" fillId="0" borderId="0" xfId="0" applyFont="1" applyFill="1" applyAlignment="1" applyProtection="1">
      <alignment horizontal="left" vertical="center"/>
    </xf>
    <xf numFmtId="0" fontId="5" fillId="6" borderId="1" xfId="0" applyFont="1" applyFill="1" applyBorder="1" applyAlignment="1">
      <alignment horizontal="center" vertical="center"/>
    </xf>
    <xf numFmtId="0" fontId="10" fillId="7" borderId="0" xfId="0" applyFont="1" applyFill="1" applyAlignment="1" applyProtection="1">
      <alignment vertical="center"/>
    </xf>
    <xf numFmtId="0" fontId="10" fillId="0" borderId="0" xfId="0" applyFont="1" applyFill="1" applyAlignment="1" applyProtection="1">
      <alignment horizontal="left" vertical="center"/>
      <protection locked="0"/>
    </xf>
    <xf numFmtId="0" fontId="10" fillId="0" borderId="0" xfId="0" applyFont="1" applyFill="1" applyAlignment="1" applyProtection="1">
      <alignment horizontal="center" vertical="center"/>
    </xf>
    <xf numFmtId="178" fontId="11" fillId="0" borderId="0" xfId="0" applyNumberFormat="1" applyFont="1" applyFill="1" applyAlignment="1" applyProtection="1">
      <alignment horizontal="left" vertical="center"/>
      <protection locked="0"/>
    </xf>
    <xf numFmtId="179" fontId="11" fillId="0" borderId="0" xfId="0" applyNumberFormat="1" applyFont="1" applyFill="1" applyAlignment="1" applyProtection="1">
      <alignment horizontal="left" vertical="center"/>
      <protection locked="0"/>
    </xf>
    <xf numFmtId="0" fontId="12" fillId="0" borderId="0" xfId="0" applyFont="1" applyFill="1" applyBorder="1" applyAlignment="1" applyProtection="1">
      <alignment vertical="center"/>
    </xf>
    <xf numFmtId="0" fontId="12" fillId="0" borderId="0" xfId="0" applyFont="1" applyFill="1" applyBorder="1" applyAlignment="1" applyProtection="1">
      <alignment horizontal="left" vertical="center"/>
      <protection locked="0"/>
    </xf>
    <xf numFmtId="0" fontId="6"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14"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3" xfId="0" applyFont="1" applyFill="1" applyBorder="1" applyAlignment="1" applyProtection="1">
      <alignment horizontal="center" vertical="center" wrapText="1"/>
    </xf>
    <xf numFmtId="180" fontId="6" fillId="0" borderId="2" xfId="0" applyNumberFormat="1" applyFont="1" applyFill="1" applyBorder="1" applyAlignment="1" applyProtection="1">
      <alignment horizontal="center" vertical="center"/>
      <protection locked="0"/>
    </xf>
    <xf numFmtId="9" fontId="8" fillId="0" borderId="1" xfId="11" applyFont="1" applyBorder="1" applyAlignment="1" applyProtection="1">
      <alignment horizontal="center" vertical="center"/>
    </xf>
    <xf numFmtId="0" fontId="6" fillId="0" borderId="1" xfId="0" applyFont="1" applyFill="1" applyBorder="1" applyAlignment="1">
      <alignment horizontal="center" vertical="center"/>
    </xf>
    <xf numFmtId="180" fontId="13" fillId="0" borderId="1" xfId="0" applyNumberFormat="1" applyFont="1" applyFill="1" applyBorder="1" applyAlignment="1" applyProtection="1">
      <alignment horizontal="center" vertical="center"/>
    </xf>
    <xf numFmtId="180" fontId="6" fillId="0" borderId="4" xfId="0" applyNumberFormat="1" applyFont="1" applyFill="1" applyBorder="1" applyAlignment="1" applyProtection="1">
      <alignment horizontal="center" vertical="center"/>
      <protection locked="0"/>
    </xf>
    <xf numFmtId="180" fontId="6" fillId="0" borderId="3" xfId="0" applyNumberFormat="1" applyFont="1" applyFill="1" applyBorder="1" applyAlignment="1" applyProtection="1">
      <alignment horizontal="center" vertical="center"/>
      <protection locked="0"/>
    </xf>
    <xf numFmtId="0" fontId="10" fillId="7" borderId="0" xfId="0" applyFont="1" applyFill="1" applyAlignment="1" applyProtection="1">
      <alignment horizontal="left" vertical="center"/>
      <protection locked="0"/>
    </xf>
    <xf numFmtId="0" fontId="14" fillId="0" borderId="0" xfId="0" applyFont="1" applyFill="1" applyAlignment="1" applyProtection="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xf>
    <xf numFmtId="0" fontId="5" fillId="0" borderId="4" xfId="0" applyFont="1" applyFill="1" applyBorder="1" applyAlignment="1">
      <alignment horizontal="center"/>
    </xf>
    <xf numFmtId="0" fontId="5" fillId="0" borderId="3" xfId="0" applyFont="1" applyFill="1" applyBorder="1" applyAlignment="1">
      <alignment horizontal="center"/>
    </xf>
    <xf numFmtId="0" fontId="0" fillId="0" borderId="0" xfId="0" applyFill="1" applyAlignment="1"/>
    <xf numFmtId="0" fontId="15"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181" fontId="4" fillId="0" borderId="0" xfId="0" applyNumberFormat="1" applyFont="1" applyFill="1" applyAlignment="1">
      <alignment horizontal="center" vertical="center"/>
    </xf>
    <xf numFmtId="0" fontId="15" fillId="0" borderId="0" xfId="0" applyFont="1" applyFill="1" applyAlignment="1">
      <alignment horizontal="center" vertical="center"/>
    </xf>
    <xf numFmtId="0" fontId="15" fillId="0" borderId="1" xfId="0" applyFont="1" applyFill="1" applyBorder="1" applyAlignment="1">
      <alignment horizontal="left" vertical="center"/>
    </xf>
    <xf numFmtId="0" fontId="4" fillId="0" borderId="1" xfId="0" applyFont="1" applyFill="1" applyBorder="1" applyAlignment="1">
      <alignment horizontal="left" vertical="center"/>
    </xf>
    <xf numFmtId="181" fontId="4" fillId="0" borderId="1" xfId="0" applyNumberFormat="1" applyFont="1" applyFill="1" applyBorder="1" applyAlignment="1">
      <alignment horizontal="center" vertical="center"/>
    </xf>
    <xf numFmtId="182" fontId="16" fillId="0" borderId="1" xfId="0" applyNumberFormat="1" applyFont="1" applyFill="1" applyBorder="1" applyAlignment="1">
      <alignment vertical="center"/>
    </xf>
    <xf numFmtId="0" fontId="4" fillId="0" borderId="1" xfId="0" applyFont="1" applyFill="1" applyBorder="1" applyAlignment="1">
      <alignment vertical="center"/>
    </xf>
    <xf numFmtId="0" fontId="4" fillId="0" borderId="0" xfId="0" applyFont="1" applyFill="1" applyAlignment="1">
      <alignment vertical="center"/>
    </xf>
    <xf numFmtId="0" fontId="3" fillId="0" borderId="0" xfId="0" applyFont="1" applyFill="1" applyBorder="1" applyAlignment="1">
      <alignment horizontal="center"/>
    </xf>
    <xf numFmtId="0" fontId="15" fillId="0" borderId="0" xfId="0" applyFont="1" applyFill="1">
      <alignment vertical="center"/>
    </xf>
    <xf numFmtId="0" fontId="3" fillId="0" borderId="4" xfId="0" applyFont="1" applyFill="1" applyBorder="1" applyAlignment="1">
      <alignment horizontal="center"/>
    </xf>
    <xf numFmtId="0" fontId="0" fillId="0" borderId="0" xfId="0" applyFill="1" applyBorder="1">
      <alignment vertical="center"/>
    </xf>
    <xf numFmtId="0" fontId="17" fillId="0" borderId="0" xfId="0" applyFont="1" applyFill="1" applyBorder="1" applyAlignment="1">
      <alignment horizontal="center" vertical="center"/>
    </xf>
    <xf numFmtId="0" fontId="4" fillId="0" borderId="1" xfId="0" applyFont="1" applyFill="1" applyBorder="1" applyAlignment="1">
      <alignment horizontal="right" vertical="center"/>
    </xf>
    <xf numFmtId="182" fontId="3"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11"/>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923.6556828704" refreshedBy="WuYanxia" recordCount="4">
  <cacheSource type="worksheet">
    <worksheetSource ref="B2:N6" sheet="劳务费 (2)"/>
  </cacheSource>
  <cacheFields count="13">
    <cacheField name="车间" numFmtId="0">
      <sharedItems count="2">
        <s v="注塑工序"/>
        <s v="喷涂工序"/>
      </sharedItems>
    </cacheField>
    <cacheField name="姓名" numFmtId="0">
      <sharedItems count="4">
        <s v="张如珍"/>
        <s v="张俊平"/>
        <s v="杨琴丽"/>
        <s v="张余香"/>
      </sharedItems>
    </cacheField>
    <cacheField name="入职时间" numFmtId="181">
      <sharedItems containsSemiMixedTypes="0" containsString="0" containsNonDate="0" containsDate="1" minDate="2019-09-12T00:00:00" maxDate="2021-12-29T00:00:00" count="3">
        <d v="2021-12-29T00:00:00"/>
        <d v="2019-09-12T00:00:00"/>
        <d v="2021-12-06T00:00:00"/>
      </sharedItems>
    </cacheField>
    <cacheField name="出勤天数" numFmtId="0">
      <sharedItems containsSemiMixedTypes="0" containsString="0" containsNumber="1" minValue="22" maxValue="23.5" count="3">
        <n v="22"/>
        <n v="23.5"/>
        <n v="23"/>
      </sharedItems>
    </cacheField>
    <cacheField name="总工时" numFmtId="0">
      <sharedItems containsSemiMixedTypes="0" containsString="0" containsNumber="1" minValue="230" maxValue="268.5" count="3">
        <n v="257"/>
        <n v="230"/>
        <n v="268.5"/>
      </sharedItems>
    </cacheField>
    <cacheField name="工价" numFmtId="182">
      <sharedItems containsSemiMixedTypes="0" containsString="0" containsNumber="1" containsInteger="1" minValue="18" maxValue="18" count="1">
        <n v="18"/>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emiMixedTypes="0" containsString="0" containsNumber="1" containsInteger="1" minValue="-30" maxValue="230" count="4">
        <n v="230"/>
        <n v="-30"/>
        <n v="0"/>
        <n v="200"/>
      </sharedItems>
    </cacheField>
    <cacheField name="车间扣款" numFmtId="0">
      <sharedItems containsString="0" containsBlank="1" containsNonDate="0" count="1">
        <m/>
      </sharedItems>
    </cacheField>
    <cacheField name="工资" numFmtId="0">
      <sharedItems containsSemiMixedTypes="0" containsString="0" containsNumber="1" containsInteger="1" minValue="4110" maxValue="5033" count="4">
        <n v="4856"/>
        <n v="4110"/>
        <n v="4140"/>
        <n v="5033"/>
      </sharedItems>
    </cacheField>
    <cacheField name="饭补" numFmtId="0">
      <sharedItems containsSemiMixedTypes="0" containsString="0" containsNumber="1" minValue="110" maxValue="117.5" count="3">
        <n v="110"/>
        <n v="117.5"/>
        <n v="115"/>
      </sharedItems>
    </cacheField>
    <cacheField name="工资合计" numFmtId="0">
      <sharedItems containsSemiMixedTypes="0" containsString="0" containsNumber="1" minValue="4227.5" maxValue="5148" count="4">
        <n v="4966"/>
        <n v="4227.5"/>
        <n v="4257.5"/>
        <n v="5148"/>
      </sharedItems>
    </cacheField>
  </cacheFields>
</pivotCacheDefinition>
</file>

<file path=xl/pivotCache/pivotCacheRecords1.xml><?xml version="1.0" encoding="utf-8"?>
<pivotCacheRecords xmlns="http://schemas.openxmlformats.org/spreadsheetml/2006/main" xmlns:r="http://schemas.openxmlformats.org/officeDocument/2006/relationships" count="4">
  <r>
    <x v="0"/>
    <x v="0"/>
    <x v="0"/>
    <x v="0"/>
    <x v="0"/>
    <x v="0"/>
    <x v="0"/>
    <x v="0"/>
    <x v="0"/>
    <x v="0"/>
    <x v="0"/>
    <x v="0"/>
    <x v="0"/>
  </r>
  <r>
    <x v="1"/>
    <x v="1"/>
    <x v="1"/>
    <x v="1"/>
    <x v="1"/>
    <x v="0"/>
    <x v="0"/>
    <x v="0"/>
    <x v="1"/>
    <x v="0"/>
    <x v="1"/>
    <x v="1"/>
    <x v="1"/>
  </r>
  <r>
    <x v="1"/>
    <x v="2"/>
    <x v="1"/>
    <x v="1"/>
    <x v="1"/>
    <x v="0"/>
    <x v="0"/>
    <x v="0"/>
    <x v="2"/>
    <x v="0"/>
    <x v="2"/>
    <x v="1"/>
    <x v="2"/>
  </r>
  <r>
    <x v="0"/>
    <x v="3"/>
    <x v="2"/>
    <x v="2"/>
    <x v="2"/>
    <x v="0"/>
    <x v="0"/>
    <x v="0"/>
    <x v="3"/>
    <x v="0"/>
    <x v="3"/>
    <x v="2"/>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18:C21" firstHeaderRow="1" firstDataRow="1" firstDataCol="1"/>
  <pivotFields count="13">
    <pivotField axis="axisRow" compact="0" showAll="0">
      <items count="3">
        <item x="1"/>
        <item x="0"/>
        <item t="default"/>
      </items>
    </pivotField>
    <pivotField compact="0" showAll="0"/>
    <pivotField compact="0" numFmtId="181" showAll="0"/>
    <pivotField compact="0" showAll="0"/>
    <pivotField compact="0" showAll="0"/>
    <pivotField compact="0" numFmtId="182" showAll="0"/>
    <pivotField compact="0" showAll="0"/>
    <pivotField compact="0" showAll="0"/>
    <pivotField compact="0" showAll="0"/>
    <pivotField compact="0" showAll="0"/>
    <pivotField compact="0" showAll="0"/>
    <pivotField compact="0" showAll="0"/>
    <pivotField dataField="1" compact="0" showAll="0"/>
  </pivotFields>
  <rowFields count="1">
    <field x="0"/>
  </rowFields>
  <rowItems count="3">
    <i>
      <x/>
    </i>
    <i>
      <x v="1"/>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5"/>
  <sheetViews>
    <sheetView tabSelected="1" workbookViewId="0">
      <selection activeCell="R9" sqref="R9"/>
    </sheetView>
  </sheetViews>
  <sheetFormatPr defaultColWidth="9" defaultRowHeight="18" customHeight="1"/>
  <cols>
    <col min="1" max="1" width="5.25" style="58" customWidth="1"/>
    <col min="2" max="2" width="8.87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8.875" style="58"/>
    <col min="17" max="17" width="5.125" style="58"/>
    <col min="18" max="25" width="10.875" style="58"/>
    <col min="26" max="26" width="5.125" style="58"/>
    <col min="27"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ht="35" customHeight="1" spans="1:15">
      <c r="A3" s="64">
        <v>1</v>
      </c>
      <c r="B3" s="6" t="s">
        <v>16</v>
      </c>
      <c r="C3" s="6" t="s">
        <v>17</v>
      </c>
      <c r="D3" s="65">
        <v>44559</v>
      </c>
      <c r="E3" s="6">
        <v>22</v>
      </c>
      <c r="F3" s="6">
        <v>257</v>
      </c>
      <c r="G3" s="66">
        <v>18</v>
      </c>
      <c r="H3" s="64"/>
      <c r="I3" s="64"/>
      <c r="J3" s="64">
        <v>230</v>
      </c>
      <c r="K3" s="64"/>
      <c r="L3" s="74">
        <v>4856</v>
      </c>
      <c r="M3" s="74">
        <v>110</v>
      </c>
      <c r="N3" s="74">
        <v>4966</v>
      </c>
      <c r="O3" s="75" t="s">
        <v>18</v>
      </c>
    </row>
    <row r="4" s="57" customFormat="1" ht="24" customHeight="1" spans="1:15">
      <c r="A4" s="64">
        <v>2</v>
      </c>
      <c r="B4" s="6" t="s">
        <v>19</v>
      </c>
      <c r="C4" s="6" t="s">
        <v>20</v>
      </c>
      <c r="D4" s="65">
        <v>43720</v>
      </c>
      <c r="E4" s="6">
        <v>23.5</v>
      </c>
      <c r="F4" s="6">
        <v>230</v>
      </c>
      <c r="G4" s="66">
        <v>18</v>
      </c>
      <c r="H4" s="64"/>
      <c r="I4" s="64"/>
      <c r="J4" s="64">
        <v>-30</v>
      </c>
      <c r="K4" s="64"/>
      <c r="L4" s="74">
        <v>4110</v>
      </c>
      <c r="M4" s="74">
        <v>117.5</v>
      </c>
      <c r="N4" s="74">
        <v>4227.5</v>
      </c>
      <c r="O4" s="75" t="s">
        <v>21</v>
      </c>
    </row>
    <row r="5" s="57" customFormat="1" customHeight="1" spans="1:15">
      <c r="A5" s="64">
        <v>4</v>
      </c>
      <c r="B5" s="6" t="s">
        <v>19</v>
      </c>
      <c r="C5" s="6" t="s">
        <v>22</v>
      </c>
      <c r="D5" s="65">
        <v>43720</v>
      </c>
      <c r="E5" s="6">
        <v>23.5</v>
      </c>
      <c r="F5" s="6">
        <v>230</v>
      </c>
      <c r="G5" s="66">
        <v>18</v>
      </c>
      <c r="H5" s="64"/>
      <c r="I5" s="64"/>
      <c r="J5" s="64">
        <v>0</v>
      </c>
      <c r="K5" s="64"/>
      <c r="L5" s="74">
        <v>4140</v>
      </c>
      <c r="M5" s="74">
        <v>117.5</v>
      </c>
      <c r="N5" s="74">
        <v>4257.5</v>
      </c>
      <c r="O5" s="75" t="s">
        <v>23</v>
      </c>
    </row>
    <row r="6" s="57" customFormat="1" ht="39" customHeight="1" spans="1:15">
      <c r="A6" s="64">
        <v>6</v>
      </c>
      <c r="B6" s="6" t="s">
        <v>16</v>
      </c>
      <c r="C6" s="6" t="s">
        <v>24</v>
      </c>
      <c r="D6" s="65">
        <v>44536</v>
      </c>
      <c r="E6" s="6">
        <v>23</v>
      </c>
      <c r="F6" s="6">
        <v>268.5</v>
      </c>
      <c r="G6" s="66">
        <v>18</v>
      </c>
      <c r="H6" s="64"/>
      <c r="I6" s="64"/>
      <c r="J6" s="64">
        <v>200</v>
      </c>
      <c r="K6" s="64"/>
      <c r="L6" s="74">
        <v>5033</v>
      </c>
      <c r="M6" s="74">
        <v>115</v>
      </c>
      <c r="N6" s="74">
        <v>5148</v>
      </c>
      <c r="O6" s="75" t="s">
        <v>25</v>
      </c>
    </row>
    <row r="7" s="57" customFormat="1" ht="52" customHeight="1" spans="1:15">
      <c r="A7" s="64"/>
      <c r="B7" s="6" t="s">
        <v>26</v>
      </c>
      <c r="C7" s="6"/>
      <c r="D7" s="65"/>
      <c r="E7" s="6"/>
      <c r="F7" s="6"/>
      <c r="G7" s="66"/>
      <c r="H7" s="64"/>
      <c r="I7" s="64"/>
      <c r="J7" s="64"/>
      <c r="K7" s="64"/>
      <c r="L7" s="74">
        <v>0</v>
      </c>
      <c r="M7" s="74"/>
      <c r="N7" s="74"/>
      <c r="O7" s="75"/>
    </row>
    <row r="8" s="57" customFormat="1" customHeight="1" spans="1:15">
      <c r="A8" s="64" t="s">
        <v>27</v>
      </c>
      <c r="B8" s="6"/>
      <c r="C8" s="6"/>
      <c r="D8" s="6"/>
      <c r="E8" s="6">
        <v>92</v>
      </c>
      <c r="F8" s="6">
        <v>985.5</v>
      </c>
      <c r="G8" s="66">
        <v>72</v>
      </c>
      <c r="H8" s="64">
        <v>0</v>
      </c>
      <c r="I8" s="64">
        <v>0</v>
      </c>
      <c r="J8" s="64">
        <v>400</v>
      </c>
      <c r="K8" s="64">
        <v>0</v>
      </c>
      <c r="L8" s="64">
        <v>18139</v>
      </c>
      <c r="M8" s="64">
        <v>460</v>
      </c>
      <c r="N8" s="64">
        <v>18599</v>
      </c>
      <c r="O8" s="75"/>
    </row>
    <row r="9" s="59" customFormat="1" ht="21" customHeight="1" spans="1:26">
      <c r="A9" s="68"/>
      <c r="B9" s="68"/>
      <c r="C9" s="69"/>
      <c r="D9" s="61"/>
      <c r="E9" s="58"/>
      <c r="F9" s="58"/>
      <c r="G9" s="58"/>
      <c r="H9" s="58"/>
      <c r="I9" s="58"/>
      <c r="J9" s="58"/>
      <c r="K9" s="58"/>
      <c r="L9" s="58"/>
      <c r="M9" s="58"/>
      <c r="N9" s="58"/>
      <c r="O9" s="58"/>
      <c r="P9" s="58"/>
      <c r="Q9" s="58"/>
      <c r="R9" s="58"/>
      <c r="S9" s="58"/>
      <c r="T9" s="58"/>
      <c r="U9" s="58"/>
      <c r="V9" s="58"/>
      <c r="W9" s="58"/>
      <c r="X9" s="58"/>
      <c r="Y9" s="58"/>
      <c r="Z9" s="58"/>
    </row>
    <row r="10" s="59" customFormat="1" ht="21" customHeight="1" spans="1:26">
      <c r="A10" s="68"/>
      <c r="B10" s="68"/>
      <c r="C10" s="69"/>
      <c r="D10" s="61"/>
      <c r="E10" s="58"/>
      <c r="F10" s="58"/>
      <c r="G10" s="58"/>
      <c r="H10" s="58"/>
      <c r="I10" s="58"/>
      <c r="J10" s="58"/>
      <c r="K10" s="58"/>
      <c r="L10" s="58"/>
      <c r="M10" s="58"/>
      <c r="N10" s="58"/>
      <c r="O10" s="58"/>
      <c r="P10" s="58"/>
      <c r="Q10" s="58"/>
      <c r="R10" s="58"/>
      <c r="S10" s="58"/>
      <c r="T10" s="58"/>
      <c r="U10" s="58"/>
      <c r="V10" s="58"/>
      <c r="W10" s="58"/>
      <c r="X10" s="58"/>
      <c r="Y10" s="58"/>
      <c r="Z10" s="58"/>
    </row>
    <row r="11" s="59" customFormat="1" ht="21" customHeight="1" spans="1:24">
      <c r="A11" s="70" t="s">
        <v>28</v>
      </c>
      <c r="C11" s="71"/>
      <c r="D11" s="61"/>
      <c r="O11" s="58"/>
      <c r="P11" s="76"/>
      <c r="Q11" s="76"/>
      <c r="R11" s="76"/>
      <c r="S11" s="76"/>
      <c r="T11" s="76"/>
      <c r="U11" s="76"/>
      <c r="V11" s="76"/>
      <c r="W11" s="76"/>
      <c r="X11" s="76"/>
    </row>
    <row r="12" s="59" customFormat="1" ht="13.5" spans="3:24">
      <c r="C12" s="69"/>
      <c r="D12" s="61"/>
      <c r="O12" s="58"/>
      <c r="P12" s="76"/>
      <c r="Q12" s="76"/>
      <c r="R12" s="76"/>
      <c r="S12" s="76"/>
      <c r="T12" s="76"/>
      <c r="U12" s="76"/>
      <c r="V12" s="76"/>
      <c r="W12" s="76"/>
      <c r="X12" s="76"/>
    </row>
    <row r="13" s="60" customFormat="1" customHeight="1" spans="1:15">
      <c r="A13" s="72"/>
      <c r="B13" s="73" t="s">
        <v>29</v>
      </c>
      <c r="C13" s="69"/>
      <c r="D13" s="73"/>
      <c r="E13" s="73"/>
      <c r="F13" s="73"/>
      <c r="G13" s="73"/>
      <c r="H13" s="73" t="s">
        <v>30</v>
      </c>
      <c r="I13" s="72"/>
      <c r="J13" s="72"/>
      <c r="K13" s="72"/>
      <c r="L13" s="72"/>
      <c r="M13" s="72"/>
      <c r="N13" s="72"/>
      <c r="O13" s="77"/>
    </row>
    <row r="14" customHeight="1" spans="3:26">
      <c r="C14" s="69"/>
      <c r="P14" s="76"/>
      <c r="Q14" s="76"/>
      <c r="R14" s="76"/>
      <c r="S14" s="76"/>
      <c r="T14" s="76"/>
      <c r="U14" s="76"/>
      <c r="V14" s="76"/>
      <c r="W14" s="76"/>
      <c r="X14" s="76"/>
      <c r="Y14" s="76"/>
      <c r="Z14" s="76"/>
    </row>
    <row r="15" customHeight="1" spans="2:4">
      <c r="B15"/>
      <c r="C15"/>
      <c r="D15"/>
    </row>
    <row r="16" customHeight="1" spans="2:4">
      <c r="B16"/>
      <c r="C16"/>
      <c r="D16"/>
    </row>
    <row r="17" customHeight="1" spans="2:4">
      <c r="B17"/>
      <c r="C17"/>
      <c r="D17"/>
    </row>
    <row r="18" customHeight="1" spans="2:4">
      <c r="B18" t="s">
        <v>2</v>
      </c>
      <c r="C18" t="s">
        <v>31</v>
      </c>
      <c r="D18"/>
    </row>
    <row r="19" customHeight="1" spans="2:4">
      <c r="B19" t="s">
        <v>19</v>
      </c>
      <c r="C19">
        <v>8485</v>
      </c>
      <c r="D19"/>
    </row>
    <row r="20" customHeight="1" spans="2:4">
      <c r="B20" t="s">
        <v>16</v>
      </c>
      <c r="C20">
        <v>10114</v>
      </c>
      <c r="D20"/>
    </row>
    <row r="21" customHeight="1" spans="2:4">
      <c r="B21" t="s">
        <v>32</v>
      </c>
      <c r="C21">
        <v>18599</v>
      </c>
      <c r="D21"/>
    </row>
    <row r="22" customHeight="1" spans="2:4">
      <c r="B22"/>
      <c r="C22"/>
      <c r="D22"/>
    </row>
    <row r="23" customHeight="1" spans="2:4">
      <c r="B23"/>
      <c r="C23"/>
      <c r="D23"/>
    </row>
    <row r="24" customHeight="1" spans="2:4">
      <c r="B24"/>
      <c r="C24"/>
      <c r="D24"/>
    </row>
    <row r="25" customHeight="1" spans="2:4">
      <c r="B25"/>
      <c r="C25"/>
      <c r="D25"/>
    </row>
    <row r="26" customHeight="1" spans="2:4">
      <c r="B26"/>
      <c r="C26"/>
      <c r="D26"/>
    </row>
    <row r="27" customHeight="1" spans="2:4">
      <c r="B27"/>
      <c r="C27"/>
      <c r="D27"/>
    </row>
    <row r="28" customHeight="1" spans="2:4">
      <c r="B28"/>
      <c r="C28"/>
      <c r="D28"/>
    </row>
    <row r="29" customHeight="1" spans="2:4">
      <c r="B29"/>
      <c r="C29"/>
      <c r="D29"/>
    </row>
    <row r="30" customHeight="1" spans="2:4">
      <c r="B30"/>
      <c r="C30"/>
      <c r="D30"/>
    </row>
    <row r="31" customHeight="1" spans="2:4">
      <c r="B31"/>
      <c r="C31"/>
      <c r="D31"/>
    </row>
    <row r="32" customHeight="1" spans="2:4">
      <c r="B32"/>
      <c r="C32"/>
      <c r="D32"/>
    </row>
    <row r="33" customHeight="1" spans="2:4">
      <c r="B33"/>
      <c r="C33"/>
      <c r="D33"/>
    </row>
    <row r="34" customHeight="1" spans="2:4">
      <c r="B34"/>
      <c r="C34"/>
      <c r="D34"/>
    </row>
    <row r="35" customHeight="1" spans="2:4">
      <c r="B35"/>
      <c r="C35"/>
      <c r="D35"/>
    </row>
  </sheetData>
  <autoFilter ref="A2:Z8">
    <extLst/>
  </autoFilter>
  <mergeCells count="1">
    <mergeCell ref="A1:O1"/>
  </mergeCells>
  <conditionalFormatting sqref="C2">
    <cfRule type="duplicateValues" dxfId="0" priority="38"/>
    <cfRule type="duplicateValues" dxfId="0" priority="39"/>
    <cfRule type="duplicateValues" dxfId="0" priority="40"/>
  </conditionalFormatting>
  <conditionalFormatting sqref="C3">
    <cfRule type="duplicateValues" dxfId="0" priority="32"/>
    <cfRule type="duplicateValues" dxfId="0" priority="27"/>
    <cfRule type="duplicateValues" dxfId="0" priority="22"/>
    <cfRule type="duplicateValues" dxfId="0" priority="17"/>
    <cfRule type="duplicateValues" dxfId="0" priority="12"/>
    <cfRule type="duplicateValues" dxfId="0" priority="7"/>
  </conditionalFormatting>
  <conditionalFormatting sqref="C4">
    <cfRule type="duplicateValues" dxfId="0" priority="31"/>
    <cfRule type="duplicateValues" dxfId="0" priority="26"/>
    <cfRule type="duplicateValues" dxfId="0" priority="21"/>
    <cfRule type="duplicateValues" dxfId="0" priority="16"/>
    <cfRule type="duplicateValues" dxfId="0" priority="11"/>
    <cfRule type="duplicateValues" dxfId="0" priority="6"/>
  </conditionalFormatting>
  <conditionalFormatting sqref="C5">
    <cfRule type="duplicateValues" dxfId="0" priority="30"/>
    <cfRule type="duplicateValues" dxfId="0" priority="25"/>
    <cfRule type="duplicateValues" dxfId="0" priority="20"/>
    <cfRule type="duplicateValues" dxfId="0" priority="15"/>
    <cfRule type="duplicateValues" dxfId="0" priority="10"/>
    <cfRule type="duplicateValues" dxfId="0" priority="5"/>
  </conditionalFormatting>
  <conditionalFormatting sqref="C6">
    <cfRule type="duplicateValues" dxfId="0" priority="29"/>
    <cfRule type="duplicateValues" dxfId="0" priority="24"/>
    <cfRule type="duplicateValues" dxfId="0" priority="19"/>
    <cfRule type="duplicateValues" dxfId="0" priority="14"/>
    <cfRule type="duplicateValues" dxfId="0" priority="9"/>
    <cfRule type="duplicateValues" dxfId="0" priority="4"/>
  </conditionalFormatting>
  <conditionalFormatting sqref="C7">
    <cfRule type="duplicateValues" dxfId="0" priority="28"/>
    <cfRule type="duplicateValues" dxfId="0" priority="23"/>
    <cfRule type="duplicateValues" dxfId="0" priority="18"/>
    <cfRule type="duplicateValues" dxfId="0" priority="13"/>
    <cfRule type="duplicateValues" dxfId="0" priority="8"/>
    <cfRule type="duplicateValues" dxfId="0" priority="3"/>
  </conditionalFormatting>
  <conditionalFormatting sqref="C8">
    <cfRule type="duplicateValues" dxfId="0" priority="37"/>
    <cfRule type="duplicateValues" dxfId="0" priority="36"/>
    <cfRule type="duplicateValues" dxfId="0" priority="35"/>
  </conditionalFormatting>
  <conditionalFormatting sqref="C9">
    <cfRule type="duplicateValues" dxfId="0" priority="88"/>
    <cfRule type="duplicateValues" dxfId="0" priority="89"/>
  </conditionalFormatting>
  <conditionalFormatting sqref="C10">
    <cfRule type="duplicateValues" dxfId="0" priority="86"/>
    <cfRule type="duplicateValues" dxfId="0" priority="87"/>
  </conditionalFormatting>
  <conditionalFormatting sqref="C11">
    <cfRule type="duplicateValues" dxfId="0" priority="84"/>
    <cfRule type="duplicateValues" dxfId="0" priority="85"/>
  </conditionalFormatting>
  <conditionalFormatting sqref="C12">
    <cfRule type="duplicateValues" dxfId="0" priority="82"/>
    <cfRule type="duplicateValues" dxfId="0" priority="83"/>
  </conditionalFormatting>
  <conditionalFormatting sqref="C13">
    <cfRule type="duplicateValues" dxfId="0" priority="80"/>
    <cfRule type="duplicateValues" dxfId="0" priority="81"/>
  </conditionalFormatting>
  <conditionalFormatting sqref="C14">
    <cfRule type="duplicateValues" dxfId="0" priority="90"/>
    <cfRule type="duplicateValues" dxfId="0" priority="91"/>
  </conditionalFormatting>
  <conditionalFormatting sqref="C2:C8">
    <cfRule type="duplicateValues" dxfId="0" priority="2"/>
  </conditionalFormatting>
  <conditionalFormatting sqref="C3:C7">
    <cfRule type="duplicateValues" dxfId="0" priority="1"/>
  </conditionalFormatting>
  <conditionalFormatting sqref="C1 C9:C17 C24:C1048576">
    <cfRule type="duplicateValues" dxfId="0" priority="42"/>
    <cfRule type="duplicateValues" dxfId="0" priority="79"/>
  </conditionalFormatting>
  <conditionalFormatting sqref="C1 C15:C17 C24:C1048576">
    <cfRule type="duplicateValues" dxfId="0" priority="92"/>
    <cfRule type="duplicateValues" dxfId="0" priority="96"/>
    <cfRule type="duplicateValues" dxfId="0" priority="97"/>
    <cfRule type="duplicateValues" dxfId="0" priority="98"/>
  </conditionalFormatting>
  <conditionalFormatting sqref="C2 C8">
    <cfRule type="duplicateValues" dxfId="0" priority="33"/>
    <cfRule type="duplicateValues" dxfId="0" priority="34"/>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3"/>
  <sheetViews>
    <sheetView workbookViewId="0">
      <selection activeCell="A1" sqref="A1:O8"/>
    </sheetView>
  </sheetViews>
  <sheetFormatPr defaultColWidth="9" defaultRowHeight="18" customHeight="1"/>
  <cols>
    <col min="1" max="1" width="5.25" style="58" customWidth="1"/>
    <col min="2" max="2" width="19.12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11.125" style="58" customWidth="1"/>
    <col min="17" max="17" width="8.875" style="58"/>
    <col min="18" max="18" width="5.125" style="58"/>
    <col min="19" max="26" width="10.875" style="58"/>
    <col min="27" max="27" width="5.125" style="58"/>
    <col min="28"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ht="30" customHeight="1" spans="1:16">
      <c r="A3" s="64">
        <v>1</v>
      </c>
      <c r="B3" s="6" t="s">
        <v>16</v>
      </c>
      <c r="C3" s="6" t="s">
        <v>17</v>
      </c>
      <c r="D3" s="65">
        <v>44559</v>
      </c>
      <c r="E3" s="6">
        <f>VLOOKUP(C3,考勤!A:AH,34,0)</f>
        <v>22</v>
      </c>
      <c r="F3" s="6">
        <f>VLOOKUP(C3,考勤!A:AK,37,FALSE)</f>
        <v>257</v>
      </c>
      <c r="G3" s="66">
        <v>18</v>
      </c>
      <c r="H3" s="64"/>
      <c r="I3" s="64"/>
      <c r="J3" s="64">
        <f>IFERROR(VLOOKUP(C3,其他!B:D,3,0),0)</f>
        <v>230</v>
      </c>
      <c r="K3" s="64"/>
      <c r="L3" s="74">
        <f>H3*15+(F3-H3-I3)*G3+I3*18*80%+J3+K3</f>
        <v>4856</v>
      </c>
      <c r="M3" s="74">
        <f>E3*5</f>
        <v>110</v>
      </c>
      <c r="N3" s="74">
        <f>L3+M3</f>
        <v>4966</v>
      </c>
      <c r="O3" s="75" t="str">
        <f>IFERROR(VLOOKUP(C3,其他!B:C,2,0),"")</f>
        <v>车间工具费10，，夜班补11天220</v>
      </c>
      <c r="P3" s="58">
        <f>L3/F3</f>
        <v>18.8949416342412</v>
      </c>
    </row>
    <row r="4" s="57" customFormat="1" customHeight="1" spans="1:16">
      <c r="A4" s="64">
        <v>2</v>
      </c>
      <c r="B4" s="6" t="s">
        <v>19</v>
      </c>
      <c r="C4" s="6" t="s">
        <v>20</v>
      </c>
      <c r="D4" s="65">
        <v>43720</v>
      </c>
      <c r="E4" s="6">
        <f>VLOOKUP(C4,考勤!A:AH,34,0)</f>
        <v>23.5</v>
      </c>
      <c r="F4" s="6">
        <f>VLOOKUP(C4,考勤!A:AK,37,FALSE)</f>
        <v>230</v>
      </c>
      <c r="G4" s="66">
        <v>18</v>
      </c>
      <c r="H4" s="64"/>
      <c r="I4" s="64"/>
      <c r="J4" s="64">
        <f>IFERROR(VLOOKUP(C4,其他!B:D,3,0),0)</f>
        <v>-30</v>
      </c>
      <c r="K4" s="64"/>
      <c r="L4" s="74">
        <f>H4*15+(F4-H4-I4)*G4+I4*18*80%+J4+K4</f>
        <v>4110</v>
      </c>
      <c r="M4" s="74">
        <f>E4*5</f>
        <v>117.5</v>
      </c>
      <c r="N4" s="74">
        <f>L4+M4</f>
        <v>4227.5</v>
      </c>
      <c r="O4" s="75" t="str">
        <f>IFERROR(VLOOKUP(C4,其他!B:C,2,0),"")</f>
        <v>11月18日上班卡</v>
      </c>
      <c r="P4" s="58">
        <f>L4/F4</f>
        <v>17.8695652173913</v>
      </c>
    </row>
    <row r="5" s="57" customFormat="1" customHeight="1" spans="1:16">
      <c r="A5" s="64">
        <v>4</v>
      </c>
      <c r="B5" s="6" t="s">
        <v>19</v>
      </c>
      <c r="C5" s="6" t="s">
        <v>22</v>
      </c>
      <c r="D5" s="65">
        <v>43720</v>
      </c>
      <c r="E5" s="6">
        <f>VLOOKUP(C5,考勤!A:AH,34,0)</f>
        <v>23.5</v>
      </c>
      <c r="F5" s="6">
        <f>VLOOKUP(C5,考勤!A:AK,37,FALSE)</f>
        <v>230</v>
      </c>
      <c r="G5" s="66">
        <v>18</v>
      </c>
      <c r="H5" s="64"/>
      <c r="I5" s="64"/>
      <c r="J5" s="64">
        <f>IFERROR(VLOOKUP(C5,其他!B:D,3,0),0)</f>
        <v>0</v>
      </c>
      <c r="K5" s="64"/>
      <c r="L5" s="74">
        <f>H5*15+(F5-H5-I5)*G5+I5*18*80%+J5+K5</f>
        <v>4140</v>
      </c>
      <c r="M5" s="74">
        <f>E5*5</f>
        <v>117.5</v>
      </c>
      <c r="N5" s="74">
        <f>L5+M5</f>
        <v>4257.5</v>
      </c>
      <c r="O5" s="75" t="str">
        <f>IFERROR(VLOOKUP(C5,其他!B:C,2,0),"")</f>
        <v/>
      </c>
      <c r="P5" s="58">
        <f>L5/F5</f>
        <v>18</v>
      </c>
    </row>
    <row r="6" s="57" customFormat="1" ht="34" customHeight="1" spans="1:16">
      <c r="A6" s="64">
        <v>6</v>
      </c>
      <c r="B6" s="6" t="s">
        <v>16</v>
      </c>
      <c r="C6" s="6" t="s">
        <v>24</v>
      </c>
      <c r="D6" s="65">
        <v>44536</v>
      </c>
      <c r="E6" s="6">
        <f>VLOOKUP(C6,考勤!A:AH,34,0)</f>
        <v>23</v>
      </c>
      <c r="F6" s="6">
        <f>VLOOKUP(C6,考勤!A:AK,37,FALSE)</f>
        <v>268.5</v>
      </c>
      <c r="G6" s="66">
        <v>18</v>
      </c>
      <c r="H6" s="64"/>
      <c r="I6" s="64"/>
      <c r="J6" s="64">
        <f>IFERROR(VLOOKUP(C6,其他!B:D,3,0),0)</f>
        <v>200</v>
      </c>
      <c r="K6" s="64"/>
      <c r="L6" s="74">
        <f>H6*15+(F6-H6-I6)*G6+I6*18*80%+J6+K6</f>
        <v>5033</v>
      </c>
      <c r="M6" s="74">
        <f>E6*5</f>
        <v>115</v>
      </c>
      <c r="N6" s="74">
        <f>L6+M6</f>
        <v>5148</v>
      </c>
      <c r="O6" s="75" t="str">
        <f>IFERROR(VLOOKUP(C6,其他!B:C,2,0),"")</f>
        <v>车间工具费10，夜班补11天220，11月8日上班卡-30</v>
      </c>
      <c r="P6" s="58">
        <f>L6/F6</f>
        <v>18.7448789571695</v>
      </c>
    </row>
    <row r="7" s="58" customFormat="1" customHeight="1" spans="1:15">
      <c r="A7" s="64"/>
      <c r="B7" s="6" t="s">
        <v>26</v>
      </c>
      <c r="C7" s="6"/>
      <c r="D7" s="6"/>
      <c r="E7" s="6"/>
      <c r="F7" s="6"/>
      <c r="G7" s="66"/>
      <c r="H7" s="64"/>
      <c r="I7" s="64"/>
      <c r="J7" s="64"/>
      <c r="K7" s="64"/>
      <c r="L7" s="64">
        <v>0</v>
      </c>
      <c r="M7" s="64"/>
      <c r="N7" s="64"/>
      <c r="O7" s="75"/>
    </row>
    <row r="8" s="59" customFormat="1" ht="21" customHeight="1" spans="1:27">
      <c r="A8" s="67" t="s">
        <v>27</v>
      </c>
      <c r="B8" s="67"/>
      <c r="C8" s="67"/>
      <c r="D8" s="65"/>
      <c r="E8" s="64">
        <f>SUM(E3:E7)</f>
        <v>92</v>
      </c>
      <c r="F8" s="64">
        <f t="shared" ref="F8:N8" si="0">SUM(F3:F7)</f>
        <v>985.5</v>
      </c>
      <c r="G8" s="64">
        <f t="shared" si="0"/>
        <v>72</v>
      </c>
      <c r="H8" s="64">
        <f t="shared" si="0"/>
        <v>0</v>
      </c>
      <c r="I8" s="64">
        <f t="shared" si="0"/>
        <v>0</v>
      </c>
      <c r="J8" s="64">
        <f t="shared" si="0"/>
        <v>400</v>
      </c>
      <c r="K8" s="64">
        <f t="shared" si="0"/>
        <v>0</v>
      </c>
      <c r="L8" s="64">
        <f t="shared" si="0"/>
        <v>18139</v>
      </c>
      <c r="M8" s="64">
        <f t="shared" si="0"/>
        <v>460</v>
      </c>
      <c r="N8" s="64">
        <f t="shared" si="0"/>
        <v>18599</v>
      </c>
      <c r="O8" s="64"/>
      <c r="P8" s="58"/>
      <c r="Q8" s="58"/>
      <c r="R8" s="58"/>
      <c r="S8" s="58"/>
      <c r="T8" s="58"/>
      <c r="U8" s="58"/>
      <c r="V8" s="58"/>
      <c r="W8" s="58"/>
      <c r="X8" s="58"/>
      <c r="Y8" s="58"/>
      <c r="Z8" s="58"/>
      <c r="AA8" s="58"/>
    </row>
    <row r="9" s="59" customFormat="1" ht="21" customHeight="1" spans="1:27">
      <c r="A9" s="68"/>
      <c r="B9" s="68"/>
      <c r="C9" s="68"/>
      <c r="D9" s="61"/>
      <c r="E9" s="58"/>
      <c r="F9" s="58"/>
      <c r="G9" s="58"/>
      <c r="H9" s="58"/>
      <c r="I9" s="58"/>
      <c r="J9" s="58"/>
      <c r="K9" s="58"/>
      <c r="L9" s="58"/>
      <c r="M9" s="58"/>
      <c r="N9" s="58"/>
      <c r="O9" s="58"/>
      <c r="P9" s="58"/>
      <c r="Q9" s="58"/>
      <c r="R9" s="58"/>
      <c r="S9" s="58"/>
      <c r="T9" s="58"/>
      <c r="U9" s="58"/>
      <c r="V9" s="58"/>
      <c r="W9" s="58"/>
      <c r="X9" s="58"/>
      <c r="Y9" s="58"/>
      <c r="Z9" s="58"/>
      <c r="AA9" s="58"/>
    </row>
    <row r="10" s="59" customFormat="1" ht="21" customHeight="1" spans="1:27">
      <c r="A10" s="68"/>
      <c r="B10" s="68"/>
      <c r="C10" s="69"/>
      <c r="D10" s="61"/>
      <c r="E10" s="58"/>
      <c r="F10" s="58"/>
      <c r="G10" s="58"/>
      <c r="H10" s="58"/>
      <c r="I10" s="58"/>
      <c r="J10" s="58"/>
      <c r="K10" s="58"/>
      <c r="L10" s="58"/>
      <c r="M10" s="58"/>
      <c r="N10" s="58"/>
      <c r="O10" s="58"/>
      <c r="P10" s="58"/>
      <c r="Q10" s="58"/>
      <c r="R10" s="58"/>
      <c r="S10" s="58"/>
      <c r="T10" s="58"/>
      <c r="U10" s="58"/>
      <c r="V10" s="58"/>
      <c r="W10" s="58"/>
      <c r="X10" s="58"/>
      <c r="Y10" s="58"/>
      <c r="Z10" s="58"/>
      <c r="AA10" s="58"/>
    </row>
    <row r="11" s="59" customFormat="1" ht="21" customHeight="1" spans="1:27">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c r="AA11" s="58"/>
    </row>
    <row r="12" s="59" customFormat="1" ht="21" customHeight="1" spans="1:25">
      <c r="A12" s="70" t="s">
        <v>28</v>
      </c>
      <c r="C12" s="71"/>
      <c r="D12" s="61"/>
      <c r="O12" s="58"/>
      <c r="Q12" s="76"/>
      <c r="R12" s="76"/>
      <c r="S12" s="76"/>
      <c r="T12" s="76"/>
      <c r="U12" s="76"/>
      <c r="V12" s="76"/>
      <c r="W12" s="76"/>
      <c r="X12" s="76"/>
      <c r="Y12" s="76"/>
    </row>
    <row r="13" s="59" customFormat="1" ht="13.5" spans="3:25">
      <c r="C13" s="69"/>
      <c r="D13" s="61"/>
      <c r="O13" s="58"/>
      <c r="P13" s="76"/>
      <c r="Q13" s="76"/>
      <c r="R13" s="76"/>
      <c r="S13" s="76"/>
      <c r="T13" s="76"/>
      <c r="U13" s="76"/>
      <c r="V13" s="76"/>
      <c r="W13" s="76"/>
      <c r="X13" s="76"/>
      <c r="Y13" s="76"/>
    </row>
    <row r="14" s="60" customFormat="1" customHeight="1" spans="1:15">
      <c r="A14" s="72"/>
      <c r="B14" s="73" t="s">
        <v>29</v>
      </c>
      <c r="C14" s="69"/>
      <c r="D14" s="73"/>
      <c r="E14" s="73"/>
      <c r="F14" s="73"/>
      <c r="G14" s="73"/>
      <c r="H14" s="73" t="s">
        <v>30</v>
      </c>
      <c r="I14" s="72"/>
      <c r="J14" s="72"/>
      <c r="K14" s="72"/>
      <c r="L14" s="72"/>
      <c r="M14" s="72"/>
      <c r="N14" s="72"/>
      <c r="O14" s="77"/>
    </row>
    <row r="15" customHeight="1" spans="3:27">
      <c r="C15" s="69"/>
      <c r="P15" s="76"/>
      <c r="Q15" s="76"/>
      <c r="R15" s="76"/>
      <c r="S15" s="76"/>
      <c r="T15" s="76"/>
      <c r="U15" s="76"/>
      <c r="V15" s="76"/>
      <c r="W15" s="76"/>
      <c r="X15" s="76"/>
      <c r="Y15" s="76"/>
      <c r="Z15" s="76"/>
      <c r="AA15" s="76"/>
    </row>
    <row r="16" customHeight="1" spans="2:4">
      <c r="B16"/>
      <c r="C16"/>
      <c r="D16"/>
    </row>
    <row r="17" customHeight="1" spans="2:4">
      <c r="B17"/>
      <c r="C17"/>
      <c r="D17"/>
    </row>
    <row r="18" customHeight="1" spans="2:4">
      <c r="B18"/>
      <c r="C18"/>
      <c r="D18"/>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sheetData>
  <autoFilter ref="A2:AA8">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6">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7">
    <cfRule type="duplicateValues" dxfId="0" priority="259"/>
    <cfRule type="duplicateValues" dxfId="0" priority="260"/>
    <cfRule type="duplicateValues" dxfId="0" priority="261"/>
  </conditionalFormatting>
  <conditionalFormatting sqref="C10">
    <cfRule type="duplicateValues" dxfId="0" priority="247"/>
    <cfRule type="duplicateValues" dxfId="0" priority="248"/>
  </conditionalFormatting>
  <conditionalFormatting sqref="C11">
    <cfRule type="duplicateValues" dxfId="0" priority="245"/>
    <cfRule type="duplicateValues" dxfId="0" priority="246"/>
  </conditionalFormatting>
  <conditionalFormatting sqref="C12">
    <cfRule type="duplicateValues" dxfId="0" priority="243"/>
    <cfRule type="duplicateValues" dxfId="0" priority="244"/>
  </conditionalFormatting>
  <conditionalFormatting sqref="C13">
    <cfRule type="duplicateValues" dxfId="0" priority="241"/>
    <cfRule type="duplicateValues" dxfId="0" priority="242"/>
  </conditionalFormatting>
  <conditionalFormatting sqref="C14">
    <cfRule type="duplicateValues" dxfId="0" priority="239"/>
    <cfRule type="duplicateValues" dxfId="0" priority="240"/>
  </conditionalFormatting>
  <conditionalFormatting sqref="C15">
    <cfRule type="duplicateValues" dxfId="0" priority="255"/>
    <cfRule type="duplicateValues" dxfId="0" priority="256"/>
  </conditionalFormatting>
  <conditionalFormatting sqref="C$1:C$1048576">
    <cfRule type="duplicateValues" dxfId="0" priority="10"/>
  </conditionalFormatting>
  <conditionalFormatting sqref="C3:C6">
    <cfRule type="duplicateValues" dxfId="0" priority="1"/>
  </conditionalFormatting>
  <conditionalFormatting sqref="C1:C2 C7:C1048576">
    <cfRule type="duplicateValues" dxfId="0" priority="236"/>
  </conditionalFormatting>
  <conditionalFormatting sqref="C1:C2 C8:C9 C16:C1048576">
    <cfRule type="duplicateValues" dxfId="0" priority="262"/>
    <cfRule type="duplicateValues" dxfId="0" priority="449"/>
    <cfRule type="duplicateValues" dxfId="0" priority="505"/>
  </conditionalFormatting>
  <conditionalFormatting sqref="C1:C2 C7:C9 C16: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4"/>
  <sheetViews>
    <sheetView workbookViewId="0">
      <pane xSplit="1" ySplit="1" topLeftCell="B2" activePane="bottomRight" state="frozen"/>
      <selection/>
      <selection pane="topRight"/>
      <selection pane="bottomLeft"/>
      <selection pane="bottomRight" activeCell="A21" sqref="A21:AD21"/>
    </sheetView>
  </sheetViews>
  <sheetFormatPr defaultColWidth="9" defaultRowHeight="13.5"/>
  <cols>
    <col min="1" max="2" width="6.63333333333333" style="9" customWidth="1"/>
    <col min="3" max="33" width="4.275" style="9" customWidth="1"/>
    <col min="34" max="34" width="5" style="9" customWidth="1"/>
    <col min="35" max="35" width="7.75" style="9" customWidth="1"/>
    <col min="36" max="36" width="6.63333333333333" style="9" customWidth="1"/>
    <col min="37" max="37" width="7.63333333333333" style="9" customWidth="1"/>
    <col min="38" max="38" width="5.5" style="9" customWidth="1"/>
    <col min="39" max="39" width="10.3833333333333" style="9" customWidth="1"/>
    <col min="40" max="40" width="7.88333333333333" style="9" customWidth="1"/>
    <col min="41" max="41" width="8" style="11" customWidth="1"/>
    <col min="42" max="16381" width="9" style="9"/>
    <col min="16382" max="16384" width="9" style="12"/>
  </cols>
  <sheetData>
    <row r="1" s="9" customFormat="1" ht="30" customHeight="1" spans="1:16383">
      <c r="A1" s="13" t="s">
        <v>33</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34">
        <v>2022</v>
      </c>
      <c r="AN1" s="35">
        <v>11</v>
      </c>
      <c r="AO1" s="11"/>
      <c r="XFB1" s="12"/>
      <c r="XFC1" s="12"/>
    </row>
    <row r="2" s="9" customFormat="1" ht="21" customHeight="1" spans="1:16383">
      <c r="A2" s="14" t="s">
        <v>34</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36" t="s">
        <v>35</v>
      </c>
      <c r="AN2" s="37"/>
      <c r="AO2" s="11"/>
      <c r="XFB2" s="12"/>
      <c r="XFC2" s="12"/>
    </row>
    <row r="3" s="9" customFormat="1" ht="15" customHeight="1" spans="1:16383">
      <c r="A3" s="15" t="s">
        <v>36</v>
      </c>
      <c r="B3" s="15" t="s">
        <v>37</v>
      </c>
      <c r="C3" s="16">
        <v>1</v>
      </c>
      <c r="D3" s="16">
        <v>2</v>
      </c>
      <c r="E3" s="16">
        <v>3</v>
      </c>
      <c r="F3" s="16">
        <v>4</v>
      </c>
      <c r="G3" s="16">
        <v>5</v>
      </c>
      <c r="H3" s="16">
        <v>6</v>
      </c>
      <c r="I3" s="16">
        <v>7</v>
      </c>
      <c r="J3" s="16">
        <v>8</v>
      </c>
      <c r="K3" s="16">
        <v>9</v>
      </c>
      <c r="L3" s="16">
        <v>10</v>
      </c>
      <c r="M3" s="16">
        <v>11</v>
      </c>
      <c r="N3" s="16">
        <v>12</v>
      </c>
      <c r="O3" s="16">
        <v>13</v>
      </c>
      <c r="P3" s="16">
        <v>14</v>
      </c>
      <c r="Q3" s="16">
        <v>15</v>
      </c>
      <c r="R3" s="16">
        <v>16</v>
      </c>
      <c r="S3" s="16">
        <v>17</v>
      </c>
      <c r="T3" s="16">
        <v>18</v>
      </c>
      <c r="U3" s="16">
        <v>19</v>
      </c>
      <c r="V3" s="16">
        <v>20</v>
      </c>
      <c r="W3" s="16">
        <v>21</v>
      </c>
      <c r="X3" s="16">
        <v>22</v>
      </c>
      <c r="Y3" s="16">
        <v>23</v>
      </c>
      <c r="Z3" s="16">
        <v>24</v>
      </c>
      <c r="AA3" s="16">
        <v>25</v>
      </c>
      <c r="AB3" s="16">
        <v>26</v>
      </c>
      <c r="AC3" s="16">
        <v>27</v>
      </c>
      <c r="AD3" s="16">
        <v>28</v>
      </c>
      <c r="AE3" s="16">
        <v>29</v>
      </c>
      <c r="AF3" s="16">
        <v>30</v>
      </c>
      <c r="AG3" s="16">
        <v>31</v>
      </c>
      <c r="AH3" s="38" t="s">
        <v>38</v>
      </c>
      <c r="AI3" s="39" t="s">
        <v>39</v>
      </c>
      <c r="AJ3" s="39" t="s">
        <v>40</v>
      </c>
      <c r="AK3" s="40" t="s">
        <v>41</v>
      </c>
      <c r="AL3" s="15" t="s">
        <v>42</v>
      </c>
      <c r="AM3" s="41" t="s">
        <v>43</v>
      </c>
      <c r="AN3" s="42" t="s">
        <v>44</v>
      </c>
      <c r="AO3" s="52" t="s">
        <v>45</v>
      </c>
      <c r="XFA3" s="12"/>
      <c r="XFB3" s="12"/>
      <c r="XFC3" s="12"/>
    </row>
    <row r="4" s="9" customFormat="1" ht="15" customHeight="1" spans="1:16383">
      <c r="A4" s="15" t="s">
        <v>3</v>
      </c>
      <c r="B4" s="15"/>
      <c r="C4" s="17">
        <v>44774</v>
      </c>
      <c r="D4" s="17">
        <v>44775</v>
      </c>
      <c r="E4" s="17">
        <v>44776</v>
      </c>
      <c r="F4" s="17">
        <v>44777</v>
      </c>
      <c r="G4" s="17">
        <v>44778</v>
      </c>
      <c r="H4" s="17">
        <v>44779</v>
      </c>
      <c r="I4" s="17">
        <v>44780</v>
      </c>
      <c r="J4" s="17">
        <v>44781</v>
      </c>
      <c r="K4" s="17">
        <v>44782</v>
      </c>
      <c r="L4" s="17">
        <v>44783</v>
      </c>
      <c r="M4" s="17">
        <v>44784</v>
      </c>
      <c r="N4" s="17">
        <v>44785</v>
      </c>
      <c r="O4" s="17">
        <v>44786</v>
      </c>
      <c r="P4" s="17">
        <v>44787</v>
      </c>
      <c r="Q4" s="17">
        <v>44788</v>
      </c>
      <c r="R4" s="17">
        <v>44789</v>
      </c>
      <c r="S4" s="17">
        <v>44790</v>
      </c>
      <c r="T4" s="17">
        <v>44791</v>
      </c>
      <c r="U4" s="17">
        <v>44792</v>
      </c>
      <c r="V4" s="17">
        <v>44793</v>
      </c>
      <c r="W4" s="17">
        <v>44794</v>
      </c>
      <c r="X4" s="17">
        <v>44795</v>
      </c>
      <c r="Y4" s="17">
        <v>44796</v>
      </c>
      <c r="Z4" s="17">
        <v>44797</v>
      </c>
      <c r="AA4" s="17">
        <v>44798</v>
      </c>
      <c r="AB4" s="17">
        <v>44799</v>
      </c>
      <c r="AC4" s="17">
        <v>44800</v>
      </c>
      <c r="AD4" s="17">
        <v>44801</v>
      </c>
      <c r="AE4" s="17">
        <v>44802</v>
      </c>
      <c r="AF4" s="17">
        <v>44803</v>
      </c>
      <c r="AG4" s="17">
        <v>44804</v>
      </c>
      <c r="AH4" s="38"/>
      <c r="AI4" s="39"/>
      <c r="AJ4" s="39"/>
      <c r="AK4" s="43"/>
      <c r="AL4" s="15"/>
      <c r="AM4" s="41"/>
      <c r="AN4" s="42"/>
      <c r="AO4" s="52"/>
      <c r="XFA4" s="12"/>
      <c r="XFB4" s="12"/>
      <c r="XFC4" s="12"/>
    </row>
    <row r="5" s="9" customFormat="1" ht="19" customHeight="1" spans="1:41">
      <c r="A5" s="18" t="s">
        <v>22</v>
      </c>
      <c r="B5" s="18" t="s">
        <v>46</v>
      </c>
      <c r="C5" s="19">
        <v>4</v>
      </c>
      <c r="D5" s="19">
        <v>4</v>
      </c>
      <c r="E5" s="19">
        <v>4</v>
      </c>
      <c r="F5" s="19">
        <v>4</v>
      </c>
      <c r="G5" s="19">
        <v>4</v>
      </c>
      <c r="H5" s="20" t="s">
        <v>47</v>
      </c>
      <c r="I5" s="19">
        <v>4</v>
      </c>
      <c r="J5" s="19">
        <v>4</v>
      </c>
      <c r="K5" s="19">
        <v>4</v>
      </c>
      <c r="L5" s="19">
        <v>4</v>
      </c>
      <c r="M5" s="19">
        <v>4</v>
      </c>
      <c r="N5" s="20" t="s">
        <v>47</v>
      </c>
      <c r="O5" s="20" t="s">
        <v>47</v>
      </c>
      <c r="P5" s="19">
        <v>4</v>
      </c>
      <c r="Q5" s="19">
        <v>4</v>
      </c>
      <c r="R5" s="19">
        <v>4</v>
      </c>
      <c r="S5" s="19">
        <v>4</v>
      </c>
      <c r="T5" s="19">
        <v>4</v>
      </c>
      <c r="U5" s="20" t="s">
        <v>47</v>
      </c>
      <c r="V5" s="20" t="s">
        <v>47</v>
      </c>
      <c r="W5" s="19">
        <v>4</v>
      </c>
      <c r="X5" s="19">
        <v>4</v>
      </c>
      <c r="Y5" s="19">
        <v>4</v>
      </c>
      <c r="Z5" s="19">
        <v>4</v>
      </c>
      <c r="AA5" s="19">
        <v>4</v>
      </c>
      <c r="AB5" s="24">
        <v>0</v>
      </c>
      <c r="AC5" s="24">
        <v>4</v>
      </c>
      <c r="AD5" s="30">
        <v>4</v>
      </c>
      <c r="AE5" s="30">
        <v>4</v>
      </c>
      <c r="AF5" s="30" t="s">
        <v>47</v>
      </c>
      <c r="AG5" s="19"/>
      <c r="AH5" s="44">
        <f>IF(A5="","",COUNTIF(C5:AG6,"&gt;2")/2)</f>
        <v>23.5</v>
      </c>
      <c r="AI5" s="44">
        <f>SUM(C5:AG6)</f>
        <v>186.5</v>
      </c>
      <c r="AJ5" s="44">
        <f>SUM(C7:AG7)</f>
        <v>43.5</v>
      </c>
      <c r="AK5" s="44">
        <f>AI5+AJ5</f>
        <v>230</v>
      </c>
      <c r="AL5" s="45" t="str">
        <f>IFERROR(AH5/$AN$2,"")</f>
        <v/>
      </c>
      <c r="AM5" s="46" t="s">
        <v>48</v>
      </c>
      <c r="AN5" s="47"/>
      <c r="AO5" s="53" t="str">
        <f>VLOOKUP(A5,[2]劳务档案!$D:$G,4,0)</f>
        <v>劳务田</v>
      </c>
    </row>
    <row r="6" s="9" customFormat="1" ht="19" customHeight="1" spans="1:41">
      <c r="A6" s="18"/>
      <c r="B6" s="18"/>
      <c r="C6" s="19">
        <v>4</v>
      </c>
      <c r="D6" s="19">
        <v>4</v>
      </c>
      <c r="E6" s="19">
        <v>4</v>
      </c>
      <c r="F6" s="19">
        <v>4</v>
      </c>
      <c r="G6" s="19">
        <v>4</v>
      </c>
      <c r="H6" s="20" t="s">
        <v>47</v>
      </c>
      <c r="I6" s="19">
        <v>4</v>
      </c>
      <c r="J6" s="19">
        <v>4</v>
      </c>
      <c r="K6" s="19">
        <v>4</v>
      </c>
      <c r="L6" s="19">
        <v>4</v>
      </c>
      <c r="M6" s="19">
        <v>4</v>
      </c>
      <c r="N6" s="20" t="s">
        <v>47</v>
      </c>
      <c r="O6" s="20" t="s">
        <v>47</v>
      </c>
      <c r="P6" s="19">
        <v>4</v>
      </c>
      <c r="Q6" s="19">
        <v>4</v>
      </c>
      <c r="R6" s="19">
        <v>4</v>
      </c>
      <c r="S6" s="19">
        <v>4</v>
      </c>
      <c r="T6" s="19">
        <v>4</v>
      </c>
      <c r="U6" s="20" t="s">
        <v>47</v>
      </c>
      <c r="V6" s="20" t="s">
        <v>47</v>
      </c>
      <c r="W6" s="19">
        <v>4</v>
      </c>
      <c r="X6" s="19">
        <v>4</v>
      </c>
      <c r="Y6" s="19">
        <v>4</v>
      </c>
      <c r="Z6" s="19">
        <v>4</v>
      </c>
      <c r="AA6" s="19">
        <v>4</v>
      </c>
      <c r="AB6" s="24">
        <v>4</v>
      </c>
      <c r="AC6" s="24">
        <v>2.5</v>
      </c>
      <c r="AD6" s="30">
        <v>4</v>
      </c>
      <c r="AE6" s="30">
        <v>4</v>
      </c>
      <c r="AF6" s="30" t="s">
        <v>47</v>
      </c>
      <c r="AG6" s="19"/>
      <c r="AH6" s="48"/>
      <c r="AI6" s="48"/>
      <c r="AJ6" s="48"/>
      <c r="AK6" s="48"/>
      <c r="AL6" s="45"/>
      <c r="AM6" s="46"/>
      <c r="AN6" s="47"/>
      <c r="AO6" s="54"/>
    </row>
    <row r="7" s="9" customFormat="1" ht="20" customHeight="1" spans="1:41">
      <c r="A7" s="21" t="str">
        <f>IF(A5="","","加班")</f>
        <v>加班</v>
      </c>
      <c r="B7" s="18"/>
      <c r="C7" s="19">
        <v>1</v>
      </c>
      <c r="D7" s="19">
        <v>1</v>
      </c>
      <c r="E7" s="19">
        <v>1</v>
      </c>
      <c r="F7" s="19">
        <v>1</v>
      </c>
      <c r="G7" s="19">
        <v>1</v>
      </c>
      <c r="H7" s="20"/>
      <c r="I7" s="19">
        <v>1</v>
      </c>
      <c r="J7" s="19">
        <v>1</v>
      </c>
      <c r="K7" s="19">
        <v>5.5</v>
      </c>
      <c r="L7" s="19">
        <v>1</v>
      </c>
      <c r="M7" s="19">
        <v>3</v>
      </c>
      <c r="N7" s="24"/>
      <c r="O7" s="24"/>
      <c r="P7" s="19">
        <v>4</v>
      </c>
      <c r="Q7" s="19">
        <v>3</v>
      </c>
      <c r="R7" s="19">
        <v>1</v>
      </c>
      <c r="S7" s="19">
        <v>1</v>
      </c>
      <c r="T7" s="19">
        <v>1</v>
      </c>
      <c r="U7" s="24"/>
      <c r="V7" s="24"/>
      <c r="W7" s="19">
        <v>1</v>
      </c>
      <c r="X7" s="19">
        <v>1</v>
      </c>
      <c r="Y7" s="19">
        <v>1</v>
      </c>
      <c r="Z7" s="19">
        <v>6</v>
      </c>
      <c r="AA7" s="19">
        <v>4</v>
      </c>
      <c r="AB7" s="24">
        <v>2.5</v>
      </c>
      <c r="AC7" s="24">
        <v>0</v>
      </c>
      <c r="AD7" s="30">
        <v>0.5</v>
      </c>
      <c r="AE7" s="30">
        <v>1</v>
      </c>
      <c r="AF7" s="30"/>
      <c r="AG7" s="19"/>
      <c r="AH7" s="49"/>
      <c r="AI7" s="49"/>
      <c r="AJ7" s="49"/>
      <c r="AK7" s="49"/>
      <c r="AL7" s="45"/>
      <c r="AM7" s="46"/>
      <c r="AN7" s="47"/>
      <c r="AO7" s="55"/>
    </row>
    <row r="8" s="9" customFormat="1" ht="19" customHeight="1" spans="1:41">
      <c r="A8" s="22" t="s">
        <v>20</v>
      </c>
      <c r="B8" s="18" t="s">
        <v>46</v>
      </c>
      <c r="C8" s="19">
        <v>4</v>
      </c>
      <c r="D8" s="19">
        <v>4</v>
      </c>
      <c r="E8" s="19">
        <v>4</v>
      </c>
      <c r="F8" s="19">
        <v>4</v>
      </c>
      <c r="G8" s="19">
        <v>4</v>
      </c>
      <c r="H8" s="20" t="s">
        <v>47</v>
      </c>
      <c r="I8" s="19">
        <v>4</v>
      </c>
      <c r="J8" s="19">
        <v>4</v>
      </c>
      <c r="K8" s="19">
        <v>4</v>
      </c>
      <c r="L8" s="19">
        <v>4</v>
      </c>
      <c r="M8" s="19">
        <v>4</v>
      </c>
      <c r="N8" s="20" t="s">
        <v>47</v>
      </c>
      <c r="O8" s="20" t="s">
        <v>47</v>
      </c>
      <c r="P8" s="19">
        <v>4</v>
      </c>
      <c r="Q8" s="19">
        <v>4</v>
      </c>
      <c r="R8" s="19">
        <v>4</v>
      </c>
      <c r="S8" s="19">
        <v>4</v>
      </c>
      <c r="T8" s="19">
        <v>4</v>
      </c>
      <c r="U8" s="20" t="s">
        <v>47</v>
      </c>
      <c r="V8" s="20" t="s">
        <v>47</v>
      </c>
      <c r="W8" s="19">
        <v>4</v>
      </c>
      <c r="X8" s="19">
        <v>4</v>
      </c>
      <c r="Y8" s="19">
        <v>4</v>
      </c>
      <c r="Z8" s="19">
        <v>4</v>
      </c>
      <c r="AA8" s="19">
        <v>4</v>
      </c>
      <c r="AB8" s="24">
        <v>0</v>
      </c>
      <c r="AC8" s="24">
        <v>4</v>
      </c>
      <c r="AD8" s="30">
        <v>4</v>
      </c>
      <c r="AE8" s="30">
        <v>4</v>
      </c>
      <c r="AF8" s="30" t="s">
        <v>47</v>
      </c>
      <c r="AG8" s="19"/>
      <c r="AH8" s="44">
        <f>IF(A8="","",COUNTIF(C8:AG9,"&gt;2")/2)</f>
        <v>23.5</v>
      </c>
      <c r="AI8" s="44">
        <f>SUM(C8:AG9)</f>
        <v>186.5</v>
      </c>
      <c r="AJ8" s="44">
        <f>SUM(C10:AG10)</f>
        <v>43.5</v>
      </c>
      <c r="AK8" s="44">
        <f>AI8+AJ8</f>
        <v>230</v>
      </c>
      <c r="AL8" s="45" t="str">
        <f>IFERROR(AH8/$AN$2,"")</f>
        <v/>
      </c>
      <c r="AM8" s="46" t="s">
        <v>48</v>
      </c>
      <c r="AN8" s="47"/>
      <c r="AO8" s="53" t="str">
        <f>VLOOKUP(A8,[2]劳务档案!$D:$G,4,0)</f>
        <v>劳务田</v>
      </c>
    </row>
    <row r="9" s="9" customFormat="1" ht="19" customHeight="1" spans="1:41">
      <c r="A9" s="23"/>
      <c r="B9" s="18"/>
      <c r="C9" s="19">
        <v>4</v>
      </c>
      <c r="D9" s="19">
        <v>4</v>
      </c>
      <c r="E9" s="19">
        <v>4</v>
      </c>
      <c r="F9" s="19">
        <v>4</v>
      </c>
      <c r="G9" s="19">
        <v>4</v>
      </c>
      <c r="H9" s="20" t="s">
        <v>47</v>
      </c>
      <c r="I9" s="19">
        <v>4</v>
      </c>
      <c r="J9" s="19">
        <v>4</v>
      </c>
      <c r="K9" s="19">
        <v>4</v>
      </c>
      <c r="L9" s="19">
        <v>4</v>
      </c>
      <c r="M9" s="19">
        <v>4</v>
      </c>
      <c r="N9" s="20" t="s">
        <v>47</v>
      </c>
      <c r="O9" s="20" t="s">
        <v>47</v>
      </c>
      <c r="P9" s="19">
        <v>4</v>
      </c>
      <c r="Q9" s="19">
        <v>4</v>
      </c>
      <c r="R9" s="19">
        <v>4</v>
      </c>
      <c r="S9" s="19">
        <v>4</v>
      </c>
      <c r="T9" s="19">
        <v>4</v>
      </c>
      <c r="U9" s="20" t="s">
        <v>47</v>
      </c>
      <c r="V9" s="20" t="s">
        <v>47</v>
      </c>
      <c r="W9" s="19">
        <v>4</v>
      </c>
      <c r="X9" s="19">
        <v>4</v>
      </c>
      <c r="Y9" s="19">
        <v>4</v>
      </c>
      <c r="Z9" s="19">
        <v>4</v>
      </c>
      <c r="AA9" s="19">
        <v>4</v>
      </c>
      <c r="AB9" s="24">
        <v>4</v>
      </c>
      <c r="AC9" s="24">
        <v>2.5</v>
      </c>
      <c r="AD9" s="30">
        <v>4</v>
      </c>
      <c r="AE9" s="30">
        <v>4</v>
      </c>
      <c r="AF9" s="30" t="s">
        <v>47</v>
      </c>
      <c r="AG9" s="19"/>
      <c r="AH9" s="48"/>
      <c r="AI9" s="48"/>
      <c r="AJ9" s="48"/>
      <c r="AK9" s="48"/>
      <c r="AL9" s="45"/>
      <c r="AM9" s="46"/>
      <c r="AN9" s="47"/>
      <c r="AO9" s="54"/>
    </row>
    <row r="10" s="9" customFormat="1" ht="20" customHeight="1" spans="1:41">
      <c r="A10" s="21" t="str">
        <f>IF(A8="","","加班")</f>
        <v>加班</v>
      </c>
      <c r="B10" s="18"/>
      <c r="C10" s="19">
        <v>1</v>
      </c>
      <c r="D10" s="19">
        <v>1</v>
      </c>
      <c r="E10" s="19">
        <v>1</v>
      </c>
      <c r="F10" s="19">
        <v>1</v>
      </c>
      <c r="G10" s="19">
        <v>1</v>
      </c>
      <c r="H10" s="24"/>
      <c r="I10" s="19">
        <v>1</v>
      </c>
      <c r="J10" s="19">
        <v>1</v>
      </c>
      <c r="K10" s="19">
        <v>5.5</v>
      </c>
      <c r="L10" s="19">
        <v>1</v>
      </c>
      <c r="M10" s="19">
        <v>3</v>
      </c>
      <c r="N10" s="24"/>
      <c r="O10" s="24"/>
      <c r="P10" s="19">
        <v>4</v>
      </c>
      <c r="Q10" s="19">
        <v>3</v>
      </c>
      <c r="R10" s="19">
        <v>1</v>
      </c>
      <c r="S10" s="19">
        <v>1</v>
      </c>
      <c r="T10" s="19">
        <v>1</v>
      </c>
      <c r="U10" s="24"/>
      <c r="V10" s="24"/>
      <c r="W10" s="19">
        <v>1</v>
      </c>
      <c r="X10" s="19">
        <v>1</v>
      </c>
      <c r="Y10" s="19">
        <v>1</v>
      </c>
      <c r="Z10" s="19">
        <v>6</v>
      </c>
      <c r="AA10" s="19">
        <v>4</v>
      </c>
      <c r="AB10" s="24">
        <v>2.5</v>
      </c>
      <c r="AC10" s="24">
        <v>0</v>
      </c>
      <c r="AD10" s="30">
        <v>0.5</v>
      </c>
      <c r="AE10" s="30">
        <v>1</v>
      </c>
      <c r="AF10" s="30"/>
      <c r="AG10" s="19"/>
      <c r="AH10" s="49"/>
      <c r="AI10" s="49"/>
      <c r="AJ10" s="49"/>
      <c r="AK10" s="49"/>
      <c r="AL10" s="45"/>
      <c r="AM10" s="46"/>
      <c r="AN10" s="47"/>
      <c r="AO10" s="55"/>
    </row>
    <row r="11" s="9" customFormat="1" ht="15" customHeight="1" spans="1:16383">
      <c r="A11" s="25" t="s">
        <v>17</v>
      </c>
      <c r="B11" s="25" t="s">
        <v>49</v>
      </c>
      <c r="C11" s="25">
        <v>11</v>
      </c>
      <c r="D11" s="25">
        <v>11</v>
      </c>
      <c r="E11" s="25">
        <v>11</v>
      </c>
      <c r="F11" s="25">
        <v>11</v>
      </c>
      <c r="G11" s="25">
        <v>11</v>
      </c>
      <c r="H11" s="25" t="s">
        <v>47</v>
      </c>
      <c r="I11" s="25"/>
      <c r="J11" s="25"/>
      <c r="K11" s="25"/>
      <c r="L11" s="25"/>
      <c r="M11" s="25"/>
      <c r="N11" s="25"/>
      <c r="O11" s="25"/>
      <c r="P11" s="25"/>
      <c r="Q11" s="25"/>
      <c r="R11" s="25"/>
      <c r="S11" s="25"/>
      <c r="T11" s="25"/>
      <c r="U11" s="25"/>
      <c r="V11" s="25"/>
      <c r="W11" s="25">
        <v>11</v>
      </c>
      <c r="X11" s="25">
        <v>11</v>
      </c>
      <c r="Y11" s="25">
        <v>11</v>
      </c>
      <c r="Z11" s="25">
        <v>11.5</v>
      </c>
      <c r="AA11" s="25">
        <v>11</v>
      </c>
      <c r="AB11" s="25" t="s">
        <v>47</v>
      </c>
      <c r="AC11" s="25">
        <v>12</v>
      </c>
      <c r="AD11" s="25" t="s">
        <v>47</v>
      </c>
      <c r="AE11" s="25" t="s">
        <v>47</v>
      </c>
      <c r="AF11" s="25" t="s">
        <v>47</v>
      </c>
      <c r="AG11" s="25"/>
      <c r="AH11" s="44">
        <f>IF(A11="","",COUNTIF(C11:AG12,"&gt;2"))</f>
        <v>22</v>
      </c>
      <c r="AI11" s="44">
        <f>SUM(C11:AG12)</f>
        <v>257</v>
      </c>
      <c r="AJ11" s="44">
        <f>SUM(C13:AG13)</f>
        <v>0</v>
      </c>
      <c r="AK11" s="44">
        <f>AI11+AJ11</f>
        <v>257</v>
      </c>
      <c r="AL11" s="45" t="str">
        <f>IFERROR(AH11/$AN$2,"")</f>
        <v/>
      </c>
      <c r="AM11" s="46" t="s">
        <v>48</v>
      </c>
      <c r="AN11" s="47"/>
      <c r="AO11" s="53" t="str">
        <f>VLOOKUP(A11,[2]劳务档案!$D:$G,4,0)</f>
        <v>劳务田</v>
      </c>
      <c r="XFA11" s="56"/>
      <c r="XFB11" s="56"/>
      <c r="XFC11" s="56"/>
    </row>
    <row r="12" s="9" customFormat="1" ht="15" customHeight="1" spans="1:16383">
      <c r="A12" s="25"/>
      <c r="B12" s="25" t="s">
        <v>50</v>
      </c>
      <c r="C12" s="25"/>
      <c r="D12" s="25"/>
      <c r="E12" s="25"/>
      <c r="F12" s="25"/>
      <c r="G12" s="25"/>
      <c r="H12" s="25"/>
      <c r="I12" s="25">
        <v>12</v>
      </c>
      <c r="J12" s="25">
        <v>12</v>
      </c>
      <c r="K12" s="25">
        <v>11.5</v>
      </c>
      <c r="L12" s="25">
        <v>12.5</v>
      </c>
      <c r="M12" s="25">
        <v>12.5</v>
      </c>
      <c r="N12" s="25">
        <v>12.5</v>
      </c>
      <c r="O12" s="25" t="s">
        <v>47</v>
      </c>
      <c r="P12" s="25">
        <v>12.5</v>
      </c>
      <c r="Q12" s="25">
        <v>12</v>
      </c>
      <c r="R12" s="25">
        <v>12</v>
      </c>
      <c r="S12" s="25">
        <v>12</v>
      </c>
      <c r="T12" s="25">
        <v>13</v>
      </c>
      <c r="U12" s="25" t="s">
        <v>47</v>
      </c>
      <c r="V12" s="25" t="s">
        <v>47</v>
      </c>
      <c r="W12" s="25"/>
      <c r="X12" s="25"/>
      <c r="Y12" s="25"/>
      <c r="Z12" s="25"/>
      <c r="AA12" s="25"/>
      <c r="AB12" s="25"/>
      <c r="AC12" s="25"/>
      <c r="AD12" s="25"/>
      <c r="AE12" s="25"/>
      <c r="AF12" s="25"/>
      <c r="AG12" s="25"/>
      <c r="AH12" s="48"/>
      <c r="AI12" s="48"/>
      <c r="AJ12" s="48"/>
      <c r="AK12" s="48"/>
      <c r="AL12" s="45"/>
      <c r="AM12" s="46"/>
      <c r="AN12" s="47"/>
      <c r="AO12" s="54"/>
      <c r="XFA12" s="56"/>
      <c r="XFB12" s="56"/>
      <c r="XFC12" s="56"/>
    </row>
    <row r="13" s="9" customFormat="1" ht="15" customHeight="1" spans="1:16383">
      <c r="A13" s="15" t="str">
        <f>IF(A11="","","加班")</f>
        <v>加班</v>
      </c>
      <c r="B13" s="26"/>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49"/>
      <c r="AI13" s="49"/>
      <c r="AJ13" s="49"/>
      <c r="AK13" s="49"/>
      <c r="AL13" s="45"/>
      <c r="AM13" s="46"/>
      <c r="AN13" s="47"/>
      <c r="AO13" s="55"/>
      <c r="XFA13" s="56"/>
      <c r="XFB13" s="56"/>
      <c r="XFC13" s="56"/>
    </row>
    <row r="14" s="9" customFormat="1" ht="15" customHeight="1" spans="1:16383">
      <c r="A14" s="25" t="s">
        <v>24</v>
      </c>
      <c r="B14" s="25" t="s">
        <v>49</v>
      </c>
      <c r="C14" s="25">
        <v>11</v>
      </c>
      <c r="D14" s="25">
        <v>11</v>
      </c>
      <c r="E14" s="25">
        <v>11</v>
      </c>
      <c r="F14" s="25">
        <v>11</v>
      </c>
      <c r="G14" s="25">
        <v>11</v>
      </c>
      <c r="H14" s="25" t="s">
        <v>47</v>
      </c>
      <c r="I14" s="25"/>
      <c r="J14" s="25"/>
      <c r="K14" s="25"/>
      <c r="L14" s="25"/>
      <c r="M14" s="25"/>
      <c r="N14" s="25"/>
      <c r="O14" s="25"/>
      <c r="P14" s="25"/>
      <c r="Q14" s="25"/>
      <c r="R14" s="25"/>
      <c r="S14" s="25"/>
      <c r="T14" s="25"/>
      <c r="U14" s="25"/>
      <c r="V14" s="25"/>
      <c r="W14" s="25">
        <v>11</v>
      </c>
      <c r="X14" s="25">
        <v>11</v>
      </c>
      <c r="Y14" s="25">
        <v>11</v>
      </c>
      <c r="Z14" s="25">
        <v>11.5</v>
      </c>
      <c r="AA14" s="25">
        <v>11</v>
      </c>
      <c r="AB14" s="25" t="s">
        <v>47</v>
      </c>
      <c r="AC14" s="25">
        <v>12</v>
      </c>
      <c r="AD14" s="25" t="s">
        <v>47</v>
      </c>
      <c r="AE14" s="25" t="s">
        <v>47</v>
      </c>
      <c r="AF14" s="25">
        <v>11</v>
      </c>
      <c r="AG14" s="25"/>
      <c r="AH14" s="44">
        <f>IF(A14="","",COUNTIF(C14:AG15,"&gt;2"))</f>
        <v>23</v>
      </c>
      <c r="AI14" s="44">
        <f>SUM(C14:AG15)</f>
        <v>268.5</v>
      </c>
      <c r="AJ14" s="44">
        <f>SUM(C16:AG16)</f>
        <v>0</v>
      </c>
      <c r="AK14" s="44">
        <f>AI14+AJ14</f>
        <v>268.5</v>
      </c>
      <c r="AL14" s="45" t="str">
        <f>IFERROR(AH14/$AN$2,"")</f>
        <v/>
      </c>
      <c r="AM14" s="46" t="s">
        <v>48</v>
      </c>
      <c r="AN14" s="45" t="str">
        <f>IFERROR(#REF!/$AM$2,"")</f>
        <v/>
      </c>
      <c r="AO14" s="53" t="str">
        <f>VLOOKUP(A14,[2]劳务档案!$D:$G,4,0)</f>
        <v>劳务田</v>
      </c>
      <c r="XFA14" s="56"/>
      <c r="XFB14" s="56"/>
      <c r="XFC14" s="56"/>
    </row>
    <row r="15" s="9" customFormat="1" ht="15" customHeight="1" spans="1:16383">
      <c r="A15" s="25"/>
      <c r="B15" s="25" t="s">
        <v>50</v>
      </c>
      <c r="C15" s="25"/>
      <c r="D15" s="25"/>
      <c r="E15" s="25"/>
      <c r="F15" s="25"/>
      <c r="G15" s="25"/>
      <c r="H15" s="25"/>
      <c r="I15" s="25">
        <v>12</v>
      </c>
      <c r="J15" s="25">
        <v>12</v>
      </c>
      <c r="K15" s="25">
        <v>12</v>
      </c>
      <c r="L15" s="25">
        <v>12.5</v>
      </c>
      <c r="M15" s="25">
        <v>12.5</v>
      </c>
      <c r="N15" s="25">
        <v>12.5</v>
      </c>
      <c r="O15" s="25" t="s">
        <v>47</v>
      </c>
      <c r="P15" s="25">
        <v>12.5</v>
      </c>
      <c r="Q15" s="25">
        <v>12</v>
      </c>
      <c r="R15" s="25">
        <v>12</v>
      </c>
      <c r="S15" s="25">
        <v>12</v>
      </c>
      <c r="T15" s="25">
        <v>13</v>
      </c>
      <c r="U15" s="25" t="s">
        <v>47</v>
      </c>
      <c r="V15" s="25" t="s">
        <v>47</v>
      </c>
      <c r="W15" s="25"/>
      <c r="X15" s="25"/>
      <c r="Y15" s="25"/>
      <c r="Z15" s="25"/>
      <c r="AA15" s="25"/>
      <c r="AB15" s="25"/>
      <c r="AC15" s="25"/>
      <c r="AD15" s="25"/>
      <c r="AE15" s="25"/>
      <c r="AF15" s="25"/>
      <c r="AG15" s="25"/>
      <c r="AH15" s="48"/>
      <c r="AI15" s="48"/>
      <c r="AJ15" s="48"/>
      <c r="AK15" s="48"/>
      <c r="AL15" s="45"/>
      <c r="AM15" s="46"/>
      <c r="AN15" s="45"/>
      <c r="AO15" s="54"/>
      <c r="XFA15" s="56"/>
      <c r="XFB15" s="56"/>
      <c r="XFC15" s="56"/>
    </row>
    <row r="16" s="9" customFormat="1" ht="15" customHeight="1" spans="1:16383">
      <c r="A16" s="15" t="str">
        <f>IF(A14="","","加班")</f>
        <v>加班</v>
      </c>
      <c r="B16" s="26"/>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49"/>
      <c r="AI16" s="49"/>
      <c r="AJ16" s="49"/>
      <c r="AK16" s="49"/>
      <c r="AL16" s="45"/>
      <c r="AM16" s="46"/>
      <c r="AN16" s="45"/>
      <c r="AO16" s="55"/>
      <c r="XFA16" s="56"/>
      <c r="XFB16" s="56"/>
      <c r="XFC16" s="56"/>
    </row>
    <row r="17" s="9" customFormat="1" ht="16.5" spans="1:41">
      <c r="A17" s="27"/>
      <c r="B17" s="27"/>
      <c r="C17" s="27"/>
      <c r="D17" s="28"/>
      <c r="E17" s="28"/>
      <c r="F17" s="27"/>
      <c r="G17" s="27"/>
      <c r="H17" s="27"/>
      <c r="I17" s="27"/>
      <c r="J17" s="27"/>
      <c r="K17" s="27"/>
      <c r="L17" s="28"/>
      <c r="M17" s="27"/>
      <c r="N17" s="27"/>
      <c r="O17" s="27"/>
      <c r="P17" s="27"/>
      <c r="Q17" s="27"/>
      <c r="R17" s="28"/>
      <c r="S17" s="28"/>
      <c r="T17" s="27"/>
      <c r="U17" s="27"/>
      <c r="V17" s="27"/>
      <c r="W17" s="27"/>
      <c r="X17" s="27"/>
      <c r="Y17" s="27"/>
      <c r="Z17" s="31"/>
      <c r="AA17" s="27"/>
      <c r="AB17" s="27"/>
      <c r="AC17" s="27"/>
      <c r="AD17" s="27"/>
      <c r="AE17" s="32" t="s">
        <v>51</v>
      </c>
      <c r="AF17" s="32"/>
      <c r="AG17" s="32"/>
      <c r="AH17" s="32"/>
      <c r="AI17" s="50"/>
      <c r="AJ17" s="32" t="s">
        <v>52</v>
      </c>
      <c r="AK17" s="32"/>
      <c r="AL17" s="32"/>
      <c r="AM17" s="32"/>
      <c r="AO17" s="11"/>
    </row>
    <row r="18" s="9" customFormat="1" ht="16.5" spans="1:41">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12"/>
      <c r="AE18" s="33"/>
      <c r="AF18" s="33"/>
      <c r="AG18" s="33"/>
      <c r="AH18" s="51"/>
      <c r="AI18" s="51"/>
      <c r="AJ18" s="51"/>
      <c r="AK18" s="51"/>
      <c r="AL18" s="12"/>
      <c r="AM18" s="12"/>
      <c r="AO18" s="11"/>
    </row>
    <row r="19" s="9" customFormat="1" ht="16.5" spans="1:16383">
      <c r="A19" s="29" t="s">
        <v>53</v>
      </c>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O19" s="11"/>
      <c r="XFB19" s="12"/>
      <c r="XFC19" s="12"/>
    </row>
    <row r="20" s="9" customFormat="1" ht="16.5" spans="1:16383">
      <c r="A20" s="29" t="s">
        <v>54</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O20" s="11"/>
      <c r="XFB20" s="12"/>
      <c r="XFC20" s="12"/>
    </row>
    <row r="21" s="9" customFormat="1" ht="16.5" spans="1:16383">
      <c r="A21" s="29" t="s">
        <v>55</v>
      </c>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O21" s="11"/>
      <c r="XFB21" s="12"/>
      <c r="XFC21" s="12"/>
    </row>
    <row r="22" s="9" customFormat="1" spans="41:16383">
      <c r="AO22" s="11"/>
      <c r="XFB22" s="12"/>
      <c r="XFC22" s="12"/>
    </row>
    <row r="23" s="10" customFormat="1" spans="1:16383">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11"/>
      <c r="XFB23" s="12"/>
      <c r="XFC23" s="12"/>
    </row>
    <row r="24" s="10" customFormat="1" spans="1:16383">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11"/>
      <c r="XFB24" s="12"/>
      <c r="XFC24" s="12"/>
    </row>
    <row r="25" s="10" customFormat="1" spans="1:16383">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11"/>
      <c r="XFB25" s="12"/>
      <c r="XFC25" s="12"/>
    </row>
    <row r="26" s="10" customFormat="1" spans="1:1638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11"/>
      <c r="XFB26" s="12"/>
      <c r="XFC26" s="12"/>
    </row>
    <row r="27" s="10" customFormat="1" spans="1:1638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11"/>
      <c r="XFB27" s="12"/>
      <c r="XFC27" s="12"/>
    </row>
    <row r="28" s="10" customFormat="1" spans="1:1638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11"/>
      <c r="XFB28" s="12"/>
      <c r="XFC28" s="12"/>
    </row>
    <row r="29" s="10" customFormat="1" spans="1:1638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11"/>
      <c r="XFB29" s="12"/>
      <c r="XFC29" s="12"/>
    </row>
    <row r="30" s="10" customFormat="1" spans="1:1638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11"/>
      <c r="XFB30" s="12"/>
      <c r="XFC30" s="12"/>
    </row>
    <row r="31" s="10" customFormat="1" spans="1:1638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11"/>
      <c r="XFB31" s="12"/>
      <c r="XFC31" s="12"/>
    </row>
    <row r="32" s="10" customFormat="1" spans="1:1638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11"/>
      <c r="XFB32" s="12"/>
      <c r="XFC32" s="12"/>
    </row>
    <row r="33" s="10" customFormat="1" spans="1:1638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11"/>
      <c r="XFB33" s="12"/>
      <c r="XFC33" s="12"/>
    </row>
    <row r="34" s="10" customFormat="1" spans="1:1638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11"/>
      <c r="XFB34" s="12"/>
      <c r="XFC34" s="12"/>
    </row>
    <row r="35" s="10" customFormat="1" spans="1:1638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11"/>
      <c r="XFB35" s="12"/>
      <c r="XFC35" s="12"/>
    </row>
    <row r="36" s="10" customFormat="1" spans="1:1638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11"/>
      <c r="XFB36" s="12"/>
      <c r="XFC36" s="12"/>
    </row>
    <row r="37" s="10" customFormat="1" spans="1:1638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11"/>
      <c r="XFB37" s="12"/>
      <c r="XFC37" s="12"/>
    </row>
    <row r="38" s="10" customFormat="1" spans="1:1638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11"/>
      <c r="XFB38" s="12"/>
      <c r="XFC38" s="12"/>
    </row>
    <row r="39" s="10" customFormat="1" spans="1:1638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11"/>
      <c r="XFB39" s="12"/>
      <c r="XFC39" s="12"/>
    </row>
    <row r="40" s="10" customFormat="1" spans="1:1638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11"/>
      <c r="XFB40" s="12"/>
      <c r="XFC40" s="12"/>
    </row>
    <row r="41" s="10" customFormat="1" spans="1:1638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11"/>
      <c r="XFB41" s="12"/>
      <c r="XFC41" s="12"/>
    </row>
    <row r="42" s="10" customFormat="1" spans="1:1638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11"/>
      <c r="XFB42" s="12"/>
      <c r="XFC42" s="12"/>
    </row>
    <row r="43" s="10" customFormat="1" spans="1:1638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11"/>
      <c r="XFB43" s="12"/>
      <c r="XFC43" s="12"/>
    </row>
    <row r="44" s="10" customFormat="1" spans="1:1638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11"/>
      <c r="XFB44" s="12"/>
      <c r="XFC44" s="12"/>
    </row>
    <row r="45" s="10" customFormat="1" spans="1:1638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11"/>
      <c r="XFB45" s="12"/>
      <c r="XFC45" s="12"/>
    </row>
    <row r="46" s="10" customFormat="1" spans="1:16383">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11"/>
      <c r="XFB46" s="12"/>
      <c r="XFC46" s="12"/>
    </row>
    <row r="47" s="10" customFormat="1" spans="1:1638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11"/>
      <c r="XFB47" s="12"/>
      <c r="XFC47" s="12"/>
    </row>
    <row r="48" s="10" customFormat="1" spans="1:1638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11"/>
      <c r="XFB48" s="12"/>
      <c r="XFC48" s="12"/>
    </row>
    <row r="49" s="10" customFormat="1" spans="1:1638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11"/>
      <c r="XFB49" s="12"/>
      <c r="XFC49" s="12"/>
    </row>
    <row r="50" s="10" customFormat="1" spans="1:16383">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11"/>
      <c r="XFB50" s="12"/>
      <c r="XFC50" s="12"/>
    </row>
    <row r="51" s="10" customFormat="1" spans="1:16383">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11"/>
      <c r="XFB51" s="12"/>
      <c r="XFC51" s="12"/>
    </row>
    <row r="52" s="10" customFormat="1" spans="1:16383">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11"/>
      <c r="XFB52" s="12"/>
      <c r="XFC52" s="12"/>
    </row>
    <row r="53" s="10" customFormat="1" spans="1:16383">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11"/>
      <c r="XFB53" s="12"/>
      <c r="XFC53" s="12"/>
    </row>
    <row r="54" s="10" customFormat="1" spans="1:16383">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11"/>
      <c r="XFB54" s="12"/>
      <c r="XFC54" s="12"/>
    </row>
    <row r="55" s="10" customFormat="1" spans="1:16383">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11"/>
      <c r="XFB55" s="12"/>
      <c r="XFC55" s="12"/>
    </row>
    <row r="56" s="10" customFormat="1" spans="1:16383">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11"/>
      <c r="XFB56" s="12"/>
      <c r="XFC56" s="12"/>
    </row>
    <row r="57" s="10" customFormat="1" spans="1:16383">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11"/>
      <c r="XFB57" s="12"/>
      <c r="XFC57" s="12"/>
    </row>
    <row r="58" s="10" customFormat="1" spans="1:16383">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11"/>
      <c r="XFB58" s="12"/>
      <c r="XFC58" s="12"/>
    </row>
    <row r="59" s="10" customFormat="1" spans="1:16383">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11"/>
      <c r="XFB59" s="12"/>
      <c r="XFC59" s="12"/>
    </row>
    <row r="60" s="10" customFormat="1" spans="1:16383">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11"/>
      <c r="XFB60" s="12"/>
      <c r="XFC60" s="12"/>
    </row>
    <row r="61" s="10" customFormat="1" spans="1:16383">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11"/>
      <c r="XFB61" s="12"/>
      <c r="XFC61" s="12"/>
    </row>
    <row r="62" s="10" customFormat="1" spans="1:16383">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11"/>
      <c r="XFB62" s="12"/>
      <c r="XFC62" s="12"/>
    </row>
    <row r="63" s="10" customFormat="1" spans="1:16383">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11"/>
      <c r="XFB63" s="12"/>
      <c r="XFC63" s="12"/>
    </row>
    <row r="64" s="10" customFormat="1" spans="1:16383">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11"/>
      <c r="XFB64" s="12"/>
      <c r="XFC64" s="12"/>
    </row>
  </sheetData>
  <mergeCells count="56">
    <mergeCell ref="A1:AH1"/>
    <mergeCell ref="A2:AH2"/>
    <mergeCell ref="A17:AD17"/>
    <mergeCell ref="AE17:AI17"/>
    <mergeCell ref="AJ17:AM17"/>
    <mergeCell ref="A18:AC18"/>
    <mergeCell ref="A19:AD19"/>
    <mergeCell ref="A20:AD20"/>
    <mergeCell ref="A21:AD21"/>
    <mergeCell ref="A5:A6"/>
    <mergeCell ref="A8:A9"/>
    <mergeCell ref="A11:A12"/>
    <mergeCell ref="A14:A15"/>
    <mergeCell ref="B3:B4"/>
    <mergeCell ref="B5:B7"/>
    <mergeCell ref="B8:B10"/>
    <mergeCell ref="AH3:AH4"/>
    <mergeCell ref="AH5:AH7"/>
    <mergeCell ref="AH8:AH10"/>
    <mergeCell ref="AH11:AH13"/>
    <mergeCell ref="AH14:AH16"/>
    <mergeCell ref="AI3:AI4"/>
    <mergeCell ref="AI5:AI7"/>
    <mergeCell ref="AI8:AI10"/>
    <mergeCell ref="AI11:AI13"/>
    <mergeCell ref="AI14:AI16"/>
    <mergeCell ref="AJ3:AJ4"/>
    <mergeCell ref="AJ5:AJ7"/>
    <mergeCell ref="AJ8:AJ10"/>
    <mergeCell ref="AJ11:AJ13"/>
    <mergeCell ref="AJ14:AJ16"/>
    <mergeCell ref="AK3:AK4"/>
    <mergeCell ref="AK5:AK7"/>
    <mergeCell ref="AK8:AK10"/>
    <mergeCell ref="AK11:AK13"/>
    <mergeCell ref="AK14:AK16"/>
    <mergeCell ref="AL3:AL4"/>
    <mergeCell ref="AL5:AL7"/>
    <mergeCell ref="AL8:AL10"/>
    <mergeCell ref="AL11:AL13"/>
    <mergeCell ref="AL14:AL16"/>
    <mergeCell ref="AM3:AM4"/>
    <mergeCell ref="AM5:AM7"/>
    <mergeCell ref="AM8:AM10"/>
    <mergeCell ref="AM11:AM13"/>
    <mergeCell ref="AM14:AM16"/>
    <mergeCell ref="AN3:AN4"/>
    <mergeCell ref="AN5:AN7"/>
    <mergeCell ref="AN8:AN10"/>
    <mergeCell ref="AN11:AN13"/>
    <mergeCell ref="AN14:AN16"/>
    <mergeCell ref="AO3:AO4"/>
    <mergeCell ref="AO5:AO7"/>
    <mergeCell ref="AO8:AO10"/>
    <mergeCell ref="AO11:AO13"/>
    <mergeCell ref="AO14:AO16"/>
  </mergeCells>
  <conditionalFormatting sqref="A11:A16">
    <cfRule type="duplicateValues" dxfId="0" priority="1"/>
  </conditionalFormatting>
  <conditionalFormatting sqref="A1:A4 A17:A1048576">
    <cfRule type="duplicateValues" dxfId="0" priority="13"/>
  </conditionalFormatting>
  <dataValidations count="5">
    <dataValidation type="list" allowBlank="1" showInputMessage="1" showErrorMessage="1" sqref="AG11:AG13 AG14:AG16">
      <formula1>[1]数据源!#REF!</formula1>
    </dataValidation>
    <dataValidation type="list" allowBlank="1" showInputMessage="1" showErrorMessage="1" sqref="H11 I11 J11 K11 L11 M11 N11 O11 R11 S11 T11 U11 V11 Y11 AA11 AB11 AC11 AD11 AE11 AF11 H12 I12 J12 K12 L12 M12 N12 O12 R12 S12 T12 U12 V12 Y12 AA12 AB12 AC12 AD12 AE12 AF12 H13 I13 J13 K13 L13 M13 N13 O13 R13 S13 T13 U13 V13 Y13 AA13 AB13 AC13 AD13 AE13 AF13 H14 I14 J14 K14 L14 M14 N14 O14 R14 S14 T14 U14 V14 Y14 AA14 AB14 AC14 AD14 AE14 AF14 H15 I15 J15 K15 L15 M15 N15 O15 R15 S15:U15 V15 Y15 AA15 AB15 AC15 AD15 AE15 AF15 C16:F16 H16 I16 J16 K16 L16 M16 N16 O16 R16 S16 T16 U16 V16 Y16 AA16 AB16 AC16 AD16 AE16 AF16 G11:G16 P11:P16 Q11:Q16 W11:W16 X11:X16 Z11:Z16 C11:F15">
      <formula1>[1]数据源!#REF!</formula1>
    </dataValidation>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O5:AO10 AO11:AO16">
      <formula1>"正式,劳务张,劳务田"</formula1>
    </dataValidation>
    <dataValidation type="list" allowBlank="1" showInputMessage="1" showErrorMessage="1" sqref="AM5 AM6 AM7 AM8 AM9 AM10 AM11:AM13 AM14:AM16">
      <formula1>"正常在职,本月离职,本月入职,本月调入,本月调出"</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B5" sqref="B5"/>
    </sheetView>
  </sheetViews>
  <sheetFormatPr defaultColWidth="9" defaultRowHeight="13.5" outlineLevelRow="5" outlineLevelCol="3"/>
  <cols>
    <col min="3" max="3" width="46.625" customWidth="1"/>
    <col min="4" max="4" width="7.875" customWidth="1"/>
  </cols>
  <sheetData>
    <row r="1" spans="1:4">
      <c r="A1" s="2" t="s">
        <v>1</v>
      </c>
      <c r="B1" s="2" t="s">
        <v>3</v>
      </c>
      <c r="C1" s="2" t="s">
        <v>56</v>
      </c>
      <c r="D1" s="2" t="s">
        <v>57</v>
      </c>
    </row>
    <row r="2" spans="1:4">
      <c r="A2" s="4"/>
      <c r="B2" s="6" t="s">
        <v>17</v>
      </c>
      <c r="C2" s="7" t="s">
        <v>18</v>
      </c>
      <c r="D2" s="8">
        <v>230</v>
      </c>
    </row>
    <row r="3" spans="1:4">
      <c r="A3" s="4"/>
      <c r="B3" s="6" t="s">
        <v>24</v>
      </c>
      <c r="C3" s="7" t="s">
        <v>25</v>
      </c>
      <c r="D3" s="8">
        <v>200</v>
      </c>
    </row>
    <row r="4" spans="1:4">
      <c r="A4" s="4"/>
      <c r="B4" s="6" t="s">
        <v>20</v>
      </c>
      <c r="C4" s="7" t="s">
        <v>21</v>
      </c>
      <c r="D4" s="8">
        <v>-30</v>
      </c>
    </row>
    <row r="5" spans="1:4">
      <c r="A5" s="4"/>
      <c r="B5" s="6"/>
      <c r="C5" s="7"/>
      <c r="D5" s="8"/>
    </row>
    <row r="6" spans="1:4">
      <c r="A6" t="s">
        <v>58</v>
      </c>
      <c r="D6">
        <f>SUM(D2:D5)</f>
        <v>400</v>
      </c>
    </row>
  </sheetData>
  <conditionalFormatting sqref="B2">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onditionalFormatting>
  <conditionalFormatting sqref="B3">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onditionalFormatting>
  <conditionalFormatting sqref="B4:B5">
    <cfRule type="duplicateValues" dxfId="0" priority="34"/>
    <cfRule type="duplicateValues" dxfId="0" priority="35"/>
  </conditionalFormatting>
  <conditionalFormatting sqref="B1 B6:B1048576">
    <cfRule type="duplicateValues" dxfId="0" priority="84"/>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56</v>
      </c>
      <c r="D1" s="2" t="s">
        <v>59</v>
      </c>
      <c r="E1" s="3" t="s">
        <v>60</v>
      </c>
      <c r="F1" s="3"/>
    </row>
    <row r="2" ht="57" customHeight="1" spans="1:6">
      <c r="A2" s="4">
        <v>1</v>
      </c>
      <c r="B2" s="5"/>
      <c r="C2" s="5"/>
      <c r="D2" s="5"/>
      <c r="E2" s="5"/>
      <c r="F2" s="5"/>
    </row>
    <row r="3" ht="57" customHeight="1" spans="1:6">
      <c r="A3" s="4">
        <v>2</v>
      </c>
      <c r="B3" s="5"/>
      <c r="C3" s="5"/>
      <c r="D3" s="5"/>
      <c r="E3" s="5"/>
      <c r="F3" s="5"/>
    </row>
    <row r="4" ht="57" customHeight="1" spans="1:6">
      <c r="A4" s="4">
        <v>3</v>
      </c>
      <c r="B4" s="5"/>
      <c r="C4" s="5"/>
      <c r="D4" s="5"/>
      <c r="E4" s="5"/>
      <c r="F4" s="5"/>
    </row>
    <row r="5" ht="26" customHeight="1" spans="1:4">
      <c r="A5" s="1" t="s">
        <v>58</v>
      </c>
      <c r="D5" s="1">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劳务费 (2)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2022-12-28T07:45:05Z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2052-11.1.0.12980</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