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吴英格\Documents\WXWork\1688851262393559\Cache\File\2023-01\"/>
    </mc:Choice>
  </mc:AlternateContent>
  <xr:revisionPtr revIDLastSave="0" documentId="13_ncr:1_{8A327129-8715-4B15-A5C7-EBD67F3019F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广亿-潍坊" sheetId="2" r:id="rId1"/>
    <sheet name="广亿-河北" sheetId="3" r:id="rId2"/>
    <sheet name="Sheet1" sheetId="1" r:id="rId3"/>
  </sheets>
  <externalReferences>
    <externalReference r:id="rId4"/>
  </externalReferences>
  <definedNames>
    <definedName name="_xlnm.Print_Area" localSheetId="1">'广亿-河北'!$A$1:$U$11</definedName>
    <definedName name="_xlnm.Print_Area" localSheetId="0">'广亿-潍坊'!$A$1:$AG$20</definedName>
  </definedNames>
  <calcPr calcId="191029"/>
</workbook>
</file>

<file path=xl/calcChain.xml><?xml version="1.0" encoding="utf-8"?>
<calcChain xmlns="http://schemas.openxmlformats.org/spreadsheetml/2006/main">
  <c r="K9" i="2" l="1"/>
  <c r="K10" i="2"/>
  <c r="K11" i="2"/>
  <c r="K12" i="2"/>
  <c r="K13" i="2"/>
  <c r="K14" i="2"/>
  <c r="K15" i="2"/>
  <c r="K16" i="2"/>
  <c r="K17" i="2"/>
  <c r="K18" i="2"/>
  <c r="K19" i="2"/>
  <c r="K20" i="2"/>
  <c r="K8" i="2"/>
  <c r="S11" i="3"/>
  <c r="P11" i="3" s="1"/>
  <c r="I11" i="3"/>
  <c r="T11" i="3" s="1"/>
  <c r="W10" i="3"/>
  <c r="Y10" i="3" s="1"/>
  <c r="Z10" i="3" s="1"/>
  <c r="T10" i="3"/>
  <c r="P10" i="3"/>
  <c r="J10" i="3"/>
  <c r="K10" i="3" s="1"/>
  <c r="U10" i="3" s="1"/>
  <c r="I10" i="3"/>
  <c r="W9" i="3"/>
  <c r="Y9" i="3" s="1"/>
  <c r="Z9" i="3" s="1"/>
  <c r="U9" i="3"/>
  <c r="P9" i="3"/>
  <c r="I9" i="3"/>
  <c r="T9" i="3" s="1"/>
  <c r="T12" i="3" s="1"/>
  <c r="Y20" i="2"/>
  <c r="AA20" i="2" s="1"/>
  <c r="AB20" i="2" s="1"/>
  <c r="R20" i="2"/>
  <c r="I20" i="2"/>
  <c r="V20" i="2" s="1"/>
  <c r="Y19" i="2"/>
  <c r="AA19" i="2" s="1"/>
  <c r="AB19" i="2" s="1"/>
  <c r="R19" i="2"/>
  <c r="I19" i="2"/>
  <c r="V19" i="2" s="1"/>
  <c r="Y18" i="2"/>
  <c r="AA18" i="2" s="1"/>
  <c r="AB18" i="2" s="1"/>
  <c r="AC18" i="2" s="1"/>
  <c r="R18" i="2"/>
  <c r="I18" i="2"/>
  <c r="L18" i="2" s="1"/>
  <c r="M18" i="2" s="1"/>
  <c r="W18" i="2" s="1"/>
  <c r="Y17" i="2"/>
  <c r="AA17" i="2" s="1"/>
  <c r="AB17" i="2" s="1"/>
  <c r="R17" i="2"/>
  <c r="I17" i="2"/>
  <c r="V17" i="2" s="1"/>
  <c r="Y16" i="2"/>
  <c r="AA16" i="2" s="1"/>
  <c r="AB16" i="2" s="1"/>
  <c r="V16" i="2"/>
  <c r="R16" i="2"/>
  <c r="I16" i="2"/>
  <c r="L16" i="2" s="1"/>
  <c r="M16" i="2" s="1"/>
  <c r="W16" i="2" s="1"/>
  <c r="Y15" i="2"/>
  <c r="AA15" i="2" s="1"/>
  <c r="AB15" i="2" s="1"/>
  <c r="R15" i="2"/>
  <c r="I15" i="2"/>
  <c r="L15" i="2" s="1"/>
  <c r="M15" i="2" s="1"/>
  <c r="W15" i="2" s="1"/>
  <c r="Y14" i="2"/>
  <c r="AA14" i="2" s="1"/>
  <c r="AB14" i="2" s="1"/>
  <c r="R14" i="2"/>
  <c r="I14" i="2"/>
  <c r="L14" i="2" s="1"/>
  <c r="M14" i="2" s="1"/>
  <c r="W14" i="2" s="1"/>
  <c r="Y13" i="2"/>
  <c r="AA13" i="2" s="1"/>
  <c r="AB13" i="2" s="1"/>
  <c r="R13" i="2"/>
  <c r="I13" i="2"/>
  <c r="V13" i="2" s="1"/>
  <c r="Y12" i="2"/>
  <c r="AA12" i="2" s="1"/>
  <c r="AB12" i="2" s="1"/>
  <c r="R12" i="2"/>
  <c r="I12" i="2"/>
  <c r="V12" i="2" s="1"/>
  <c r="Y11" i="2"/>
  <c r="AA11" i="2" s="1"/>
  <c r="AB11" i="2" s="1"/>
  <c r="R11" i="2"/>
  <c r="I11" i="2"/>
  <c r="V11" i="2" s="1"/>
  <c r="Y10" i="2"/>
  <c r="AA10" i="2" s="1"/>
  <c r="AB10" i="2" s="1"/>
  <c r="R10" i="2"/>
  <c r="I10" i="2"/>
  <c r="L10" i="2" s="1"/>
  <c r="M10" i="2" s="1"/>
  <c r="W10" i="2" s="1"/>
  <c r="W9" i="2"/>
  <c r="U9" i="2"/>
  <c r="Y9" i="2" s="1"/>
  <c r="AA9" i="2" s="1"/>
  <c r="AB9" i="2" s="1"/>
  <c r="R9" i="2"/>
  <c r="I9" i="2"/>
  <c r="V9" i="2" s="1"/>
  <c r="U8" i="2"/>
  <c r="Y8" i="2" s="1"/>
  <c r="AA8" i="2" s="1"/>
  <c r="AB8" i="2" s="1"/>
  <c r="R8" i="2"/>
  <c r="L8" i="2"/>
  <c r="M8" i="2" s="1"/>
  <c r="W8" i="2" s="1"/>
  <c r="I8" i="2"/>
  <c r="V8" i="2" s="1"/>
  <c r="L11" i="2" l="1"/>
  <c r="M11" i="2" s="1"/>
  <c r="W11" i="2" s="1"/>
  <c r="L20" i="2"/>
  <c r="M20" i="2" s="1"/>
  <c r="W20" i="2" s="1"/>
  <c r="L13" i="2"/>
  <c r="M13" i="2" s="1"/>
  <c r="W13" i="2" s="1"/>
  <c r="V15" i="2"/>
  <c r="L19" i="2"/>
  <c r="M19" i="2" s="1"/>
  <c r="W19" i="2" s="1"/>
  <c r="L12" i="2"/>
  <c r="M12" i="2" s="1"/>
  <c r="W12" i="2" s="1"/>
  <c r="V14" i="2"/>
  <c r="AC16" i="2"/>
  <c r="G16" i="2"/>
  <c r="AC14" i="2"/>
  <c r="G14" i="2"/>
  <c r="G9" i="2"/>
  <c r="AC9" i="2"/>
  <c r="G9" i="3"/>
  <c r="AA9" i="3"/>
  <c r="AC11" i="2"/>
  <c r="G11" i="2"/>
  <c r="G12" i="2"/>
  <c r="AC12" i="2"/>
  <c r="AC13" i="2"/>
  <c r="G13" i="2"/>
  <c r="G15" i="2"/>
  <c r="AC15" i="2"/>
  <c r="G20" i="2"/>
  <c r="AC20" i="2"/>
  <c r="G17" i="2"/>
  <c r="AC17" i="2"/>
  <c r="AA10" i="3"/>
  <c r="G10" i="3"/>
  <c r="AC8" i="2"/>
  <c r="G8" i="2"/>
  <c r="AC10" i="2"/>
  <c r="G10" i="2"/>
  <c r="AC19" i="2"/>
  <c r="G19" i="2"/>
  <c r="U12" i="3"/>
  <c r="AE12" i="3" s="1"/>
  <c r="L9" i="2"/>
  <c r="L17" i="2"/>
  <c r="M17" i="2" s="1"/>
  <c r="W17" i="2" s="1"/>
  <c r="W21" i="2" s="1"/>
  <c r="J9" i="3"/>
  <c r="W11" i="3"/>
  <c r="Y11" i="3" s="1"/>
  <c r="Z11" i="3" s="1"/>
  <c r="V10" i="2"/>
  <c r="V18" i="2"/>
  <c r="J11" i="3"/>
  <c r="K11" i="3" s="1"/>
  <c r="U11" i="3" s="1"/>
  <c r="G18" i="2"/>
  <c r="V21" i="2" l="1"/>
  <c r="AG21" i="2"/>
  <c r="AG23" i="2" s="1"/>
  <c r="AD9" i="3"/>
  <c r="O9" i="3"/>
  <c r="AF13" i="2"/>
  <c r="Q13" i="2"/>
  <c r="AF15" i="2"/>
  <c r="Q15" i="2"/>
  <c r="AF9" i="2"/>
  <c r="Q9" i="2"/>
  <c r="AF18" i="2"/>
  <c r="Q18" i="2"/>
  <c r="AF19" i="2"/>
  <c r="Q19" i="2"/>
  <c r="AF17" i="2"/>
  <c r="Q17" i="2"/>
  <c r="AF14" i="2"/>
  <c r="Q14" i="2"/>
  <c r="AA11" i="3"/>
  <c r="G11" i="3"/>
  <c r="O11" i="3" s="1"/>
  <c r="AF12" i="2"/>
  <c r="Q12" i="2"/>
  <c r="AD10" i="3"/>
  <c r="O10" i="3"/>
  <c r="AF8" i="2"/>
  <c r="Q8" i="2"/>
  <c r="AF11" i="2"/>
  <c r="Q11" i="2"/>
  <c r="AF16" i="2"/>
  <c r="Q16" i="2"/>
  <c r="Q10" i="2"/>
  <c r="AF10" i="2"/>
  <c r="AF20" i="2"/>
  <c r="Q20" i="2"/>
</calcChain>
</file>

<file path=xl/sharedStrings.xml><?xml version="1.0" encoding="utf-8"?>
<sst xmlns="http://schemas.openxmlformats.org/spreadsheetml/2006/main" count="160" uniqueCount="118">
  <si>
    <t>黄骅广亿折扣费资料</t>
  </si>
  <si>
    <r>
      <rPr>
        <sz val="12"/>
        <rFont val="楷体_GB2312"/>
        <charset val="134"/>
      </rPr>
      <t>甲方：</t>
    </r>
    <r>
      <rPr>
        <sz val="12"/>
        <rFont val="Microsoft YaHei UI"/>
        <family val="2"/>
        <charset val="134"/>
      </rPr>
      <t>潍坊</t>
    </r>
    <r>
      <rPr>
        <sz val="12"/>
        <rFont val="楷体_GB2312"/>
        <charset val="134"/>
      </rPr>
      <t>光华</t>
    </r>
    <r>
      <rPr>
        <sz val="12"/>
        <rFont val="Microsoft YaHei UI"/>
        <family val="2"/>
        <charset val="134"/>
      </rPr>
      <t>智能</t>
    </r>
    <r>
      <rPr>
        <sz val="12"/>
        <rFont val="楷体_GB2312"/>
        <charset val="134"/>
      </rPr>
      <t>汽车部件有限公司</t>
    </r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</si>
  <si>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>黄骅市广亿汽车部件有限公司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</si>
  <si>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</si>
  <si>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</si>
  <si>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潍坊</t>
  </si>
  <si>
    <t>河北</t>
  </si>
  <si>
    <t>序号</t>
  </si>
  <si>
    <t>QAD编码</t>
  </si>
  <si>
    <t>零部件名称（QAD）</t>
  </si>
  <si>
    <t>图号或规格</t>
  </si>
  <si>
    <t>单位</t>
  </si>
  <si>
    <t>未税采购价格</t>
  </si>
  <si>
    <t>广亿反馈开票数量</t>
  </si>
  <si>
    <t>说明</t>
  </si>
  <si>
    <t>备注</t>
  </si>
  <si>
    <t>前期折扣费拆解</t>
  </si>
  <si>
    <t>后期继续在潍坊摊销折扣费总计</t>
  </si>
  <si>
    <t>数量</t>
  </si>
  <si>
    <t>荣昌需支付的折扣费总计（958321.61元）</t>
  </si>
  <si>
    <t>分摊总额</t>
  </si>
  <si>
    <t>分摊单价</t>
  </si>
  <si>
    <t>河北2021年</t>
  </si>
  <si>
    <t>河北2022年</t>
  </si>
  <si>
    <t>需增加金额</t>
  </si>
  <si>
    <t>增加后产品金额</t>
  </si>
  <si>
    <t>折扣费</t>
  </si>
  <si>
    <t>按照4月用量（件/月）</t>
  </si>
  <si>
    <t>月数</t>
  </si>
  <si>
    <t>按照4月用量预估5-12月用量</t>
  </si>
  <si>
    <t>河北折扣费总计</t>
  </si>
  <si>
    <t>2020年</t>
  </si>
  <si>
    <t>2021年</t>
  </si>
  <si>
    <t>SLT0000324</t>
  </si>
  <si>
    <t>K1宽车正司机背</t>
  </si>
  <si>
    <t>02.12.39.045</t>
  </si>
  <si>
    <t>件</t>
  </si>
  <si>
    <t>每件增加23.7797元，到潍坊摊销至2747件，摊销完毕后恢复至38.8672元/件</t>
  </si>
  <si>
    <t>SLT0000349</t>
  </si>
  <si>
    <t>K1窄车正司机背</t>
  </si>
  <si>
    <t>02.12.39.046</t>
  </si>
  <si>
    <t>将SLT0000623的600件、SLT0001067的240件、SLT0002142的5800件转到SLT0000349上继续摊销，共计6640件</t>
  </si>
  <si>
    <t>每件增加23.7797元，到潍坊摊销至6640件，摊销完毕后恢复至36.5579元/件</t>
  </si>
  <si>
    <t>SLT0000618</t>
  </si>
  <si>
    <t>K1-G7一排双人垫/G7 6人一排双人垫</t>
  </si>
  <si>
    <t>02.12.39.063</t>
  </si>
  <si>
    <t>每件增加23.7797元，到潍坊摊销至234件，摊销完毕后恢复至66.1297元/件</t>
  </si>
  <si>
    <t>SLT0000621</t>
  </si>
  <si>
    <t>K1-G7二排双人垫/G7 6人二排双人垫</t>
  </si>
  <si>
    <t>02.12.39.064</t>
  </si>
  <si>
    <t>每件增加23.7797元，到潍坊摊销至161件，摊销完毕后恢复至68.6046元/件</t>
  </si>
  <si>
    <t>SLT0000623</t>
  </si>
  <si>
    <t>K1-G7翻滚/G7 6人翻滚</t>
  </si>
  <si>
    <t>02.12.39.067</t>
  </si>
  <si>
    <t>少摊销600件，转到SLT0000349上继续摊销</t>
  </si>
  <si>
    <t>每件增加23.7797元，到潍坊摊销至130件，摊销完毕后恢复至24.4077元/件</t>
  </si>
  <si>
    <t>SLT0000634</t>
  </si>
  <si>
    <t>K1-G7-10人一排三人座</t>
  </si>
  <si>
    <t>02.12.39.011</t>
  </si>
  <si>
    <t>每件增加23.7797元，到潍坊摊销至176件，摊销完毕后恢复至79.7903元/件</t>
  </si>
  <si>
    <t>SLT0001067</t>
  </si>
  <si>
    <t>K1-G7-10人三排三人座</t>
  </si>
  <si>
    <t>少摊销240件，转到SLT0000349上继续摊销</t>
  </si>
  <si>
    <t>每件增加23.7797元，到潍坊摊销至134件，摊销完毕后恢复至93.0513元/件</t>
  </si>
  <si>
    <t>SLT0000437</t>
  </si>
  <si>
    <t>K1-G9-6座二排双人垫</t>
  </si>
  <si>
    <t>02.12.39.047</t>
  </si>
  <si>
    <t>每件增加23.7797元，到潍坊摊销至206件，摊销完毕后恢复至68.6046元/件</t>
  </si>
  <si>
    <t>SLT0000430</t>
  </si>
  <si>
    <t>K1-G9-6座一排支腿</t>
  </si>
  <si>
    <t>02.12.39.048</t>
  </si>
  <si>
    <t>每件增加23.7797元，到潍坊摊销至183件，摊销完毕后恢复至18.9221元/件</t>
  </si>
  <si>
    <t>SLT0000438</t>
  </si>
  <si>
    <t>K1-G9-6座二排支腿</t>
  </si>
  <si>
    <t>02.12.39.049</t>
  </si>
  <si>
    <t>每件增加23.7797元，到潍坊摊销至206件，摊销完毕后恢复至18.9221元/件</t>
  </si>
  <si>
    <t>SLT0000492</t>
  </si>
  <si>
    <t>K1-G9-10人一排三人座</t>
  </si>
  <si>
    <t>02.12.39.051</t>
  </si>
  <si>
    <t>每件增加23.7797元，到潍坊摊销至217件，摊销完毕后恢复至82.1840元/件</t>
  </si>
  <si>
    <t>SLT0000439</t>
  </si>
  <si>
    <t>K1-G9-6座翻滚</t>
  </si>
  <si>
    <t>02.12.39.050</t>
  </si>
  <si>
    <t>每件增加23.7797元，到潍坊摊销至33件，摊销完毕后恢复至51.4656元/件</t>
  </si>
  <si>
    <t>SLT0001817</t>
  </si>
  <si>
    <t>K1-G9-10人三排三人座</t>
  </si>
  <si>
    <t>02.12.39.052</t>
  </si>
  <si>
    <t>每件增加23.7797元，到潍坊摊销至238件，摊销完毕后恢复至93.0513元/件</t>
  </si>
  <si>
    <t>黄骅广亿供河北继续摊销折扣费数据</t>
  </si>
  <si>
    <r>
      <rPr>
        <sz val="12"/>
        <rFont val="楷体_GB2312"/>
        <charset val="134"/>
      </rPr>
      <t>甲方：</t>
    </r>
    <r>
      <rPr>
        <sz val="12"/>
        <rFont val="Microsoft YaHei UI"/>
        <family val="2"/>
        <charset val="134"/>
      </rPr>
      <t>河北光华荣昌</t>
    </r>
    <r>
      <rPr>
        <sz val="12"/>
        <rFont val="楷体_GB2312"/>
        <charset val="134"/>
      </rPr>
      <t>汽车部件有限公司</t>
    </r>
  </si>
  <si>
    <t>在河北23年应继续开票数量</t>
  </si>
  <si>
    <t>调整后在河北应继续开票数量-根据用量预测</t>
  </si>
  <si>
    <t>后期继续在河北摊销折扣费总计</t>
  </si>
  <si>
    <t>折扣费总计</t>
  </si>
  <si>
    <t>河北2023年（23年1月1日-23年12月）</t>
  </si>
  <si>
    <t>单件需增加金额</t>
  </si>
  <si>
    <t>增加后产品总金额</t>
  </si>
  <si>
    <t>SLT0000782</t>
  </si>
  <si>
    <t>M4正司机背</t>
  </si>
  <si>
    <t>02.12.23.018</t>
  </si>
  <si>
    <t>EA</t>
  </si>
  <si>
    <t>22年在河北已摊销完毕，23年继续在河北摊销800件，M4副司机背少摊销800件</t>
  </si>
  <si>
    <t>每件增加23.7797元，2023年在河北摊销800件，摊销完毕后恢复至27.8383元/件</t>
  </si>
  <si>
    <t>SLT0000802</t>
  </si>
  <si>
    <t>M4副司机背</t>
  </si>
  <si>
    <t>02.12.23.030</t>
  </si>
  <si>
    <t>2023年在河北少摊销800件，转移至M4正司机背上</t>
  </si>
  <si>
    <t>每件增加23.7797元，2023年在河北摊销1257件，摊销完毕后恢复至24.8295元/件</t>
  </si>
  <si>
    <t>SLT0002142</t>
  </si>
  <si>
    <t>J6F-BA95前座副背骨架焊接总成</t>
  </si>
  <si>
    <t>2023年在河北少摊销5800件，转到供潍坊的SLT0000349上继续摊销</t>
  </si>
  <si>
    <t>每件增加23.7797元，2023年在河北摊销至1418件，摊销完毕后恢复至32.6500元/件</t>
  </si>
  <si>
    <t>核对数据</t>
    <phoneticPr fontId="23" type="noConversion"/>
  </si>
  <si>
    <t>潍坊反馈10及11月开票数量</t>
    <phoneticPr fontId="23" type="noConversion"/>
  </si>
  <si>
    <t>广亿反馈开票数量（河北+潍坊总数）</t>
    <phoneticPr fontId="23" type="noConversion"/>
  </si>
  <si>
    <t>潍坊2023年（22年12月1日-23年12月）</t>
    <phoneticPr fontId="23" type="noConversion"/>
  </si>
  <si>
    <t>12月起到潍坊应继续开票数量</t>
    <phoneticPr fontId="23" type="noConversion"/>
  </si>
  <si>
    <t>12月起到调整后到潍坊应开票数量-根据用量预测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</si>
</sst>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0_);[Red]\(0.00\)"/>
    <numFmt numFmtId="179" formatCode="0.0000_);[Red]\(0.0000\)"/>
    <numFmt numFmtId="180" formatCode="0_ "/>
    <numFmt numFmtId="181" formatCode="0_);[Red]\(0\)"/>
    <numFmt numFmtId="182" formatCode="0_ ;[Red]\-0\ "/>
    <numFmt numFmtId="183" formatCode="0.0000"/>
  </numFmts>
  <fonts count="24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8"/>
      <name val="Microsoft YaHei UI"/>
      <family val="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0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等线 Light"/>
      <family val="3"/>
      <charset val="134"/>
      <scheme val="major"/>
    </font>
    <font>
      <sz val="12"/>
      <color rgb="FF000000"/>
      <name val="宋体"/>
      <family val="3"/>
      <charset val="134"/>
    </font>
    <font>
      <sz val="10"/>
      <color indexed="8"/>
      <name val="等线"/>
      <family val="3"/>
      <charset val="134"/>
      <scheme val="minor"/>
    </font>
    <font>
      <b/>
      <sz val="18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Microsoft YaHei UI"/>
      <family val="2"/>
      <charset val="134"/>
    </font>
    <font>
      <u/>
      <sz val="12"/>
      <name val="楷体_GB231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9" fontId="22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0" fontId="19" fillId="0" borderId="0"/>
    <xf numFmtId="0" fontId="1" fillId="0" borderId="0">
      <alignment vertical="center"/>
    </xf>
    <xf numFmtId="0" fontId="22" fillId="0" borderId="0">
      <alignment vertical="center"/>
    </xf>
  </cellStyleXfs>
  <cellXfs count="102">
    <xf numFmtId="0" fontId="0" fillId="0" borderId="0" xfId="0"/>
    <xf numFmtId="0" fontId="1" fillId="2" borderId="0" xfId="4" applyFill="1">
      <alignment vertical="center"/>
    </xf>
    <xf numFmtId="0" fontId="1" fillId="2" borderId="0" xfId="4" applyFill="1" applyAlignment="1">
      <alignment horizontal="center" vertical="center"/>
    </xf>
    <xf numFmtId="0" fontId="1" fillId="0" borderId="0" xfId="4">
      <alignment vertical="center"/>
    </xf>
    <xf numFmtId="0" fontId="1" fillId="0" borderId="0" xfId="4" applyAlignment="1">
      <alignment horizontal="left" vertical="center"/>
    </xf>
    <xf numFmtId="0" fontId="1" fillId="3" borderId="0" xfId="4" applyFill="1">
      <alignment vertical="center"/>
    </xf>
    <xf numFmtId="0" fontId="1" fillId="0" borderId="0" xfId="4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178" fontId="1" fillId="0" borderId="0" xfId="4" applyNumberFormat="1">
      <alignment vertical="center"/>
    </xf>
    <xf numFmtId="0" fontId="4" fillId="4" borderId="0" xfId="4" applyFont="1" applyFill="1" applyAlignment="1">
      <alignment horizontal="center" vertical="center"/>
    </xf>
    <xf numFmtId="0" fontId="5" fillId="4" borderId="0" xfId="4" applyFont="1" applyFill="1" applyAlignment="1">
      <alignment horizontal="center" vertical="center"/>
    </xf>
    <xf numFmtId="0" fontId="6" fillId="4" borderId="0" xfId="4" applyFont="1" applyFill="1" applyAlignment="1">
      <alignment horizontal="left" vertical="center"/>
    </xf>
    <xf numFmtId="0" fontId="6" fillId="4" borderId="0" xfId="4" applyFont="1" applyFill="1" applyAlignment="1">
      <alignment horizontal="left" vertical="center" wrapText="1"/>
    </xf>
    <xf numFmtId="0" fontId="6" fillId="4" borderId="0" xfId="4" applyFont="1" applyFill="1" applyAlignment="1">
      <alignment horizontal="left" vertical="center" shrinkToFit="1"/>
    </xf>
    <xf numFmtId="179" fontId="10" fillId="0" borderId="1" xfId="2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/>
    </xf>
    <xf numFmtId="180" fontId="12" fillId="2" borderId="1" xfId="4" applyNumberFormat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vertical="center" wrapText="1"/>
    </xf>
    <xf numFmtId="0" fontId="13" fillId="2" borderId="1" xfId="4" applyFont="1" applyFill="1" applyBorder="1">
      <alignment vertical="center"/>
    </xf>
    <xf numFmtId="0" fontId="9" fillId="2" borderId="1" xfId="4" applyFont="1" applyFill="1" applyBorder="1" applyAlignment="1">
      <alignment horizontal="center" vertical="center" wrapText="1"/>
    </xf>
    <xf numFmtId="179" fontId="11" fillId="2" borderId="1" xfId="4" applyNumberFormat="1" applyFont="1" applyFill="1" applyBorder="1" applyAlignment="1">
      <alignment horizontal="center" vertical="center" wrapText="1"/>
    </xf>
    <xf numFmtId="181" fontId="14" fillId="2" borderId="1" xfId="5" applyNumberFormat="1" applyFont="1" applyFill="1" applyBorder="1" applyAlignment="1">
      <alignment horizontal="center" vertical="center"/>
    </xf>
    <xf numFmtId="0" fontId="14" fillId="2" borderId="1" xfId="3" applyFont="1" applyFill="1" applyBorder="1" applyAlignment="1">
      <alignment horizontal="left" vertical="center" wrapText="1"/>
    </xf>
    <xf numFmtId="0" fontId="15" fillId="2" borderId="1" xfId="4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center" vertical="center"/>
    </xf>
    <xf numFmtId="0" fontId="5" fillId="3" borderId="0" xfId="4" applyFont="1" applyFill="1" applyAlignment="1">
      <alignment horizontal="center" vertical="center"/>
    </xf>
    <xf numFmtId="0" fontId="6" fillId="3" borderId="0" xfId="4" applyFont="1" applyFill="1" applyAlignment="1">
      <alignment horizontal="left" vertical="center"/>
    </xf>
    <xf numFmtId="0" fontId="6" fillId="3" borderId="0" xfId="4" applyFont="1" applyFill="1" applyAlignment="1">
      <alignment horizontal="left" vertical="center" wrapText="1"/>
    </xf>
    <xf numFmtId="0" fontId="6" fillId="3" borderId="0" xfId="4" applyFont="1" applyFill="1" applyAlignment="1">
      <alignment horizontal="left" vertical="center" shrinkToFit="1"/>
    </xf>
    <xf numFmtId="179" fontId="10" fillId="0" borderId="5" xfId="2" applyNumberFormat="1" applyFont="1" applyBorder="1" applyAlignment="1">
      <alignment horizontal="center" vertical="center" wrapText="1"/>
    </xf>
    <xf numFmtId="178" fontId="8" fillId="4" borderId="1" xfId="4" applyNumberFormat="1" applyFont="1" applyFill="1" applyBorder="1" applyAlignment="1">
      <alignment horizontal="center" vertical="center" shrinkToFit="1"/>
    </xf>
    <xf numFmtId="178" fontId="8" fillId="3" borderId="5" xfId="4" applyNumberFormat="1" applyFont="1" applyFill="1" applyBorder="1" applyAlignment="1">
      <alignment vertical="center" wrapText="1" shrinkToFit="1"/>
    </xf>
    <xf numFmtId="0" fontId="1" fillId="0" borderId="1" xfId="4" applyBorder="1">
      <alignment vertical="center"/>
    </xf>
    <xf numFmtId="182" fontId="11" fillId="2" borderId="1" xfId="4" applyNumberFormat="1" applyFont="1" applyFill="1" applyBorder="1" applyAlignment="1">
      <alignment horizontal="center" vertical="center" wrapText="1"/>
    </xf>
    <xf numFmtId="179" fontId="11" fillId="2" borderId="1" xfId="4" applyNumberFormat="1" applyFont="1" applyFill="1" applyBorder="1" applyAlignment="1">
      <alignment horizontal="left" vertical="center" wrapText="1" shrinkToFit="1"/>
    </xf>
    <xf numFmtId="179" fontId="16" fillId="2" borderId="1" xfId="4" applyNumberFormat="1" applyFont="1" applyFill="1" applyBorder="1" applyAlignment="1">
      <alignment horizontal="center" vertical="center" shrinkToFit="1"/>
    </xf>
    <xf numFmtId="0" fontId="1" fillId="2" borderId="1" xfId="4" applyFill="1" applyBorder="1">
      <alignment vertical="center"/>
    </xf>
    <xf numFmtId="0" fontId="1" fillId="0" borderId="1" xfId="4" applyBorder="1" applyAlignment="1">
      <alignment horizontal="center" vertical="center" wrapText="1"/>
    </xf>
    <xf numFmtId="0" fontId="1" fillId="0" borderId="1" xfId="4" applyBorder="1" applyAlignment="1">
      <alignment vertical="center" wrapText="1"/>
    </xf>
    <xf numFmtId="0" fontId="1" fillId="2" borderId="1" xfId="4" applyFill="1" applyBorder="1" applyAlignment="1">
      <alignment horizontal="center" vertical="center"/>
    </xf>
    <xf numFmtId="0" fontId="2" fillId="2" borderId="0" xfId="4" applyFont="1" applyFill="1" applyAlignment="1">
      <alignment horizontal="center" vertical="center" wrapText="1"/>
    </xf>
    <xf numFmtId="10" fontId="1" fillId="2" borderId="0" xfId="1" applyNumberFormat="1" applyFont="1" applyFill="1">
      <alignment vertical="center"/>
    </xf>
    <xf numFmtId="178" fontId="1" fillId="2" borderId="0" xfId="1" applyNumberFormat="1" applyFont="1" applyFill="1">
      <alignment vertical="center"/>
    </xf>
    <xf numFmtId="0" fontId="2" fillId="2" borderId="1" xfId="4" applyFont="1" applyFill="1" applyBorder="1" applyAlignment="1">
      <alignment horizontal="center" vertical="center" wrapText="1"/>
    </xf>
    <xf numFmtId="179" fontId="10" fillId="0" borderId="9" xfId="2" applyNumberFormat="1" applyFont="1" applyBorder="1" applyAlignment="1">
      <alignment horizontal="center" vertical="center" wrapText="1"/>
    </xf>
    <xf numFmtId="183" fontId="1" fillId="2" borderId="0" xfId="4" applyNumberFormat="1" applyFill="1" applyAlignment="1">
      <alignment horizontal="center" vertical="center"/>
    </xf>
    <xf numFmtId="183" fontId="1" fillId="2" borderId="0" xfId="4" applyNumberFormat="1" applyFill="1">
      <alignment vertical="center"/>
    </xf>
    <xf numFmtId="179" fontId="16" fillId="2" borderId="1" xfId="4" applyNumberFormat="1" applyFont="1" applyFill="1" applyBorder="1" applyAlignment="1">
      <alignment horizontal="center" vertical="center" wrapText="1"/>
    </xf>
    <xf numFmtId="9" fontId="1" fillId="2" borderId="0" xfId="1" applyFont="1" applyFill="1" applyAlignment="1">
      <alignment horizontal="center" vertical="center"/>
    </xf>
    <xf numFmtId="179" fontId="16" fillId="2" borderId="0" xfId="4" applyNumberFormat="1" applyFont="1" applyFill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181" fontId="14" fillId="3" borderId="1" xfId="5" applyNumberFormat="1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 wrapText="1"/>
    </xf>
    <xf numFmtId="0" fontId="13" fillId="0" borderId="1" xfId="5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179" fontId="11" fillId="0" borderId="1" xfId="4" applyNumberFormat="1" applyFont="1" applyBorder="1" applyAlignment="1">
      <alignment horizontal="center" vertical="center" wrapText="1"/>
    </xf>
    <xf numFmtId="178" fontId="8" fillId="3" borderId="1" xfId="4" applyNumberFormat="1" applyFont="1" applyFill="1" applyBorder="1" applyAlignment="1">
      <alignment horizontal="center" vertical="center" shrinkToFit="1"/>
    </xf>
    <xf numFmtId="182" fontId="11" fillId="5" borderId="1" xfId="4" applyNumberFormat="1" applyFont="1" applyFill="1" applyBorder="1" applyAlignment="1">
      <alignment horizontal="center" vertical="center" wrapText="1"/>
    </xf>
    <xf numFmtId="182" fontId="9" fillId="6" borderId="1" xfId="4" applyNumberFormat="1" applyFont="1" applyFill="1" applyBorder="1" applyAlignment="1">
      <alignment horizontal="center" vertical="center" wrapText="1"/>
    </xf>
    <xf numFmtId="182" fontId="11" fillId="0" borderId="1" xfId="4" applyNumberFormat="1" applyFont="1" applyBorder="1" applyAlignment="1">
      <alignment horizontal="center" vertical="center" wrapText="1"/>
    </xf>
    <xf numFmtId="179" fontId="11" fillId="0" borderId="1" xfId="4" applyNumberFormat="1" applyFont="1" applyBorder="1" applyAlignment="1">
      <alignment horizontal="left" vertical="center" wrapText="1" shrinkToFit="1"/>
    </xf>
    <xf numFmtId="179" fontId="16" fillId="3" borderId="1" xfId="4" applyNumberFormat="1" applyFont="1" applyFill="1" applyBorder="1" applyAlignment="1">
      <alignment horizontal="center" vertical="center" shrinkToFit="1"/>
    </xf>
    <xf numFmtId="179" fontId="16" fillId="0" borderId="1" xfId="4" applyNumberFormat="1" applyFont="1" applyBorder="1" applyAlignment="1">
      <alignment horizontal="center" vertical="center" shrinkToFit="1"/>
    </xf>
    <xf numFmtId="182" fontId="11" fillId="7" borderId="1" xfId="4" applyNumberFormat="1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1" fillId="0" borderId="1" xfId="4" applyBorder="1" applyAlignment="1">
      <alignment horizontal="center" vertical="center"/>
    </xf>
    <xf numFmtId="10" fontId="1" fillId="0" borderId="0" xfId="1" applyNumberFormat="1" applyFont="1" applyFill="1">
      <alignment vertical="center"/>
    </xf>
    <xf numFmtId="178" fontId="1" fillId="0" borderId="0" xfId="1" applyNumberFormat="1" applyFont="1" applyFill="1">
      <alignment vertical="center"/>
    </xf>
    <xf numFmtId="183" fontId="1" fillId="0" borderId="0" xfId="4" applyNumberFormat="1" applyAlignment="1">
      <alignment horizontal="center" vertical="center"/>
    </xf>
    <xf numFmtId="183" fontId="1" fillId="0" borderId="0" xfId="4" applyNumberFormat="1">
      <alignment vertical="center"/>
    </xf>
    <xf numFmtId="179" fontId="16" fillId="0" borderId="2" xfId="4" applyNumberFormat="1" applyFont="1" applyBorder="1" applyAlignment="1">
      <alignment horizontal="center" vertical="center" wrapText="1"/>
    </xf>
    <xf numFmtId="9" fontId="1" fillId="0" borderId="0" xfId="1" applyFont="1" applyFill="1" applyAlignment="1">
      <alignment horizontal="center" vertical="center"/>
    </xf>
    <xf numFmtId="178" fontId="18" fillId="0" borderId="0" xfId="1" applyNumberFormat="1" applyFont="1" applyFill="1">
      <alignment vertical="center"/>
    </xf>
    <xf numFmtId="0" fontId="17" fillId="4" borderId="0" xfId="4" applyFont="1" applyFill="1" applyAlignment="1">
      <alignment horizontal="center" vertical="center"/>
    </xf>
    <xf numFmtId="0" fontId="4" fillId="4" borderId="0" xfId="4" applyFont="1" applyFill="1" applyAlignment="1">
      <alignment horizontal="center" vertical="center"/>
    </xf>
    <xf numFmtId="0" fontId="6" fillId="4" borderId="0" xfId="4" applyFont="1" applyFill="1" applyAlignment="1">
      <alignment horizontal="left" vertical="center"/>
    </xf>
    <xf numFmtId="0" fontId="6" fillId="4" borderId="0" xfId="4" applyFont="1" applyFill="1" applyAlignment="1">
      <alignment horizontal="left" vertical="center" wrapText="1"/>
    </xf>
    <xf numFmtId="0" fontId="6" fillId="4" borderId="0" xfId="4" applyFont="1" applyFill="1" applyAlignment="1">
      <alignment horizontal="left" vertical="center" shrinkToFit="1"/>
    </xf>
    <xf numFmtId="179" fontId="10" fillId="0" borderId="2" xfId="2" applyNumberFormat="1" applyFont="1" applyBorder="1" applyAlignment="1">
      <alignment horizontal="center" vertical="center" wrapText="1"/>
    </xf>
    <xf numFmtId="179" fontId="10" fillId="0" borderId="3" xfId="2" applyNumberFormat="1" applyFont="1" applyBorder="1" applyAlignment="1">
      <alignment horizontal="center" vertical="center" wrapText="1"/>
    </xf>
    <xf numFmtId="179" fontId="10" fillId="0" borderId="4" xfId="2" applyNumberFormat="1" applyFont="1" applyBorder="1" applyAlignment="1">
      <alignment horizontal="center" vertical="center" wrapText="1"/>
    </xf>
    <xf numFmtId="178" fontId="8" fillId="3" borderId="2" xfId="4" applyNumberFormat="1" applyFont="1" applyFill="1" applyBorder="1" applyAlignment="1">
      <alignment horizontal="center" vertical="center" shrinkToFit="1"/>
    </xf>
    <xf numFmtId="178" fontId="8" fillId="3" borderId="3" xfId="4" applyNumberFormat="1" applyFont="1" applyFill="1" applyBorder="1" applyAlignment="1">
      <alignment horizontal="center" vertical="center" shrinkToFit="1"/>
    </xf>
    <xf numFmtId="178" fontId="8" fillId="3" borderId="4" xfId="4" applyNumberFormat="1" applyFont="1" applyFill="1" applyBorder="1" applyAlignment="1">
      <alignment horizontal="center" vertical="center" shrinkToFit="1"/>
    </xf>
    <xf numFmtId="179" fontId="10" fillId="0" borderId="7" xfId="2" applyNumberFormat="1" applyFont="1" applyBorder="1" applyAlignment="1">
      <alignment horizontal="center" vertical="center" wrapText="1"/>
    </xf>
    <xf numFmtId="179" fontId="10" fillId="0" borderId="8" xfId="2" applyNumberFormat="1" applyFont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49" fontId="8" fillId="4" borderId="1" xfId="4" applyNumberFormat="1" applyFont="1" applyFill="1" applyBorder="1" applyAlignment="1">
      <alignment horizontal="center" vertical="center" wrapText="1"/>
    </xf>
    <xf numFmtId="0" fontId="8" fillId="4" borderId="1" xfId="4" applyFont="1" applyFill="1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179" fontId="10" fillId="0" borderId="5" xfId="2" applyNumberFormat="1" applyFont="1" applyBorder="1" applyAlignment="1">
      <alignment horizontal="center" vertical="center" wrapText="1"/>
    </xf>
    <xf numFmtId="179" fontId="10" fillId="0" borderId="6" xfId="2" applyNumberFormat="1" applyFont="1" applyBorder="1" applyAlignment="1">
      <alignment horizontal="center" vertical="center" wrapText="1"/>
    </xf>
    <xf numFmtId="178" fontId="8" fillId="4" borderId="1" xfId="4" applyNumberFormat="1" applyFont="1" applyFill="1" applyBorder="1" applyAlignment="1">
      <alignment horizontal="center" vertical="center" shrinkToFit="1"/>
    </xf>
    <xf numFmtId="0" fontId="1" fillId="0" borderId="5" xfId="4" applyBorder="1" applyAlignment="1">
      <alignment horizontal="center" vertical="center" wrapText="1"/>
    </xf>
    <xf numFmtId="0" fontId="1" fillId="0" borderId="6" xfId="4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1" fillId="0" borderId="0" xfId="4" applyAlignment="1">
      <alignment horizontal="center" vertical="center" wrapText="1"/>
    </xf>
    <xf numFmtId="178" fontId="1" fillId="0" borderId="0" xfId="4" applyNumberFormat="1" applyAlignment="1">
      <alignment horizontal="center" vertical="center"/>
    </xf>
    <xf numFmtId="0" fontId="1" fillId="0" borderId="0" xfId="4" applyAlignment="1">
      <alignment horizontal="center" vertical="center"/>
    </xf>
    <xf numFmtId="0" fontId="3" fillId="4" borderId="0" xfId="4" applyFont="1" applyFill="1" applyAlignment="1">
      <alignment horizontal="center" vertical="center"/>
    </xf>
    <xf numFmtId="0" fontId="5" fillId="4" borderId="0" xfId="4" applyFont="1" applyFill="1" applyAlignment="1">
      <alignment horizontal="center" vertical="center"/>
    </xf>
    <xf numFmtId="0" fontId="1" fillId="0" borderId="1" xfId="4" applyBorder="1" applyAlignment="1">
      <alignment horizontal="center" vertical="center" wrapText="1"/>
    </xf>
  </cellXfs>
  <cellStyles count="6">
    <cellStyle name="百分比 2" xfId="1" xr:uid="{00000000-0005-0000-0000-00000D000000}"/>
    <cellStyle name="常规" xfId="0" builtinId="0"/>
    <cellStyle name="常规 10" xfId="3" xr:uid="{00000000-0005-0000-0000-000031000000}"/>
    <cellStyle name="常规 2" xfId="4" xr:uid="{00000000-0005-0000-0000-000034000000}"/>
    <cellStyle name="常规 2 2 6" xfId="2" xr:uid="{00000000-0005-0000-0000-000022000000}"/>
    <cellStyle name="常规 3" xfId="5" xr:uid="{00000000-0005-0000-0000-000035000000}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5240;&#25187;&#36153;\&#24191;&#20159;&#25240;&#25187;&#36153;\&#36716;&#28493;&#22346;&#21518;&#25240;&#25187;&#36153;-2022.12.28\&#34917;&#20805;&#35828;&#26126;-10&#26376;&#12289;11&#26376;&#28493;&#22346;&#21457;&#31080;&#36864;&#22238;&#21518;\&#24191;&#20159;10&#26376;11&#26376;&#25240;&#25187;&#24320;&#31080;&#25968;&#37327;.xlsx" TargetMode="External"/><Relationship Id="rId1" Type="http://schemas.openxmlformats.org/officeDocument/2006/relationships/externalLinkPath" Target="file:///D:\&#24037;&#20316;&#36164;&#26009;\&#27827;&#21271;&#20809;&#21326;&#33635;&#26124;&#37319;&#36141;&#24037;&#20316;\&#25240;&#25187;&#36153;\&#24191;&#20159;&#25240;&#25187;&#36153;\&#36716;&#28493;&#22346;&#21518;&#25240;&#25187;&#36153;-2022.12.28\&#34917;&#20805;&#35828;&#26126;-10&#26376;&#12289;11&#26376;&#28493;&#22346;&#21457;&#31080;&#36864;&#22238;&#21518;\&#24191;&#20159;10&#26376;11&#26376;&#25240;&#25187;&#24320;&#31080;&#25968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月11月"/>
      <sheetName val="11月"/>
    </sheetNames>
    <sheetDataSet>
      <sheetData sheetId="0">
        <row r="3">
          <cell r="L3" t="str">
            <v>SLT0000324</v>
          </cell>
          <cell r="M3">
            <v>1723</v>
          </cell>
        </row>
        <row r="4">
          <cell r="L4" t="str">
            <v>SLT0000618</v>
          </cell>
          <cell r="M4">
            <v>56</v>
          </cell>
        </row>
        <row r="5">
          <cell r="L5" t="str">
            <v>SLT0000621</v>
          </cell>
          <cell r="M5">
            <v>86</v>
          </cell>
        </row>
        <row r="6">
          <cell r="L6" t="str">
            <v>SLT0000623</v>
          </cell>
          <cell r="M6">
            <v>80</v>
          </cell>
        </row>
        <row r="7">
          <cell r="L7" t="str">
            <v>SLT0000634</v>
          </cell>
          <cell r="M7">
            <v>80</v>
          </cell>
        </row>
        <row r="8">
          <cell r="L8" t="str">
            <v>SLT0001067</v>
          </cell>
          <cell r="M8">
            <v>27</v>
          </cell>
        </row>
        <row r="9">
          <cell r="L9" t="str">
            <v>SLT0000437</v>
          </cell>
          <cell r="M9">
            <v>132</v>
          </cell>
        </row>
        <row r="10">
          <cell r="L10" t="str">
            <v>SLT0000430</v>
          </cell>
          <cell r="M10">
            <v>137</v>
          </cell>
        </row>
        <row r="11">
          <cell r="L11" t="str">
            <v>SLT0000438</v>
          </cell>
          <cell r="M11">
            <v>132</v>
          </cell>
        </row>
        <row r="12">
          <cell r="L12" t="str">
            <v>SLT0000439</v>
          </cell>
          <cell r="M12">
            <v>115</v>
          </cell>
        </row>
        <row r="13">
          <cell r="L13" t="str">
            <v>SLT0000492</v>
          </cell>
          <cell r="M13">
            <v>123</v>
          </cell>
        </row>
        <row r="14">
          <cell r="L14" t="str">
            <v>SLT0001817</v>
          </cell>
          <cell r="M14">
            <v>119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tabSelected="1" view="pageBreakPreview" topLeftCell="B1" zoomScale="70" zoomScaleNormal="70" workbookViewId="0">
      <selection activeCell="M9" sqref="M9"/>
    </sheetView>
  </sheetViews>
  <sheetFormatPr defaultColWidth="9" defaultRowHeight="14.4"/>
  <cols>
    <col min="1" max="1" width="5.6640625" style="3" customWidth="1"/>
    <col min="2" max="2" width="14.33203125" style="3" customWidth="1"/>
    <col min="3" max="3" width="31.6640625" style="4" customWidth="1"/>
    <col min="4" max="4" width="15.109375" style="3" customWidth="1"/>
    <col min="5" max="5" width="5.44140625" style="3" customWidth="1"/>
    <col min="6" max="7" width="12.33203125" style="3" customWidth="1"/>
    <col min="8" max="8" width="14.44140625" style="3" customWidth="1"/>
    <col min="9" max="12" width="12.33203125" style="3" customWidth="1"/>
    <col min="13" max="13" width="20.44140625" style="3" customWidth="1"/>
    <col min="14" max="14" width="26" style="3" customWidth="1"/>
    <col min="15" max="15" width="43.109375" style="3" customWidth="1"/>
    <col min="16" max="16" width="12.109375" style="5" customWidth="1"/>
    <col min="17" max="17" width="17.33203125" style="3" customWidth="1"/>
    <col min="18" max="18" width="18.33203125" style="3" customWidth="1"/>
    <col min="19" max="19" width="12.33203125" style="6" customWidth="1"/>
    <col min="20" max="20" width="12.33203125" style="3" customWidth="1"/>
    <col min="21" max="23" width="15.21875" style="3" customWidth="1"/>
    <col min="24" max="24" width="10.6640625" style="7" hidden="1" customWidth="1"/>
    <col min="25" max="25" width="9.33203125" style="3" hidden="1" customWidth="1"/>
    <col min="26" max="26" width="17.33203125" style="3" customWidth="1"/>
    <col min="27" max="27" width="8.88671875" style="8" hidden="1" customWidth="1"/>
    <col min="28" max="28" width="9.33203125" style="3" hidden="1" customWidth="1"/>
    <col min="29" max="29" width="14.6640625" style="3" hidden="1" customWidth="1"/>
    <col min="30" max="30" width="4.5546875" style="3" hidden="1" customWidth="1"/>
    <col min="31" max="31" width="4.33203125" style="3" hidden="1" customWidth="1"/>
    <col min="32" max="32" width="6.109375" style="3" hidden="1" customWidth="1"/>
    <col min="33" max="33" width="16.33203125" style="3" customWidth="1"/>
    <col min="34" max="268" width="8.88671875" style="3"/>
    <col min="269" max="269" width="5.6640625" style="3" customWidth="1"/>
    <col min="270" max="270" width="10.6640625" style="3" customWidth="1"/>
    <col min="271" max="271" width="26.88671875" style="3" customWidth="1"/>
    <col min="272" max="272" width="13.77734375" style="3" customWidth="1"/>
    <col min="273" max="273" width="5.44140625" style="3" customWidth="1"/>
    <col min="274" max="274" width="8.88671875" style="3"/>
    <col min="275" max="275" width="9.33203125" style="3" customWidth="1"/>
    <col min="276" max="276" width="12.109375" style="3" customWidth="1"/>
    <col min="277" max="524" width="8.88671875" style="3"/>
    <col min="525" max="525" width="5.6640625" style="3" customWidth="1"/>
    <col min="526" max="526" width="10.6640625" style="3" customWidth="1"/>
    <col min="527" max="527" width="26.88671875" style="3" customWidth="1"/>
    <col min="528" max="528" width="13.77734375" style="3" customWidth="1"/>
    <col min="529" max="529" width="5.44140625" style="3" customWidth="1"/>
    <col min="530" max="530" width="8.88671875" style="3"/>
    <col min="531" max="531" width="9.33203125" style="3" customWidth="1"/>
    <col min="532" max="532" width="12.109375" style="3" customWidth="1"/>
    <col min="533" max="780" width="8.88671875" style="3"/>
    <col min="781" max="781" width="5.6640625" style="3" customWidth="1"/>
    <col min="782" max="782" width="10.6640625" style="3" customWidth="1"/>
    <col min="783" max="783" width="26.88671875" style="3" customWidth="1"/>
    <col min="784" max="784" width="13.77734375" style="3" customWidth="1"/>
    <col min="785" max="785" width="5.44140625" style="3" customWidth="1"/>
    <col min="786" max="786" width="8.88671875" style="3"/>
    <col min="787" max="787" width="9.33203125" style="3" customWidth="1"/>
    <col min="788" max="788" width="12.109375" style="3" customWidth="1"/>
    <col min="789" max="1036" width="8.88671875" style="3"/>
    <col min="1037" max="1037" width="5.6640625" style="3" customWidth="1"/>
    <col min="1038" max="1038" width="10.6640625" style="3" customWidth="1"/>
    <col min="1039" max="1039" width="26.88671875" style="3" customWidth="1"/>
    <col min="1040" max="1040" width="13.77734375" style="3" customWidth="1"/>
    <col min="1041" max="1041" width="5.44140625" style="3" customWidth="1"/>
    <col min="1042" max="1042" width="8.88671875" style="3"/>
    <col min="1043" max="1043" width="9.33203125" style="3" customWidth="1"/>
    <col min="1044" max="1044" width="12.109375" style="3" customWidth="1"/>
    <col min="1045" max="1292" width="8.88671875" style="3"/>
    <col min="1293" max="1293" width="5.6640625" style="3" customWidth="1"/>
    <col min="1294" max="1294" width="10.6640625" style="3" customWidth="1"/>
    <col min="1295" max="1295" width="26.88671875" style="3" customWidth="1"/>
    <col min="1296" max="1296" width="13.77734375" style="3" customWidth="1"/>
    <col min="1297" max="1297" width="5.44140625" style="3" customWidth="1"/>
    <col min="1298" max="1298" width="8.88671875" style="3"/>
    <col min="1299" max="1299" width="9.33203125" style="3" customWidth="1"/>
    <col min="1300" max="1300" width="12.109375" style="3" customWidth="1"/>
    <col min="1301" max="1548" width="8.88671875" style="3"/>
    <col min="1549" max="1549" width="5.6640625" style="3" customWidth="1"/>
    <col min="1550" max="1550" width="10.6640625" style="3" customWidth="1"/>
    <col min="1551" max="1551" width="26.88671875" style="3" customWidth="1"/>
    <col min="1552" max="1552" width="13.77734375" style="3" customWidth="1"/>
    <col min="1553" max="1553" width="5.44140625" style="3" customWidth="1"/>
    <col min="1554" max="1554" width="8.88671875" style="3"/>
    <col min="1555" max="1555" width="9.33203125" style="3" customWidth="1"/>
    <col min="1556" max="1556" width="12.109375" style="3" customWidth="1"/>
    <col min="1557" max="1804" width="8.88671875" style="3"/>
    <col min="1805" max="1805" width="5.6640625" style="3" customWidth="1"/>
    <col min="1806" max="1806" width="10.6640625" style="3" customWidth="1"/>
    <col min="1807" max="1807" width="26.88671875" style="3" customWidth="1"/>
    <col min="1808" max="1808" width="13.77734375" style="3" customWidth="1"/>
    <col min="1809" max="1809" width="5.44140625" style="3" customWidth="1"/>
    <col min="1810" max="1810" width="8.88671875" style="3"/>
    <col min="1811" max="1811" width="9.33203125" style="3" customWidth="1"/>
    <col min="1812" max="1812" width="12.109375" style="3" customWidth="1"/>
    <col min="1813" max="2060" width="8.88671875" style="3"/>
    <col min="2061" max="2061" width="5.6640625" style="3" customWidth="1"/>
    <col min="2062" max="2062" width="10.6640625" style="3" customWidth="1"/>
    <col min="2063" max="2063" width="26.88671875" style="3" customWidth="1"/>
    <col min="2064" max="2064" width="13.77734375" style="3" customWidth="1"/>
    <col min="2065" max="2065" width="5.44140625" style="3" customWidth="1"/>
    <col min="2066" max="2066" width="8.88671875" style="3"/>
    <col min="2067" max="2067" width="9.33203125" style="3" customWidth="1"/>
    <col min="2068" max="2068" width="12.109375" style="3" customWidth="1"/>
    <col min="2069" max="2316" width="8.88671875" style="3"/>
    <col min="2317" max="2317" width="5.6640625" style="3" customWidth="1"/>
    <col min="2318" max="2318" width="10.6640625" style="3" customWidth="1"/>
    <col min="2319" max="2319" width="26.88671875" style="3" customWidth="1"/>
    <col min="2320" max="2320" width="13.77734375" style="3" customWidth="1"/>
    <col min="2321" max="2321" width="5.44140625" style="3" customWidth="1"/>
    <col min="2322" max="2322" width="8.88671875" style="3"/>
    <col min="2323" max="2323" width="9.33203125" style="3" customWidth="1"/>
    <col min="2324" max="2324" width="12.109375" style="3" customWidth="1"/>
    <col min="2325" max="2572" width="8.88671875" style="3"/>
    <col min="2573" max="2573" width="5.6640625" style="3" customWidth="1"/>
    <col min="2574" max="2574" width="10.6640625" style="3" customWidth="1"/>
    <col min="2575" max="2575" width="26.88671875" style="3" customWidth="1"/>
    <col min="2576" max="2576" width="13.77734375" style="3" customWidth="1"/>
    <col min="2577" max="2577" width="5.44140625" style="3" customWidth="1"/>
    <col min="2578" max="2578" width="8.88671875" style="3"/>
    <col min="2579" max="2579" width="9.33203125" style="3" customWidth="1"/>
    <col min="2580" max="2580" width="12.109375" style="3" customWidth="1"/>
    <col min="2581" max="2828" width="8.88671875" style="3"/>
    <col min="2829" max="2829" width="5.6640625" style="3" customWidth="1"/>
    <col min="2830" max="2830" width="10.6640625" style="3" customWidth="1"/>
    <col min="2831" max="2831" width="26.88671875" style="3" customWidth="1"/>
    <col min="2832" max="2832" width="13.77734375" style="3" customWidth="1"/>
    <col min="2833" max="2833" width="5.44140625" style="3" customWidth="1"/>
    <col min="2834" max="2834" width="8.88671875" style="3"/>
    <col min="2835" max="2835" width="9.33203125" style="3" customWidth="1"/>
    <col min="2836" max="2836" width="12.109375" style="3" customWidth="1"/>
    <col min="2837" max="3084" width="8.88671875" style="3"/>
    <col min="3085" max="3085" width="5.6640625" style="3" customWidth="1"/>
    <col min="3086" max="3086" width="10.6640625" style="3" customWidth="1"/>
    <col min="3087" max="3087" width="26.88671875" style="3" customWidth="1"/>
    <col min="3088" max="3088" width="13.77734375" style="3" customWidth="1"/>
    <col min="3089" max="3089" width="5.44140625" style="3" customWidth="1"/>
    <col min="3090" max="3090" width="8.88671875" style="3"/>
    <col min="3091" max="3091" width="9.33203125" style="3" customWidth="1"/>
    <col min="3092" max="3092" width="12.109375" style="3" customWidth="1"/>
    <col min="3093" max="3340" width="8.88671875" style="3"/>
    <col min="3341" max="3341" width="5.6640625" style="3" customWidth="1"/>
    <col min="3342" max="3342" width="10.6640625" style="3" customWidth="1"/>
    <col min="3343" max="3343" width="26.88671875" style="3" customWidth="1"/>
    <col min="3344" max="3344" width="13.77734375" style="3" customWidth="1"/>
    <col min="3345" max="3345" width="5.44140625" style="3" customWidth="1"/>
    <col min="3346" max="3346" width="8.88671875" style="3"/>
    <col min="3347" max="3347" width="9.33203125" style="3" customWidth="1"/>
    <col min="3348" max="3348" width="12.109375" style="3" customWidth="1"/>
    <col min="3349" max="3596" width="8.88671875" style="3"/>
    <col min="3597" max="3597" width="5.6640625" style="3" customWidth="1"/>
    <col min="3598" max="3598" width="10.6640625" style="3" customWidth="1"/>
    <col min="3599" max="3599" width="26.88671875" style="3" customWidth="1"/>
    <col min="3600" max="3600" width="13.77734375" style="3" customWidth="1"/>
    <col min="3601" max="3601" width="5.44140625" style="3" customWidth="1"/>
    <col min="3602" max="3602" width="8.88671875" style="3"/>
    <col min="3603" max="3603" width="9.33203125" style="3" customWidth="1"/>
    <col min="3604" max="3604" width="12.109375" style="3" customWidth="1"/>
    <col min="3605" max="3852" width="8.88671875" style="3"/>
    <col min="3853" max="3853" width="5.6640625" style="3" customWidth="1"/>
    <col min="3854" max="3854" width="10.6640625" style="3" customWidth="1"/>
    <col min="3855" max="3855" width="26.88671875" style="3" customWidth="1"/>
    <col min="3856" max="3856" width="13.77734375" style="3" customWidth="1"/>
    <col min="3857" max="3857" width="5.44140625" style="3" customWidth="1"/>
    <col min="3858" max="3858" width="8.88671875" style="3"/>
    <col min="3859" max="3859" width="9.33203125" style="3" customWidth="1"/>
    <col min="3860" max="3860" width="12.109375" style="3" customWidth="1"/>
    <col min="3861" max="4108" width="8.88671875" style="3"/>
    <col min="4109" max="4109" width="5.6640625" style="3" customWidth="1"/>
    <col min="4110" max="4110" width="10.6640625" style="3" customWidth="1"/>
    <col min="4111" max="4111" width="26.88671875" style="3" customWidth="1"/>
    <col min="4112" max="4112" width="13.77734375" style="3" customWidth="1"/>
    <col min="4113" max="4113" width="5.44140625" style="3" customWidth="1"/>
    <col min="4114" max="4114" width="8.88671875" style="3"/>
    <col min="4115" max="4115" width="9.33203125" style="3" customWidth="1"/>
    <col min="4116" max="4116" width="12.109375" style="3" customWidth="1"/>
    <col min="4117" max="4364" width="8.88671875" style="3"/>
    <col min="4365" max="4365" width="5.6640625" style="3" customWidth="1"/>
    <col min="4366" max="4366" width="10.6640625" style="3" customWidth="1"/>
    <col min="4367" max="4367" width="26.88671875" style="3" customWidth="1"/>
    <col min="4368" max="4368" width="13.77734375" style="3" customWidth="1"/>
    <col min="4369" max="4369" width="5.44140625" style="3" customWidth="1"/>
    <col min="4370" max="4370" width="8.88671875" style="3"/>
    <col min="4371" max="4371" width="9.33203125" style="3" customWidth="1"/>
    <col min="4372" max="4372" width="12.109375" style="3" customWidth="1"/>
    <col min="4373" max="4620" width="8.88671875" style="3"/>
    <col min="4621" max="4621" width="5.6640625" style="3" customWidth="1"/>
    <col min="4622" max="4622" width="10.6640625" style="3" customWidth="1"/>
    <col min="4623" max="4623" width="26.88671875" style="3" customWidth="1"/>
    <col min="4624" max="4624" width="13.77734375" style="3" customWidth="1"/>
    <col min="4625" max="4625" width="5.44140625" style="3" customWidth="1"/>
    <col min="4626" max="4626" width="8.88671875" style="3"/>
    <col min="4627" max="4627" width="9.33203125" style="3" customWidth="1"/>
    <col min="4628" max="4628" width="12.109375" style="3" customWidth="1"/>
    <col min="4629" max="4876" width="8.88671875" style="3"/>
    <col min="4877" max="4877" width="5.6640625" style="3" customWidth="1"/>
    <col min="4878" max="4878" width="10.6640625" style="3" customWidth="1"/>
    <col min="4879" max="4879" width="26.88671875" style="3" customWidth="1"/>
    <col min="4880" max="4880" width="13.77734375" style="3" customWidth="1"/>
    <col min="4881" max="4881" width="5.44140625" style="3" customWidth="1"/>
    <col min="4882" max="4882" width="8.88671875" style="3"/>
    <col min="4883" max="4883" width="9.33203125" style="3" customWidth="1"/>
    <col min="4884" max="4884" width="12.109375" style="3" customWidth="1"/>
    <col min="4885" max="5132" width="8.88671875" style="3"/>
    <col min="5133" max="5133" width="5.6640625" style="3" customWidth="1"/>
    <col min="5134" max="5134" width="10.6640625" style="3" customWidth="1"/>
    <col min="5135" max="5135" width="26.88671875" style="3" customWidth="1"/>
    <col min="5136" max="5136" width="13.77734375" style="3" customWidth="1"/>
    <col min="5137" max="5137" width="5.44140625" style="3" customWidth="1"/>
    <col min="5138" max="5138" width="8.88671875" style="3"/>
    <col min="5139" max="5139" width="9.33203125" style="3" customWidth="1"/>
    <col min="5140" max="5140" width="12.109375" style="3" customWidth="1"/>
    <col min="5141" max="5388" width="8.88671875" style="3"/>
    <col min="5389" max="5389" width="5.6640625" style="3" customWidth="1"/>
    <col min="5390" max="5390" width="10.6640625" style="3" customWidth="1"/>
    <col min="5391" max="5391" width="26.88671875" style="3" customWidth="1"/>
    <col min="5392" max="5392" width="13.77734375" style="3" customWidth="1"/>
    <col min="5393" max="5393" width="5.44140625" style="3" customWidth="1"/>
    <col min="5394" max="5394" width="8.88671875" style="3"/>
    <col min="5395" max="5395" width="9.33203125" style="3" customWidth="1"/>
    <col min="5396" max="5396" width="12.109375" style="3" customWidth="1"/>
    <col min="5397" max="5644" width="8.88671875" style="3"/>
    <col min="5645" max="5645" width="5.6640625" style="3" customWidth="1"/>
    <col min="5646" max="5646" width="10.6640625" style="3" customWidth="1"/>
    <col min="5647" max="5647" width="26.88671875" style="3" customWidth="1"/>
    <col min="5648" max="5648" width="13.77734375" style="3" customWidth="1"/>
    <col min="5649" max="5649" width="5.44140625" style="3" customWidth="1"/>
    <col min="5650" max="5650" width="8.88671875" style="3"/>
    <col min="5651" max="5651" width="9.33203125" style="3" customWidth="1"/>
    <col min="5652" max="5652" width="12.109375" style="3" customWidth="1"/>
    <col min="5653" max="5900" width="8.88671875" style="3"/>
    <col min="5901" max="5901" width="5.6640625" style="3" customWidth="1"/>
    <col min="5902" max="5902" width="10.6640625" style="3" customWidth="1"/>
    <col min="5903" max="5903" width="26.88671875" style="3" customWidth="1"/>
    <col min="5904" max="5904" width="13.77734375" style="3" customWidth="1"/>
    <col min="5905" max="5905" width="5.44140625" style="3" customWidth="1"/>
    <col min="5906" max="5906" width="8.88671875" style="3"/>
    <col min="5907" max="5907" width="9.33203125" style="3" customWidth="1"/>
    <col min="5908" max="5908" width="12.109375" style="3" customWidth="1"/>
    <col min="5909" max="6156" width="8.88671875" style="3"/>
    <col min="6157" max="6157" width="5.6640625" style="3" customWidth="1"/>
    <col min="6158" max="6158" width="10.6640625" style="3" customWidth="1"/>
    <col min="6159" max="6159" width="26.88671875" style="3" customWidth="1"/>
    <col min="6160" max="6160" width="13.77734375" style="3" customWidth="1"/>
    <col min="6161" max="6161" width="5.44140625" style="3" customWidth="1"/>
    <col min="6162" max="6162" width="8.88671875" style="3"/>
    <col min="6163" max="6163" width="9.33203125" style="3" customWidth="1"/>
    <col min="6164" max="6164" width="12.109375" style="3" customWidth="1"/>
    <col min="6165" max="6412" width="8.88671875" style="3"/>
    <col min="6413" max="6413" width="5.6640625" style="3" customWidth="1"/>
    <col min="6414" max="6414" width="10.6640625" style="3" customWidth="1"/>
    <col min="6415" max="6415" width="26.88671875" style="3" customWidth="1"/>
    <col min="6416" max="6416" width="13.77734375" style="3" customWidth="1"/>
    <col min="6417" max="6417" width="5.44140625" style="3" customWidth="1"/>
    <col min="6418" max="6418" width="8.88671875" style="3"/>
    <col min="6419" max="6419" width="9.33203125" style="3" customWidth="1"/>
    <col min="6420" max="6420" width="12.109375" style="3" customWidth="1"/>
    <col min="6421" max="6668" width="8.88671875" style="3"/>
    <col min="6669" max="6669" width="5.6640625" style="3" customWidth="1"/>
    <col min="6670" max="6670" width="10.6640625" style="3" customWidth="1"/>
    <col min="6671" max="6671" width="26.88671875" style="3" customWidth="1"/>
    <col min="6672" max="6672" width="13.77734375" style="3" customWidth="1"/>
    <col min="6673" max="6673" width="5.44140625" style="3" customWidth="1"/>
    <col min="6674" max="6674" width="8.88671875" style="3"/>
    <col min="6675" max="6675" width="9.33203125" style="3" customWidth="1"/>
    <col min="6676" max="6676" width="12.109375" style="3" customWidth="1"/>
    <col min="6677" max="6924" width="8.88671875" style="3"/>
    <col min="6925" max="6925" width="5.6640625" style="3" customWidth="1"/>
    <col min="6926" max="6926" width="10.6640625" style="3" customWidth="1"/>
    <col min="6927" max="6927" width="26.88671875" style="3" customWidth="1"/>
    <col min="6928" max="6928" width="13.77734375" style="3" customWidth="1"/>
    <col min="6929" max="6929" width="5.44140625" style="3" customWidth="1"/>
    <col min="6930" max="6930" width="8.88671875" style="3"/>
    <col min="6931" max="6931" width="9.33203125" style="3" customWidth="1"/>
    <col min="6932" max="6932" width="12.109375" style="3" customWidth="1"/>
    <col min="6933" max="7180" width="8.88671875" style="3"/>
    <col min="7181" max="7181" width="5.6640625" style="3" customWidth="1"/>
    <col min="7182" max="7182" width="10.6640625" style="3" customWidth="1"/>
    <col min="7183" max="7183" width="26.88671875" style="3" customWidth="1"/>
    <col min="7184" max="7184" width="13.77734375" style="3" customWidth="1"/>
    <col min="7185" max="7185" width="5.44140625" style="3" customWidth="1"/>
    <col min="7186" max="7186" width="8.88671875" style="3"/>
    <col min="7187" max="7187" width="9.33203125" style="3" customWidth="1"/>
    <col min="7188" max="7188" width="12.109375" style="3" customWidth="1"/>
    <col min="7189" max="7436" width="8.88671875" style="3"/>
    <col min="7437" max="7437" width="5.6640625" style="3" customWidth="1"/>
    <col min="7438" max="7438" width="10.6640625" style="3" customWidth="1"/>
    <col min="7439" max="7439" width="26.88671875" style="3" customWidth="1"/>
    <col min="7440" max="7440" width="13.77734375" style="3" customWidth="1"/>
    <col min="7441" max="7441" width="5.44140625" style="3" customWidth="1"/>
    <col min="7442" max="7442" width="8.88671875" style="3"/>
    <col min="7443" max="7443" width="9.33203125" style="3" customWidth="1"/>
    <col min="7444" max="7444" width="12.109375" style="3" customWidth="1"/>
    <col min="7445" max="7692" width="8.88671875" style="3"/>
    <col min="7693" max="7693" width="5.6640625" style="3" customWidth="1"/>
    <col min="7694" max="7694" width="10.6640625" style="3" customWidth="1"/>
    <col min="7695" max="7695" width="26.88671875" style="3" customWidth="1"/>
    <col min="7696" max="7696" width="13.77734375" style="3" customWidth="1"/>
    <col min="7697" max="7697" width="5.44140625" style="3" customWidth="1"/>
    <col min="7698" max="7698" width="8.88671875" style="3"/>
    <col min="7699" max="7699" width="9.33203125" style="3" customWidth="1"/>
    <col min="7700" max="7700" width="12.109375" style="3" customWidth="1"/>
    <col min="7701" max="7948" width="8.88671875" style="3"/>
    <col min="7949" max="7949" width="5.6640625" style="3" customWidth="1"/>
    <col min="7950" max="7950" width="10.6640625" style="3" customWidth="1"/>
    <col min="7951" max="7951" width="26.88671875" style="3" customWidth="1"/>
    <col min="7952" max="7952" width="13.77734375" style="3" customWidth="1"/>
    <col min="7953" max="7953" width="5.44140625" style="3" customWidth="1"/>
    <col min="7954" max="7954" width="8.88671875" style="3"/>
    <col min="7955" max="7955" width="9.33203125" style="3" customWidth="1"/>
    <col min="7956" max="7956" width="12.109375" style="3" customWidth="1"/>
    <col min="7957" max="8204" width="8.88671875" style="3"/>
    <col min="8205" max="8205" width="5.6640625" style="3" customWidth="1"/>
    <col min="8206" max="8206" width="10.6640625" style="3" customWidth="1"/>
    <col min="8207" max="8207" width="26.88671875" style="3" customWidth="1"/>
    <col min="8208" max="8208" width="13.77734375" style="3" customWidth="1"/>
    <col min="8209" max="8209" width="5.44140625" style="3" customWidth="1"/>
    <col min="8210" max="8210" width="8.88671875" style="3"/>
    <col min="8211" max="8211" width="9.33203125" style="3" customWidth="1"/>
    <col min="8212" max="8212" width="12.109375" style="3" customWidth="1"/>
    <col min="8213" max="8460" width="8.88671875" style="3"/>
    <col min="8461" max="8461" width="5.6640625" style="3" customWidth="1"/>
    <col min="8462" max="8462" width="10.6640625" style="3" customWidth="1"/>
    <col min="8463" max="8463" width="26.88671875" style="3" customWidth="1"/>
    <col min="8464" max="8464" width="13.77734375" style="3" customWidth="1"/>
    <col min="8465" max="8465" width="5.44140625" style="3" customWidth="1"/>
    <col min="8466" max="8466" width="8.88671875" style="3"/>
    <col min="8467" max="8467" width="9.33203125" style="3" customWidth="1"/>
    <col min="8468" max="8468" width="12.109375" style="3" customWidth="1"/>
    <col min="8469" max="8716" width="8.88671875" style="3"/>
    <col min="8717" max="8717" width="5.6640625" style="3" customWidth="1"/>
    <col min="8718" max="8718" width="10.6640625" style="3" customWidth="1"/>
    <col min="8719" max="8719" width="26.88671875" style="3" customWidth="1"/>
    <col min="8720" max="8720" width="13.77734375" style="3" customWidth="1"/>
    <col min="8721" max="8721" width="5.44140625" style="3" customWidth="1"/>
    <col min="8722" max="8722" width="8.88671875" style="3"/>
    <col min="8723" max="8723" width="9.33203125" style="3" customWidth="1"/>
    <col min="8724" max="8724" width="12.109375" style="3" customWidth="1"/>
    <col min="8725" max="8972" width="8.88671875" style="3"/>
    <col min="8973" max="8973" width="5.6640625" style="3" customWidth="1"/>
    <col min="8974" max="8974" width="10.6640625" style="3" customWidth="1"/>
    <col min="8975" max="8975" width="26.88671875" style="3" customWidth="1"/>
    <col min="8976" max="8976" width="13.77734375" style="3" customWidth="1"/>
    <col min="8977" max="8977" width="5.44140625" style="3" customWidth="1"/>
    <col min="8978" max="8978" width="8.88671875" style="3"/>
    <col min="8979" max="8979" width="9.33203125" style="3" customWidth="1"/>
    <col min="8980" max="8980" width="12.109375" style="3" customWidth="1"/>
    <col min="8981" max="9228" width="8.88671875" style="3"/>
    <col min="9229" max="9229" width="5.6640625" style="3" customWidth="1"/>
    <col min="9230" max="9230" width="10.6640625" style="3" customWidth="1"/>
    <col min="9231" max="9231" width="26.88671875" style="3" customWidth="1"/>
    <col min="9232" max="9232" width="13.77734375" style="3" customWidth="1"/>
    <col min="9233" max="9233" width="5.44140625" style="3" customWidth="1"/>
    <col min="9234" max="9234" width="8.88671875" style="3"/>
    <col min="9235" max="9235" width="9.33203125" style="3" customWidth="1"/>
    <col min="9236" max="9236" width="12.109375" style="3" customWidth="1"/>
    <col min="9237" max="9484" width="8.88671875" style="3"/>
    <col min="9485" max="9485" width="5.6640625" style="3" customWidth="1"/>
    <col min="9486" max="9486" width="10.6640625" style="3" customWidth="1"/>
    <col min="9487" max="9487" width="26.88671875" style="3" customWidth="1"/>
    <col min="9488" max="9488" width="13.77734375" style="3" customWidth="1"/>
    <col min="9489" max="9489" width="5.44140625" style="3" customWidth="1"/>
    <col min="9490" max="9490" width="8.88671875" style="3"/>
    <col min="9491" max="9491" width="9.33203125" style="3" customWidth="1"/>
    <col min="9492" max="9492" width="12.109375" style="3" customWidth="1"/>
    <col min="9493" max="9740" width="8.88671875" style="3"/>
    <col min="9741" max="9741" width="5.6640625" style="3" customWidth="1"/>
    <col min="9742" max="9742" width="10.6640625" style="3" customWidth="1"/>
    <col min="9743" max="9743" width="26.88671875" style="3" customWidth="1"/>
    <col min="9744" max="9744" width="13.77734375" style="3" customWidth="1"/>
    <col min="9745" max="9745" width="5.44140625" style="3" customWidth="1"/>
    <col min="9746" max="9746" width="8.88671875" style="3"/>
    <col min="9747" max="9747" width="9.33203125" style="3" customWidth="1"/>
    <col min="9748" max="9748" width="12.109375" style="3" customWidth="1"/>
    <col min="9749" max="9996" width="8.88671875" style="3"/>
    <col min="9997" max="9997" width="5.6640625" style="3" customWidth="1"/>
    <col min="9998" max="9998" width="10.6640625" style="3" customWidth="1"/>
    <col min="9999" max="9999" width="26.88671875" style="3" customWidth="1"/>
    <col min="10000" max="10000" width="13.77734375" style="3" customWidth="1"/>
    <col min="10001" max="10001" width="5.44140625" style="3" customWidth="1"/>
    <col min="10002" max="10002" width="8.88671875" style="3"/>
    <col min="10003" max="10003" width="9.33203125" style="3" customWidth="1"/>
    <col min="10004" max="10004" width="12.109375" style="3" customWidth="1"/>
    <col min="10005" max="10252" width="8.88671875" style="3"/>
    <col min="10253" max="10253" width="5.6640625" style="3" customWidth="1"/>
    <col min="10254" max="10254" width="10.6640625" style="3" customWidth="1"/>
    <col min="10255" max="10255" width="26.88671875" style="3" customWidth="1"/>
    <col min="10256" max="10256" width="13.77734375" style="3" customWidth="1"/>
    <col min="10257" max="10257" width="5.44140625" style="3" customWidth="1"/>
    <col min="10258" max="10258" width="8.88671875" style="3"/>
    <col min="10259" max="10259" width="9.33203125" style="3" customWidth="1"/>
    <col min="10260" max="10260" width="12.109375" style="3" customWidth="1"/>
    <col min="10261" max="10508" width="8.88671875" style="3"/>
    <col min="10509" max="10509" width="5.6640625" style="3" customWidth="1"/>
    <col min="10510" max="10510" width="10.6640625" style="3" customWidth="1"/>
    <col min="10511" max="10511" width="26.88671875" style="3" customWidth="1"/>
    <col min="10512" max="10512" width="13.77734375" style="3" customWidth="1"/>
    <col min="10513" max="10513" width="5.44140625" style="3" customWidth="1"/>
    <col min="10514" max="10514" width="8.88671875" style="3"/>
    <col min="10515" max="10515" width="9.33203125" style="3" customWidth="1"/>
    <col min="10516" max="10516" width="12.109375" style="3" customWidth="1"/>
    <col min="10517" max="10764" width="8.88671875" style="3"/>
    <col min="10765" max="10765" width="5.6640625" style="3" customWidth="1"/>
    <col min="10766" max="10766" width="10.6640625" style="3" customWidth="1"/>
    <col min="10767" max="10767" width="26.88671875" style="3" customWidth="1"/>
    <col min="10768" max="10768" width="13.77734375" style="3" customWidth="1"/>
    <col min="10769" max="10769" width="5.44140625" style="3" customWidth="1"/>
    <col min="10770" max="10770" width="8.88671875" style="3"/>
    <col min="10771" max="10771" width="9.33203125" style="3" customWidth="1"/>
    <col min="10772" max="10772" width="12.109375" style="3" customWidth="1"/>
    <col min="10773" max="11020" width="8.88671875" style="3"/>
    <col min="11021" max="11021" width="5.6640625" style="3" customWidth="1"/>
    <col min="11022" max="11022" width="10.6640625" style="3" customWidth="1"/>
    <col min="11023" max="11023" width="26.88671875" style="3" customWidth="1"/>
    <col min="11024" max="11024" width="13.77734375" style="3" customWidth="1"/>
    <col min="11025" max="11025" width="5.44140625" style="3" customWidth="1"/>
    <col min="11026" max="11026" width="8.88671875" style="3"/>
    <col min="11027" max="11027" width="9.33203125" style="3" customWidth="1"/>
    <col min="11028" max="11028" width="12.109375" style="3" customWidth="1"/>
    <col min="11029" max="11276" width="8.88671875" style="3"/>
    <col min="11277" max="11277" width="5.6640625" style="3" customWidth="1"/>
    <col min="11278" max="11278" width="10.6640625" style="3" customWidth="1"/>
    <col min="11279" max="11279" width="26.88671875" style="3" customWidth="1"/>
    <col min="11280" max="11280" width="13.77734375" style="3" customWidth="1"/>
    <col min="11281" max="11281" width="5.44140625" style="3" customWidth="1"/>
    <col min="11282" max="11282" width="8.88671875" style="3"/>
    <col min="11283" max="11283" width="9.33203125" style="3" customWidth="1"/>
    <col min="11284" max="11284" width="12.109375" style="3" customWidth="1"/>
    <col min="11285" max="11532" width="8.88671875" style="3"/>
    <col min="11533" max="11533" width="5.6640625" style="3" customWidth="1"/>
    <col min="11534" max="11534" width="10.6640625" style="3" customWidth="1"/>
    <col min="11535" max="11535" width="26.88671875" style="3" customWidth="1"/>
    <col min="11536" max="11536" width="13.77734375" style="3" customWidth="1"/>
    <col min="11537" max="11537" width="5.44140625" style="3" customWidth="1"/>
    <col min="11538" max="11538" width="8.88671875" style="3"/>
    <col min="11539" max="11539" width="9.33203125" style="3" customWidth="1"/>
    <col min="11540" max="11540" width="12.109375" style="3" customWidth="1"/>
    <col min="11541" max="11788" width="8.88671875" style="3"/>
    <col min="11789" max="11789" width="5.6640625" style="3" customWidth="1"/>
    <col min="11790" max="11790" width="10.6640625" style="3" customWidth="1"/>
    <col min="11791" max="11791" width="26.88671875" style="3" customWidth="1"/>
    <col min="11792" max="11792" width="13.77734375" style="3" customWidth="1"/>
    <col min="11793" max="11793" width="5.44140625" style="3" customWidth="1"/>
    <col min="11794" max="11794" width="8.88671875" style="3"/>
    <col min="11795" max="11795" width="9.33203125" style="3" customWidth="1"/>
    <col min="11796" max="11796" width="12.109375" style="3" customWidth="1"/>
    <col min="11797" max="12044" width="8.88671875" style="3"/>
    <col min="12045" max="12045" width="5.6640625" style="3" customWidth="1"/>
    <col min="12046" max="12046" width="10.6640625" style="3" customWidth="1"/>
    <col min="12047" max="12047" width="26.88671875" style="3" customWidth="1"/>
    <col min="12048" max="12048" width="13.77734375" style="3" customWidth="1"/>
    <col min="12049" max="12049" width="5.44140625" style="3" customWidth="1"/>
    <col min="12050" max="12050" width="8.88671875" style="3"/>
    <col min="12051" max="12051" width="9.33203125" style="3" customWidth="1"/>
    <col min="12052" max="12052" width="12.109375" style="3" customWidth="1"/>
    <col min="12053" max="12300" width="8.88671875" style="3"/>
    <col min="12301" max="12301" width="5.6640625" style="3" customWidth="1"/>
    <col min="12302" max="12302" width="10.6640625" style="3" customWidth="1"/>
    <col min="12303" max="12303" width="26.88671875" style="3" customWidth="1"/>
    <col min="12304" max="12304" width="13.77734375" style="3" customWidth="1"/>
    <col min="12305" max="12305" width="5.44140625" style="3" customWidth="1"/>
    <col min="12306" max="12306" width="8.88671875" style="3"/>
    <col min="12307" max="12307" width="9.33203125" style="3" customWidth="1"/>
    <col min="12308" max="12308" width="12.109375" style="3" customWidth="1"/>
    <col min="12309" max="12556" width="8.88671875" style="3"/>
    <col min="12557" max="12557" width="5.6640625" style="3" customWidth="1"/>
    <col min="12558" max="12558" width="10.6640625" style="3" customWidth="1"/>
    <col min="12559" max="12559" width="26.88671875" style="3" customWidth="1"/>
    <col min="12560" max="12560" width="13.77734375" style="3" customWidth="1"/>
    <col min="12561" max="12561" width="5.44140625" style="3" customWidth="1"/>
    <col min="12562" max="12562" width="8.88671875" style="3"/>
    <col min="12563" max="12563" width="9.33203125" style="3" customWidth="1"/>
    <col min="12564" max="12564" width="12.109375" style="3" customWidth="1"/>
    <col min="12565" max="12812" width="8.88671875" style="3"/>
    <col min="12813" max="12813" width="5.6640625" style="3" customWidth="1"/>
    <col min="12814" max="12814" width="10.6640625" style="3" customWidth="1"/>
    <col min="12815" max="12815" width="26.88671875" style="3" customWidth="1"/>
    <col min="12816" max="12816" width="13.77734375" style="3" customWidth="1"/>
    <col min="12817" max="12817" width="5.44140625" style="3" customWidth="1"/>
    <col min="12818" max="12818" width="8.88671875" style="3"/>
    <col min="12819" max="12819" width="9.33203125" style="3" customWidth="1"/>
    <col min="12820" max="12820" width="12.109375" style="3" customWidth="1"/>
    <col min="12821" max="13068" width="8.88671875" style="3"/>
    <col min="13069" max="13069" width="5.6640625" style="3" customWidth="1"/>
    <col min="13070" max="13070" width="10.6640625" style="3" customWidth="1"/>
    <col min="13071" max="13071" width="26.88671875" style="3" customWidth="1"/>
    <col min="13072" max="13072" width="13.77734375" style="3" customWidth="1"/>
    <col min="13073" max="13073" width="5.44140625" style="3" customWidth="1"/>
    <col min="13074" max="13074" width="8.88671875" style="3"/>
    <col min="13075" max="13075" width="9.33203125" style="3" customWidth="1"/>
    <col min="13076" max="13076" width="12.109375" style="3" customWidth="1"/>
    <col min="13077" max="13324" width="8.88671875" style="3"/>
    <col min="13325" max="13325" width="5.6640625" style="3" customWidth="1"/>
    <col min="13326" max="13326" width="10.6640625" style="3" customWidth="1"/>
    <col min="13327" max="13327" width="26.88671875" style="3" customWidth="1"/>
    <col min="13328" max="13328" width="13.77734375" style="3" customWidth="1"/>
    <col min="13329" max="13329" width="5.44140625" style="3" customWidth="1"/>
    <col min="13330" max="13330" width="8.88671875" style="3"/>
    <col min="13331" max="13331" width="9.33203125" style="3" customWidth="1"/>
    <col min="13332" max="13332" width="12.109375" style="3" customWidth="1"/>
    <col min="13333" max="13580" width="8.88671875" style="3"/>
    <col min="13581" max="13581" width="5.6640625" style="3" customWidth="1"/>
    <col min="13582" max="13582" width="10.6640625" style="3" customWidth="1"/>
    <col min="13583" max="13583" width="26.88671875" style="3" customWidth="1"/>
    <col min="13584" max="13584" width="13.77734375" style="3" customWidth="1"/>
    <col min="13585" max="13585" width="5.44140625" style="3" customWidth="1"/>
    <col min="13586" max="13586" width="8.88671875" style="3"/>
    <col min="13587" max="13587" width="9.33203125" style="3" customWidth="1"/>
    <col min="13588" max="13588" width="12.109375" style="3" customWidth="1"/>
    <col min="13589" max="13836" width="8.88671875" style="3"/>
    <col min="13837" max="13837" width="5.6640625" style="3" customWidth="1"/>
    <col min="13838" max="13838" width="10.6640625" style="3" customWidth="1"/>
    <col min="13839" max="13839" width="26.88671875" style="3" customWidth="1"/>
    <col min="13840" max="13840" width="13.77734375" style="3" customWidth="1"/>
    <col min="13841" max="13841" width="5.44140625" style="3" customWidth="1"/>
    <col min="13842" max="13842" width="8.88671875" style="3"/>
    <col min="13843" max="13843" width="9.33203125" style="3" customWidth="1"/>
    <col min="13844" max="13844" width="12.109375" style="3" customWidth="1"/>
    <col min="13845" max="14092" width="8.88671875" style="3"/>
    <col min="14093" max="14093" width="5.6640625" style="3" customWidth="1"/>
    <col min="14094" max="14094" width="10.6640625" style="3" customWidth="1"/>
    <col min="14095" max="14095" width="26.88671875" style="3" customWidth="1"/>
    <col min="14096" max="14096" width="13.77734375" style="3" customWidth="1"/>
    <col min="14097" max="14097" width="5.44140625" style="3" customWidth="1"/>
    <col min="14098" max="14098" width="8.88671875" style="3"/>
    <col min="14099" max="14099" width="9.33203125" style="3" customWidth="1"/>
    <col min="14100" max="14100" width="12.109375" style="3" customWidth="1"/>
    <col min="14101" max="14348" width="8.88671875" style="3"/>
    <col min="14349" max="14349" width="5.6640625" style="3" customWidth="1"/>
    <col min="14350" max="14350" width="10.6640625" style="3" customWidth="1"/>
    <col min="14351" max="14351" width="26.88671875" style="3" customWidth="1"/>
    <col min="14352" max="14352" width="13.77734375" style="3" customWidth="1"/>
    <col min="14353" max="14353" width="5.44140625" style="3" customWidth="1"/>
    <col min="14354" max="14354" width="8.88671875" style="3"/>
    <col min="14355" max="14355" width="9.33203125" style="3" customWidth="1"/>
    <col min="14356" max="14356" width="12.109375" style="3" customWidth="1"/>
    <col min="14357" max="14604" width="8.88671875" style="3"/>
    <col min="14605" max="14605" width="5.6640625" style="3" customWidth="1"/>
    <col min="14606" max="14606" width="10.6640625" style="3" customWidth="1"/>
    <col min="14607" max="14607" width="26.88671875" style="3" customWidth="1"/>
    <col min="14608" max="14608" width="13.77734375" style="3" customWidth="1"/>
    <col min="14609" max="14609" width="5.44140625" style="3" customWidth="1"/>
    <col min="14610" max="14610" width="8.88671875" style="3"/>
    <col min="14611" max="14611" width="9.33203125" style="3" customWidth="1"/>
    <col min="14612" max="14612" width="12.109375" style="3" customWidth="1"/>
    <col min="14613" max="14860" width="8.88671875" style="3"/>
    <col min="14861" max="14861" width="5.6640625" style="3" customWidth="1"/>
    <col min="14862" max="14862" width="10.6640625" style="3" customWidth="1"/>
    <col min="14863" max="14863" width="26.88671875" style="3" customWidth="1"/>
    <col min="14864" max="14864" width="13.77734375" style="3" customWidth="1"/>
    <col min="14865" max="14865" width="5.44140625" style="3" customWidth="1"/>
    <col min="14866" max="14866" width="8.88671875" style="3"/>
    <col min="14867" max="14867" width="9.33203125" style="3" customWidth="1"/>
    <col min="14868" max="14868" width="12.109375" style="3" customWidth="1"/>
    <col min="14869" max="15116" width="8.88671875" style="3"/>
    <col min="15117" max="15117" width="5.6640625" style="3" customWidth="1"/>
    <col min="15118" max="15118" width="10.6640625" style="3" customWidth="1"/>
    <col min="15119" max="15119" width="26.88671875" style="3" customWidth="1"/>
    <col min="15120" max="15120" width="13.77734375" style="3" customWidth="1"/>
    <col min="15121" max="15121" width="5.44140625" style="3" customWidth="1"/>
    <col min="15122" max="15122" width="8.88671875" style="3"/>
    <col min="15123" max="15123" width="9.33203125" style="3" customWidth="1"/>
    <col min="15124" max="15124" width="12.109375" style="3" customWidth="1"/>
    <col min="15125" max="15372" width="8.88671875" style="3"/>
    <col min="15373" max="15373" width="5.6640625" style="3" customWidth="1"/>
    <col min="15374" max="15374" width="10.6640625" style="3" customWidth="1"/>
    <col min="15375" max="15375" width="26.88671875" style="3" customWidth="1"/>
    <col min="15376" max="15376" width="13.77734375" style="3" customWidth="1"/>
    <col min="15377" max="15377" width="5.44140625" style="3" customWidth="1"/>
    <col min="15378" max="15378" width="8.88671875" style="3"/>
    <col min="15379" max="15379" width="9.33203125" style="3" customWidth="1"/>
    <col min="15380" max="15380" width="12.109375" style="3" customWidth="1"/>
    <col min="15381" max="15628" width="8.88671875" style="3"/>
    <col min="15629" max="15629" width="5.6640625" style="3" customWidth="1"/>
    <col min="15630" max="15630" width="10.6640625" style="3" customWidth="1"/>
    <col min="15631" max="15631" width="26.88671875" style="3" customWidth="1"/>
    <col min="15632" max="15632" width="13.77734375" style="3" customWidth="1"/>
    <col min="15633" max="15633" width="5.44140625" style="3" customWidth="1"/>
    <col min="15634" max="15634" width="8.88671875" style="3"/>
    <col min="15635" max="15635" width="9.33203125" style="3" customWidth="1"/>
    <col min="15636" max="15636" width="12.109375" style="3" customWidth="1"/>
    <col min="15637" max="15884" width="8.88671875" style="3"/>
    <col min="15885" max="15885" width="5.6640625" style="3" customWidth="1"/>
    <col min="15886" max="15886" width="10.6640625" style="3" customWidth="1"/>
    <col min="15887" max="15887" width="26.88671875" style="3" customWidth="1"/>
    <col min="15888" max="15888" width="13.77734375" style="3" customWidth="1"/>
    <col min="15889" max="15889" width="5.44140625" style="3" customWidth="1"/>
    <col min="15890" max="15890" width="8.88671875" style="3"/>
    <col min="15891" max="15891" width="9.33203125" style="3" customWidth="1"/>
    <col min="15892" max="15892" width="12.109375" style="3" customWidth="1"/>
    <col min="15893" max="16140" width="8.88671875" style="3"/>
    <col min="16141" max="16141" width="5.6640625" style="3" customWidth="1"/>
    <col min="16142" max="16142" width="10.6640625" style="3" customWidth="1"/>
    <col min="16143" max="16143" width="26.88671875" style="3" customWidth="1"/>
    <col min="16144" max="16144" width="13.77734375" style="3" customWidth="1"/>
    <col min="16145" max="16145" width="5.44140625" style="3" customWidth="1"/>
    <col min="16146" max="16146" width="8.88671875" style="3"/>
    <col min="16147" max="16147" width="9.33203125" style="3" customWidth="1"/>
    <col min="16148" max="16148" width="12.109375" style="3" customWidth="1"/>
    <col min="16149" max="16384" width="8.88671875" style="3"/>
  </cols>
  <sheetData>
    <row r="1" spans="1:32" ht="22.2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4"/>
      <c r="Q1" s="9"/>
    </row>
    <row r="2" spans="1:32" ht="17.399999999999999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26"/>
      <c r="Q2" s="11"/>
    </row>
    <row r="3" spans="1:32" ht="15.6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26"/>
      <c r="Q3" s="11"/>
    </row>
    <row r="4" spans="1:32" ht="28.5" customHeight="1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27"/>
      <c r="Q4" s="12"/>
    </row>
    <row r="5" spans="1:32" ht="15.6">
      <c r="A5" s="77" t="s">
        <v>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28"/>
      <c r="Q5" s="13"/>
      <c r="AD5" s="3" t="s">
        <v>5</v>
      </c>
      <c r="AE5" s="3" t="s">
        <v>6</v>
      </c>
    </row>
    <row r="6" spans="1:32" ht="15" customHeight="1">
      <c r="A6" s="86" t="s">
        <v>7</v>
      </c>
      <c r="B6" s="87" t="s">
        <v>8</v>
      </c>
      <c r="C6" s="88" t="s">
        <v>9</v>
      </c>
      <c r="D6" s="88" t="s">
        <v>10</v>
      </c>
      <c r="E6" s="89" t="s">
        <v>11</v>
      </c>
      <c r="F6" s="78" t="s">
        <v>12</v>
      </c>
      <c r="G6" s="79"/>
      <c r="H6" s="80"/>
      <c r="I6" s="90" t="s">
        <v>114</v>
      </c>
      <c r="J6" s="90" t="s">
        <v>113</v>
      </c>
      <c r="K6" s="90" t="s">
        <v>112</v>
      </c>
      <c r="L6" s="90" t="s">
        <v>116</v>
      </c>
      <c r="M6" s="90" t="s">
        <v>117</v>
      </c>
      <c r="N6" s="90" t="s">
        <v>14</v>
      </c>
      <c r="O6" s="92" t="s">
        <v>15</v>
      </c>
      <c r="P6" s="81" t="s">
        <v>16</v>
      </c>
      <c r="Q6" s="82"/>
      <c r="R6" s="82"/>
      <c r="S6" s="82"/>
      <c r="T6" s="82"/>
      <c r="U6" s="82"/>
      <c r="V6" s="83"/>
      <c r="W6" s="93" t="s">
        <v>17</v>
      </c>
      <c r="X6" s="95" t="s">
        <v>18</v>
      </c>
      <c r="Z6" s="96" t="s">
        <v>19</v>
      </c>
      <c r="AA6" s="97" t="s">
        <v>20</v>
      </c>
      <c r="AB6" s="98" t="s">
        <v>21</v>
      </c>
      <c r="AD6" s="84" t="s">
        <v>12</v>
      </c>
      <c r="AE6" s="85"/>
    </row>
    <row r="7" spans="1:32" ht="45">
      <c r="A7" s="86"/>
      <c r="B7" s="87"/>
      <c r="C7" s="88"/>
      <c r="D7" s="88"/>
      <c r="E7" s="89"/>
      <c r="F7" s="14" t="s">
        <v>22</v>
      </c>
      <c r="G7" s="14" t="s">
        <v>23</v>
      </c>
      <c r="H7" s="14" t="s">
        <v>115</v>
      </c>
      <c r="I7" s="91"/>
      <c r="J7" s="91"/>
      <c r="K7" s="91"/>
      <c r="L7" s="91"/>
      <c r="M7" s="91"/>
      <c r="N7" s="91"/>
      <c r="O7" s="92"/>
      <c r="P7" s="56" t="s">
        <v>24</v>
      </c>
      <c r="Q7" s="30" t="s">
        <v>25</v>
      </c>
      <c r="R7" s="32" t="s">
        <v>26</v>
      </c>
      <c r="S7" s="38" t="s">
        <v>27</v>
      </c>
      <c r="T7" s="38" t="s">
        <v>28</v>
      </c>
      <c r="U7" s="38" t="s">
        <v>29</v>
      </c>
      <c r="V7" s="37" t="s">
        <v>30</v>
      </c>
      <c r="W7" s="94"/>
      <c r="X7" s="95"/>
      <c r="Z7" s="96"/>
      <c r="AA7" s="97"/>
      <c r="AB7" s="98"/>
      <c r="AD7" s="29" t="s">
        <v>31</v>
      </c>
      <c r="AE7" s="44" t="s">
        <v>32</v>
      </c>
    </row>
    <row r="8" spans="1:32" s="6" customFormat="1" ht="44.4" customHeight="1">
      <c r="A8" s="50">
        <v>1</v>
      </c>
      <c r="B8" s="51" t="s">
        <v>33</v>
      </c>
      <c r="C8" s="52" t="s">
        <v>34</v>
      </c>
      <c r="D8" s="53" t="s">
        <v>35</v>
      </c>
      <c r="E8" s="54" t="s">
        <v>36</v>
      </c>
      <c r="F8" s="55">
        <v>38.867179487179499</v>
      </c>
      <c r="G8" s="55">
        <f t="shared" ref="G8:G20" si="0">F8+AB8</f>
        <v>62.64687204301076</v>
      </c>
      <c r="H8" s="55">
        <v>62.646872043010802</v>
      </c>
      <c r="I8" s="57">
        <f>864+844+1760+1062+1138+585</f>
        <v>6253</v>
      </c>
      <c r="J8" s="58">
        <v>1723</v>
      </c>
      <c r="K8" s="58">
        <f>VLOOKUP(B8,'[1]10月11月'!$L$3:$M$14,2,0)</f>
        <v>1723</v>
      </c>
      <c r="L8" s="59">
        <f>U8-I8</f>
        <v>2747</v>
      </c>
      <c r="M8" s="59">
        <f>L8</f>
        <v>2747</v>
      </c>
      <c r="N8" s="59"/>
      <c r="O8" s="60" t="s">
        <v>37</v>
      </c>
      <c r="P8" s="61">
        <v>23.7796925558313</v>
      </c>
      <c r="Q8" s="62">
        <f t="shared" ref="Q8:Q20" si="1">G8+P8</f>
        <v>86.426564598842063</v>
      </c>
      <c r="R8" s="32">
        <f>P8*U8</f>
        <v>214017.23300248169</v>
      </c>
      <c r="S8" s="64">
        <v>1500</v>
      </c>
      <c r="T8" s="65">
        <v>6</v>
      </c>
      <c r="U8" s="65">
        <f t="shared" ref="U8:U9" si="2">S8*T8</f>
        <v>9000</v>
      </c>
      <c r="V8" s="65">
        <f t="shared" ref="V8:V20" si="3">I8*P8</f>
        <v>148694.41755161312</v>
      </c>
      <c r="W8" s="65">
        <f t="shared" ref="W8:W20" si="4">M8*P8</f>
        <v>65322.815450868584</v>
      </c>
      <c r="X8" s="7">
        <v>40300</v>
      </c>
      <c r="Y8" s="66">
        <f t="shared" ref="Y8:Y20" si="5">U8/X8</f>
        <v>0.22332506203473945</v>
      </c>
      <c r="Z8" s="67">
        <v>958321.61</v>
      </c>
      <c r="AA8" s="67">
        <f t="shared" ref="AA8:AA20" si="6">Z8*Y8</f>
        <v>214017.23300248137</v>
      </c>
      <c r="AB8" s="68">
        <f t="shared" ref="AB8:AB20" si="7">AA8/U8</f>
        <v>23.779692555831264</v>
      </c>
      <c r="AC8" s="69">
        <f t="shared" ref="AC8:AC20" si="8">AB8*U8</f>
        <v>214017.23300248137</v>
      </c>
      <c r="AD8" s="70"/>
      <c r="AE8" s="64"/>
      <c r="AF8" s="71">
        <f t="shared" ref="AF8:AF20" si="9">(G8-F8)/F8</f>
        <v>0.61181935168913126</v>
      </c>
    </row>
    <row r="9" spans="1:32" s="6" customFormat="1" ht="78" customHeight="1">
      <c r="A9" s="50">
        <v>2</v>
      </c>
      <c r="B9" s="51" t="s">
        <v>38</v>
      </c>
      <c r="C9" s="52" t="s">
        <v>39</v>
      </c>
      <c r="D9" s="53" t="s">
        <v>40</v>
      </c>
      <c r="E9" s="54" t="s">
        <v>36</v>
      </c>
      <c r="F9" s="55">
        <v>36.557948717948697</v>
      </c>
      <c r="G9" s="55">
        <f t="shared" si="0"/>
        <v>60.337641273779965</v>
      </c>
      <c r="H9" s="55">
        <v>60.337641273780001</v>
      </c>
      <c r="I9" s="57">
        <f>2633+1616+1870-119</f>
        <v>6000</v>
      </c>
      <c r="J9" s="58" t="e">
        <v>#N/A</v>
      </c>
      <c r="K9" s="58" t="e">
        <f>VLOOKUP(B9,'[1]10月11月'!$L$3:$M$14,2,0)</f>
        <v>#N/A</v>
      </c>
      <c r="L9" s="59">
        <f t="shared" ref="L9:L20" si="10">U9-I9</f>
        <v>0</v>
      </c>
      <c r="M9" s="63">
        <v>6640</v>
      </c>
      <c r="N9" s="59" t="s">
        <v>41</v>
      </c>
      <c r="O9" s="60" t="s">
        <v>42</v>
      </c>
      <c r="P9" s="61">
        <v>23.7796925558313</v>
      </c>
      <c r="Q9" s="62">
        <f t="shared" si="1"/>
        <v>84.117333829611269</v>
      </c>
      <c r="R9" s="32">
        <f t="shared" ref="R9:R20" si="11">P9*U9</f>
        <v>142678.15533498779</v>
      </c>
      <c r="S9" s="64">
        <v>1000</v>
      </c>
      <c r="T9" s="65">
        <v>6</v>
      </c>
      <c r="U9" s="65">
        <f t="shared" si="2"/>
        <v>6000</v>
      </c>
      <c r="V9" s="65">
        <f t="shared" si="3"/>
        <v>142678.15533498779</v>
      </c>
      <c r="W9" s="65">
        <f t="shared" si="4"/>
        <v>157897.15857071982</v>
      </c>
      <c r="X9" s="7">
        <v>40300</v>
      </c>
      <c r="Y9" s="66">
        <f t="shared" si="5"/>
        <v>0.14888337468982629</v>
      </c>
      <c r="Z9" s="72">
        <v>958321.61</v>
      </c>
      <c r="AA9" s="67">
        <f t="shared" si="6"/>
        <v>142678.15533498759</v>
      </c>
      <c r="AB9" s="68">
        <f t="shared" si="7"/>
        <v>23.779692555831264</v>
      </c>
      <c r="AC9" s="69">
        <f t="shared" si="8"/>
        <v>142678.15533498759</v>
      </c>
      <c r="AD9" s="70"/>
      <c r="AE9" s="64"/>
      <c r="AF9" s="71">
        <f t="shared" si="9"/>
        <v>0.65046572331768315</v>
      </c>
    </row>
    <row r="10" spans="1:32" s="6" customFormat="1" ht="44.4" customHeight="1">
      <c r="A10" s="50">
        <v>3</v>
      </c>
      <c r="B10" s="51" t="s">
        <v>43</v>
      </c>
      <c r="C10" s="52" t="s">
        <v>44</v>
      </c>
      <c r="D10" s="53" t="s">
        <v>45</v>
      </c>
      <c r="E10" s="54" t="s">
        <v>36</v>
      </c>
      <c r="F10" s="55">
        <v>66.129743589743597</v>
      </c>
      <c r="G10" s="55">
        <f t="shared" si="0"/>
        <v>89.909436145574858</v>
      </c>
      <c r="H10" s="55">
        <v>89.909436145574801</v>
      </c>
      <c r="I10" s="57">
        <f>25+40+64+81+34+22</f>
        <v>266</v>
      </c>
      <c r="J10" s="58">
        <v>56</v>
      </c>
      <c r="K10" s="58">
        <f>VLOOKUP(B10,'[1]10月11月'!$L$3:$M$14,2,0)</f>
        <v>56</v>
      </c>
      <c r="L10" s="59">
        <f t="shared" si="10"/>
        <v>234</v>
      </c>
      <c r="M10" s="59">
        <f t="shared" ref="M10:M20" si="12">L10</f>
        <v>234</v>
      </c>
      <c r="N10" s="59"/>
      <c r="O10" s="60" t="s">
        <v>46</v>
      </c>
      <c r="P10" s="61">
        <v>23.7796925558313</v>
      </c>
      <c r="Q10" s="62">
        <f t="shared" si="1"/>
        <v>113.68912870140616</v>
      </c>
      <c r="R10" s="32">
        <f t="shared" si="11"/>
        <v>11889.846277915651</v>
      </c>
      <c r="S10" s="64">
        <v>56</v>
      </c>
      <c r="T10" s="65">
        <v>6</v>
      </c>
      <c r="U10" s="65">
        <v>500</v>
      </c>
      <c r="V10" s="65">
        <f t="shared" si="3"/>
        <v>6325.3982198511258</v>
      </c>
      <c r="W10" s="65">
        <f t="shared" si="4"/>
        <v>5564.448058064524</v>
      </c>
      <c r="X10" s="7">
        <v>40300</v>
      </c>
      <c r="Y10" s="66">
        <f t="shared" si="5"/>
        <v>1.2406947890818859E-2</v>
      </c>
      <c r="Z10" s="72">
        <v>958321.61</v>
      </c>
      <c r="AA10" s="67">
        <f t="shared" si="6"/>
        <v>11889.846277915633</v>
      </c>
      <c r="AB10" s="68">
        <f t="shared" si="7"/>
        <v>23.779692555831264</v>
      </c>
      <c r="AC10" s="69">
        <f t="shared" si="8"/>
        <v>11889.846277915633</v>
      </c>
      <c r="AD10" s="70"/>
      <c r="AE10" s="64"/>
      <c r="AF10" s="71">
        <f t="shared" si="9"/>
        <v>0.35959148281832104</v>
      </c>
    </row>
    <row r="11" spans="1:32" s="6" customFormat="1" ht="44.4" customHeight="1">
      <c r="A11" s="50">
        <v>4</v>
      </c>
      <c r="B11" s="51" t="s">
        <v>47</v>
      </c>
      <c r="C11" s="52" t="s">
        <v>48</v>
      </c>
      <c r="D11" s="53" t="s">
        <v>49</v>
      </c>
      <c r="E11" s="54" t="s">
        <v>36</v>
      </c>
      <c r="F11" s="55">
        <v>68.6046153846154</v>
      </c>
      <c r="G11" s="55">
        <f t="shared" si="0"/>
        <v>92.384307940446661</v>
      </c>
      <c r="H11" s="55">
        <v>92.384307940446703</v>
      </c>
      <c r="I11" s="57">
        <f>39+75+54+85+54+32</f>
        <v>339</v>
      </c>
      <c r="J11" s="58">
        <v>86</v>
      </c>
      <c r="K11" s="58">
        <f>VLOOKUP(B11,'[1]10月11月'!$L$3:$M$14,2,0)</f>
        <v>86</v>
      </c>
      <c r="L11" s="59">
        <f t="shared" si="10"/>
        <v>161</v>
      </c>
      <c r="M11" s="59">
        <f t="shared" si="12"/>
        <v>161</v>
      </c>
      <c r="N11" s="59"/>
      <c r="O11" s="60" t="s">
        <v>50</v>
      </c>
      <c r="P11" s="61">
        <v>23.7796925558313</v>
      </c>
      <c r="Q11" s="62">
        <f t="shared" si="1"/>
        <v>116.16400049627796</v>
      </c>
      <c r="R11" s="32">
        <f t="shared" si="11"/>
        <v>11889.846277915651</v>
      </c>
      <c r="S11" s="64">
        <v>75</v>
      </c>
      <c r="T11" s="65">
        <v>6</v>
      </c>
      <c r="U11" s="65">
        <v>500</v>
      </c>
      <c r="V11" s="65">
        <f t="shared" si="3"/>
        <v>8061.3157764268108</v>
      </c>
      <c r="W11" s="65">
        <f t="shared" si="4"/>
        <v>3828.5305014888395</v>
      </c>
      <c r="X11" s="7">
        <v>40300</v>
      </c>
      <c r="Y11" s="66">
        <f t="shared" si="5"/>
        <v>1.2406947890818859E-2</v>
      </c>
      <c r="Z11" s="72">
        <v>958321.61</v>
      </c>
      <c r="AA11" s="67">
        <f t="shared" si="6"/>
        <v>11889.846277915633</v>
      </c>
      <c r="AB11" s="68">
        <f t="shared" si="7"/>
        <v>23.779692555831264</v>
      </c>
      <c r="AC11" s="69">
        <f t="shared" si="8"/>
        <v>11889.846277915633</v>
      </c>
      <c r="AD11" s="70"/>
      <c r="AE11" s="64"/>
      <c r="AF11" s="71">
        <f t="shared" si="9"/>
        <v>0.346619428190306</v>
      </c>
    </row>
    <row r="12" spans="1:32" s="6" customFormat="1" ht="41.4" customHeight="1">
      <c r="A12" s="50">
        <v>5</v>
      </c>
      <c r="B12" s="51" t="s">
        <v>51</v>
      </c>
      <c r="C12" s="52" t="s">
        <v>52</v>
      </c>
      <c r="D12" s="53" t="s">
        <v>53</v>
      </c>
      <c r="E12" s="54" t="s">
        <v>36</v>
      </c>
      <c r="F12" s="55">
        <v>24.407692307692301</v>
      </c>
      <c r="G12" s="55">
        <f t="shared" si="0"/>
        <v>48.187384863523562</v>
      </c>
      <c r="H12" s="55">
        <v>48.187384863523597</v>
      </c>
      <c r="I12" s="63">
        <f>90+50+50+54+26</f>
        <v>270</v>
      </c>
      <c r="J12" s="58">
        <v>80</v>
      </c>
      <c r="K12" s="58">
        <f>VLOOKUP(B12,'[1]10月11月'!$L$3:$M$14,2,0)</f>
        <v>80</v>
      </c>
      <c r="L12" s="59">
        <f t="shared" si="10"/>
        <v>730</v>
      </c>
      <c r="M12" s="63">
        <f>L12-600</f>
        <v>130</v>
      </c>
      <c r="N12" s="59" t="s">
        <v>54</v>
      </c>
      <c r="O12" s="60" t="s">
        <v>55</v>
      </c>
      <c r="P12" s="61">
        <v>23.7796925558313</v>
      </c>
      <c r="Q12" s="62">
        <f t="shared" si="1"/>
        <v>71.967077419354865</v>
      </c>
      <c r="R12" s="32">
        <f t="shared" si="11"/>
        <v>23779.692555831301</v>
      </c>
      <c r="S12" s="64">
        <v>145</v>
      </c>
      <c r="T12" s="65">
        <v>6</v>
      </c>
      <c r="U12" s="65">
        <v>1000</v>
      </c>
      <c r="V12" s="65">
        <f t="shared" si="3"/>
        <v>6420.5169900744513</v>
      </c>
      <c r="W12" s="65">
        <f t="shared" si="4"/>
        <v>3091.3600322580692</v>
      </c>
      <c r="X12" s="7">
        <v>40300</v>
      </c>
      <c r="Y12" s="66">
        <f t="shared" si="5"/>
        <v>2.4813895781637719E-2</v>
      </c>
      <c r="Z12" s="72">
        <v>958321.61</v>
      </c>
      <c r="AA12" s="67">
        <f t="shared" si="6"/>
        <v>23779.692555831265</v>
      </c>
      <c r="AB12" s="68">
        <f t="shared" si="7"/>
        <v>23.779692555831264</v>
      </c>
      <c r="AC12" s="69">
        <f t="shared" si="8"/>
        <v>23779.692555831265</v>
      </c>
      <c r="AD12" s="70"/>
      <c r="AE12" s="64"/>
      <c r="AF12" s="71">
        <f t="shared" si="9"/>
        <v>0.97427041672173487</v>
      </c>
    </row>
    <row r="13" spans="1:32" s="6" customFormat="1" ht="41.4" customHeight="1">
      <c r="A13" s="50">
        <v>6</v>
      </c>
      <c r="B13" s="51" t="s">
        <v>56</v>
      </c>
      <c r="C13" s="52" t="s">
        <v>57</v>
      </c>
      <c r="D13" s="53" t="s">
        <v>58</v>
      </c>
      <c r="E13" s="54" t="s">
        <v>36</v>
      </c>
      <c r="F13" s="55">
        <v>79.790256410256404</v>
      </c>
      <c r="G13" s="55">
        <f t="shared" si="0"/>
        <v>103.56994896608767</v>
      </c>
      <c r="H13" s="55">
        <v>103.56994896608801</v>
      </c>
      <c r="I13" s="57">
        <f>39+81+53+71+23+57</f>
        <v>324</v>
      </c>
      <c r="J13" s="58">
        <v>80</v>
      </c>
      <c r="K13" s="58">
        <f>VLOOKUP(B13,'[1]10月11月'!$L$3:$M$14,2,0)</f>
        <v>80</v>
      </c>
      <c r="L13" s="59">
        <f t="shared" si="10"/>
        <v>176</v>
      </c>
      <c r="M13" s="59">
        <f t="shared" si="12"/>
        <v>176</v>
      </c>
      <c r="N13" s="59"/>
      <c r="O13" s="60" t="s">
        <v>59</v>
      </c>
      <c r="P13" s="61">
        <v>23.7796925558313</v>
      </c>
      <c r="Q13" s="62">
        <f t="shared" si="1"/>
        <v>127.34964152191897</v>
      </c>
      <c r="R13" s="32">
        <f t="shared" si="11"/>
        <v>11889.846277915651</v>
      </c>
      <c r="S13" s="64">
        <v>50</v>
      </c>
      <c r="T13" s="65">
        <v>6</v>
      </c>
      <c r="U13" s="65">
        <v>500</v>
      </c>
      <c r="V13" s="65">
        <f t="shared" si="3"/>
        <v>7704.6203880893408</v>
      </c>
      <c r="W13" s="65">
        <f t="shared" si="4"/>
        <v>4185.225889826309</v>
      </c>
      <c r="X13" s="7">
        <v>40300</v>
      </c>
      <c r="Y13" s="66">
        <f t="shared" si="5"/>
        <v>1.2406947890818859E-2</v>
      </c>
      <c r="Z13" s="72">
        <v>958321.61</v>
      </c>
      <c r="AA13" s="67">
        <f t="shared" si="6"/>
        <v>11889.846277915633</v>
      </c>
      <c r="AB13" s="68">
        <f t="shared" si="7"/>
        <v>23.779692555831264</v>
      </c>
      <c r="AC13" s="69">
        <f t="shared" si="8"/>
        <v>11889.846277915633</v>
      </c>
      <c r="AD13" s="70"/>
      <c r="AE13" s="64"/>
      <c r="AF13" s="71">
        <f t="shared" si="9"/>
        <v>0.29802752398192028</v>
      </c>
    </row>
    <row r="14" spans="1:32" s="6" customFormat="1" ht="41.4" customHeight="1">
      <c r="A14" s="50">
        <v>7</v>
      </c>
      <c r="B14" s="51" t="s">
        <v>60</v>
      </c>
      <c r="C14" s="52" t="s">
        <v>61</v>
      </c>
      <c r="D14" s="53"/>
      <c r="E14" s="54" t="s">
        <v>36</v>
      </c>
      <c r="F14" s="55">
        <v>93.051282051282001</v>
      </c>
      <c r="G14" s="55">
        <f t="shared" si="0"/>
        <v>116.83097460711326</v>
      </c>
      <c r="H14" s="55">
        <v>116.83097460711301</v>
      </c>
      <c r="I14" s="63">
        <f>25+50+1+23+5+22</f>
        <v>126</v>
      </c>
      <c r="J14" s="58">
        <v>27</v>
      </c>
      <c r="K14" s="58">
        <f>VLOOKUP(B14,'[1]10月11月'!$L$3:$M$14,2,0)</f>
        <v>27</v>
      </c>
      <c r="L14" s="59">
        <f t="shared" si="10"/>
        <v>374</v>
      </c>
      <c r="M14" s="63">
        <f>L14-240</f>
        <v>134</v>
      </c>
      <c r="N14" s="59" t="s">
        <v>62</v>
      </c>
      <c r="O14" s="60" t="s">
        <v>63</v>
      </c>
      <c r="P14" s="61">
        <v>23.7796925558313</v>
      </c>
      <c r="Q14" s="62">
        <f t="shared" si="1"/>
        <v>140.61066716294457</v>
      </c>
      <c r="R14" s="32">
        <f t="shared" si="11"/>
        <v>11889.846277915651</v>
      </c>
      <c r="S14" s="64">
        <v>20</v>
      </c>
      <c r="T14" s="65">
        <v>6</v>
      </c>
      <c r="U14" s="65">
        <v>500</v>
      </c>
      <c r="V14" s="65">
        <f t="shared" si="3"/>
        <v>2996.2412620347436</v>
      </c>
      <c r="W14" s="65">
        <f t="shared" si="4"/>
        <v>3186.4788024813943</v>
      </c>
      <c r="X14" s="7">
        <v>40300</v>
      </c>
      <c r="Y14" s="66">
        <f t="shared" si="5"/>
        <v>1.2406947890818859E-2</v>
      </c>
      <c r="Z14" s="72">
        <v>958321.61</v>
      </c>
      <c r="AA14" s="67">
        <f t="shared" si="6"/>
        <v>11889.846277915633</v>
      </c>
      <c r="AB14" s="68">
        <f t="shared" si="7"/>
        <v>23.779692555831264</v>
      </c>
      <c r="AC14" s="69">
        <f t="shared" si="8"/>
        <v>11889.846277915633</v>
      </c>
      <c r="AD14" s="70"/>
      <c r="AE14" s="64"/>
      <c r="AF14" s="71">
        <f t="shared" si="9"/>
        <v>0.25555470093067501</v>
      </c>
    </row>
    <row r="15" spans="1:32" s="6" customFormat="1" ht="44.4" customHeight="1">
      <c r="A15" s="50">
        <v>8</v>
      </c>
      <c r="B15" s="51" t="s">
        <v>64</v>
      </c>
      <c r="C15" s="52" t="s">
        <v>65</v>
      </c>
      <c r="D15" s="53" t="s">
        <v>66</v>
      </c>
      <c r="E15" s="54" t="s">
        <v>36</v>
      </c>
      <c r="F15" s="55">
        <v>68.6046153846154</v>
      </c>
      <c r="G15" s="55">
        <f t="shared" si="0"/>
        <v>92.384307940446661</v>
      </c>
      <c r="H15" s="55">
        <v>92.384307940446703</v>
      </c>
      <c r="I15" s="57">
        <f>10+2+70+80+115+17</f>
        <v>294</v>
      </c>
      <c r="J15" s="58">
        <v>132</v>
      </c>
      <c r="K15" s="58">
        <f>VLOOKUP(B15,'[1]10月11月'!$L$3:$M$14,2,0)</f>
        <v>132</v>
      </c>
      <c r="L15" s="59">
        <f t="shared" si="10"/>
        <v>206</v>
      </c>
      <c r="M15" s="59">
        <f t="shared" si="12"/>
        <v>206</v>
      </c>
      <c r="N15" s="59"/>
      <c r="O15" s="60" t="s">
        <v>67</v>
      </c>
      <c r="P15" s="61">
        <v>23.7796925558313</v>
      </c>
      <c r="Q15" s="62">
        <f t="shared" si="1"/>
        <v>116.16400049627796</v>
      </c>
      <c r="R15" s="32">
        <f t="shared" si="11"/>
        <v>11889.846277915651</v>
      </c>
      <c r="S15" s="64">
        <v>88</v>
      </c>
      <c r="T15" s="65">
        <v>6</v>
      </c>
      <c r="U15" s="65">
        <v>500</v>
      </c>
      <c r="V15" s="65">
        <f t="shared" si="3"/>
        <v>6991.2296114144019</v>
      </c>
      <c r="W15" s="65">
        <f t="shared" si="4"/>
        <v>4898.6166665012479</v>
      </c>
      <c r="X15" s="7">
        <v>40300</v>
      </c>
      <c r="Y15" s="66">
        <f t="shared" si="5"/>
        <v>1.2406947890818859E-2</v>
      </c>
      <c r="Z15" s="72">
        <v>958321.61</v>
      </c>
      <c r="AA15" s="67">
        <f t="shared" si="6"/>
        <v>11889.846277915633</v>
      </c>
      <c r="AB15" s="68">
        <f t="shared" si="7"/>
        <v>23.779692555831264</v>
      </c>
      <c r="AC15" s="69">
        <f t="shared" si="8"/>
        <v>11889.846277915633</v>
      </c>
      <c r="AD15" s="70"/>
      <c r="AE15" s="64"/>
      <c r="AF15" s="71">
        <f t="shared" si="9"/>
        <v>0.346619428190306</v>
      </c>
    </row>
    <row r="16" spans="1:32" s="6" customFormat="1" ht="44.4" customHeight="1">
      <c r="A16" s="50">
        <v>9</v>
      </c>
      <c r="B16" s="51" t="s">
        <v>68</v>
      </c>
      <c r="C16" s="52" t="s">
        <v>69</v>
      </c>
      <c r="D16" s="53" t="s">
        <v>70</v>
      </c>
      <c r="E16" s="54" t="s">
        <v>36</v>
      </c>
      <c r="F16" s="55">
        <v>18.922051282051299</v>
      </c>
      <c r="G16" s="55">
        <f t="shared" si="0"/>
        <v>42.70174383788256</v>
      </c>
      <c r="H16" s="55">
        <v>42.701743837882503</v>
      </c>
      <c r="I16" s="57">
        <f>15+5+80+80+108+29</f>
        <v>317</v>
      </c>
      <c r="J16" s="58">
        <v>137</v>
      </c>
      <c r="K16" s="58">
        <f>VLOOKUP(B16,'[1]10月11月'!$L$3:$M$14,2,0)</f>
        <v>137</v>
      </c>
      <c r="L16" s="59">
        <f t="shared" si="10"/>
        <v>183</v>
      </c>
      <c r="M16" s="59">
        <f t="shared" si="12"/>
        <v>183</v>
      </c>
      <c r="N16" s="59"/>
      <c r="O16" s="60" t="s">
        <v>71</v>
      </c>
      <c r="P16" s="61">
        <v>23.7796925558313</v>
      </c>
      <c r="Q16" s="62">
        <f t="shared" si="1"/>
        <v>66.481436393713864</v>
      </c>
      <c r="R16" s="32">
        <f t="shared" si="11"/>
        <v>11889.846277915651</v>
      </c>
      <c r="S16" s="64">
        <v>74</v>
      </c>
      <c r="T16" s="65">
        <v>6</v>
      </c>
      <c r="U16" s="65">
        <v>500</v>
      </c>
      <c r="V16" s="65">
        <f t="shared" si="3"/>
        <v>7538.162540198522</v>
      </c>
      <c r="W16" s="65">
        <f t="shared" si="4"/>
        <v>4351.6837377171278</v>
      </c>
      <c r="X16" s="7">
        <v>40300</v>
      </c>
      <c r="Y16" s="66">
        <f t="shared" si="5"/>
        <v>1.2406947890818859E-2</v>
      </c>
      <c r="Z16" s="72">
        <v>958321.61</v>
      </c>
      <c r="AA16" s="67">
        <f t="shared" si="6"/>
        <v>11889.846277915633</v>
      </c>
      <c r="AB16" s="68">
        <f t="shared" si="7"/>
        <v>23.779692555831264</v>
      </c>
      <c r="AC16" s="69">
        <f t="shared" si="8"/>
        <v>11889.846277915633</v>
      </c>
      <c r="AD16" s="70"/>
      <c r="AE16" s="64"/>
      <c r="AF16" s="71">
        <f t="shared" si="9"/>
        <v>1.2567185344428131</v>
      </c>
    </row>
    <row r="17" spans="1:33" s="6" customFormat="1" ht="44.4" customHeight="1">
      <c r="A17" s="50">
        <v>10</v>
      </c>
      <c r="B17" s="51" t="s">
        <v>72</v>
      </c>
      <c r="C17" s="52" t="s">
        <v>73</v>
      </c>
      <c r="D17" s="53" t="s">
        <v>74</v>
      </c>
      <c r="E17" s="54" t="s">
        <v>36</v>
      </c>
      <c r="F17" s="55">
        <v>18.922051282051299</v>
      </c>
      <c r="G17" s="55">
        <f t="shared" si="0"/>
        <v>42.70174383788256</v>
      </c>
      <c r="H17" s="55">
        <v>42.701743837882503</v>
      </c>
      <c r="I17" s="57">
        <f>10+2+70+80+115+17</f>
        <v>294</v>
      </c>
      <c r="J17" s="58">
        <v>132</v>
      </c>
      <c r="K17" s="58">
        <f>VLOOKUP(B17,'[1]10月11月'!$L$3:$M$14,2,0)</f>
        <v>132</v>
      </c>
      <c r="L17" s="59">
        <f t="shared" si="10"/>
        <v>206</v>
      </c>
      <c r="M17" s="59">
        <f t="shared" si="12"/>
        <v>206</v>
      </c>
      <c r="N17" s="59"/>
      <c r="O17" s="60" t="s">
        <v>75</v>
      </c>
      <c r="P17" s="61">
        <v>23.7796925558313</v>
      </c>
      <c r="Q17" s="62">
        <f t="shared" si="1"/>
        <v>66.481436393713864</v>
      </c>
      <c r="R17" s="32">
        <f t="shared" si="11"/>
        <v>11889.846277915651</v>
      </c>
      <c r="S17" s="64">
        <v>68</v>
      </c>
      <c r="T17" s="65">
        <v>6</v>
      </c>
      <c r="U17" s="65">
        <v>500</v>
      </c>
      <c r="V17" s="65">
        <f t="shared" si="3"/>
        <v>6991.2296114144019</v>
      </c>
      <c r="W17" s="65">
        <f t="shared" si="4"/>
        <v>4898.6166665012479</v>
      </c>
      <c r="X17" s="7">
        <v>40300</v>
      </c>
      <c r="Y17" s="66">
        <f t="shared" si="5"/>
        <v>1.2406947890818859E-2</v>
      </c>
      <c r="Z17" s="72">
        <v>958321.61</v>
      </c>
      <c r="AA17" s="67">
        <f t="shared" si="6"/>
        <v>11889.846277915633</v>
      </c>
      <c r="AB17" s="68">
        <f t="shared" si="7"/>
        <v>23.779692555831264</v>
      </c>
      <c r="AC17" s="69">
        <f t="shared" si="8"/>
        <v>11889.846277915633</v>
      </c>
      <c r="AD17" s="70"/>
      <c r="AE17" s="64"/>
      <c r="AF17" s="71">
        <f t="shared" si="9"/>
        <v>1.2567185344428131</v>
      </c>
    </row>
    <row r="18" spans="1:33" s="6" customFormat="1" ht="44.4" customHeight="1">
      <c r="A18" s="50">
        <v>11</v>
      </c>
      <c r="B18" s="51" t="s">
        <v>76</v>
      </c>
      <c r="C18" s="52" t="s">
        <v>77</v>
      </c>
      <c r="D18" s="53" t="s">
        <v>78</v>
      </c>
      <c r="E18" s="54" t="s">
        <v>36</v>
      </c>
      <c r="F18" s="55">
        <v>82.183964102564104</v>
      </c>
      <c r="G18" s="55">
        <f t="shared" si="0"/>
        <v>105.96365665839537</v>
      </c>
      <c r="H18" s="55">
        <v>105.963656658395</v>
      </c>
      <c r="I18" s="57">
        <f>10+5+75+70+98+25</f>
        <v>283</v>
      </c>
      <c r="J18" s="58">
        <v>123</v>
      </c>
      <c r="K18" s="58">
        <f>VLOOKUP(B18,'[1]10月11月'!$L$3:$M$14,2,0)</f>
        <v>123</v>
      </c>
      <c r="L18" s="59">
        <f t="shared" si="10"/>
        <v>217</v>
      </c>
      <c r="M18" s="59">
        <f t="shared" si="12"/>
        <v>217</v>
      </c>
      <c r="N18" s="59"/>
      <c r="O18" s="60" t="s">
        <v>79</v>
      </c>
      <c r="P18" s="61">
        <v>23.7796925558313</v>
      </c>
      <c r="Q18" s="62">
        <f t="shared" si="1"/>
        <v>129.74334921422667</v>
      </c>
      <c r="R18" s="32">
        <f t="shared" si="11"/>
        <v>11889.846277915651</v>
      </c>
      <c r="S18" s="64">
        <v>68</v>
      </c>
      <c r="T18" s="65">
        <v>6</v>
      </c>
      <c r="U18" s="65">
        <v>500</v>
      </c>
      <c r="V18" s="65">
        <f t="shared" si="3"/>
        <v>6729.6529933002575</v>
      </c>
      <c r="W18" s="65">
        <f t="shared" si="4"/>
        <v>5160.1932846153923</v>
      </c>
      <c r="X18" s="7">
        <v>40300</v>
      </c>
      <c r="Y18" s="66">
        <f t="shared" si="5"/>
        <v>1.2406947890818859E-2</v>
      </c>
      <c r="Z18" s="72">
        <v>958321.61</v>
      </c>
      <c r="AA18" s="67">
        <f t="shared" si="6"/>
        <v>11889.846277915633</v>
      </c>
      <c r="AB18" s="68">
        <f t="shared" si="7"/>
        <v>23.779692555831264</v>
      </c>
      <c r="AC18" s="69">
        <f t="shared" si="8"/>
        <v>11889.846277915633</v>
      </c>
      <c r="AD18" s="70"/>
      <c r="AE18" s="64"/>
      <c r="AF18" s="71">
        <f t="shared" si="9"/>
        <v>0.28934711066205854</v>
      </c>
    </row>
    <row r="19" spans="1:33" s="6" customFormat="1" ht="44.4" customHeight="1">
      <c r="A19" s="50">
        <v>12</v>
      </c>
      <c r="B19" s="51" t="s">
        <v>80</v>
      </c>
      <c r="C19" s="52" t="s">
        <v>81</v>
      </c>
      <c r="D19" s="53" t="s">
        <v>82</v>
      </c>
      <c r="E19" s="54" t="s">
        <v>36</v>
      </c>
      <c r="F19" s="55">
        <v>51.465641025640998</v>
      </c>
      <c r="G19" s="55">
        <f t="shared" si="0"/>
        <v>75.245333581472266</v>
      </c>
      <c r="H19" s="55">
        <v>75.245333581472195</v>
      </c>
      <c r="I19" s="57">
        <f>102+50+115</f>
        <v>267</v>
      </c>
      <c r="J19" s="58">
        <v>115</v>
      </c>
      <c r="K19" s="58">
        <f>VLOOKUP(B19,'[1]10月11月'!$L$3:$M$14,2,0)</f>
        <v>115</v>
      </c>
      <c r="L19" s="59">
        <f t="shared" si="10"/>
        <v>33</v>
      </c>
      <c r="M19" s="59">
        <f t="shared" si="12"/>
        <v>33</v>
      </c>
      <c r="N19" s="59"/>
      <c r="O19" s="60" t="s">
        <v>83</v>
      </c>
      <c r="P19" s="61">
        <v>23.7796925558313</v>
      </c>
      <c r="Q19" s="62">
        <f t="shared" si="1"/>
        <v>99.02502613730357</v>
      </c>
      <c r="R19" s="32">
        <f t="shared" si="11"/>
        <v>7133.9077667493902</v>
      </c>
      <c r="S19" s="64">
        <v>40</v>
      </c>
      <c r="T19" s="65">
        <v>6</v>
      </c>
      <c r="U19" s="65">
        <v>300</v>
      </c>
      <c r="V19" s="65">
        <f t="shared" si="3"/>
        <v>6349.1779124069571</v>
      </c>
      <c r="W19" s="65">
        <f t="shared" si="4"/>
        <v>784.72985434243287</v>
      </c>
      <c r="X19" s="7">
        <v>40300</v>
      </c>
      <c r="Y19" s="66">
        <f t="shared" si="5"/>
        <v>7.4441687344913151E-3</v>
      </c>
      <c r="Z19" s="72">
        <v>958321.61</v>
      </c>
      <c r="AA19" s="67">
        <f t="shared" si="6"/>
        <v>7133.9077667493793</v>
      </c>
      <c r="AB19" s="68">
        <f t="shared" si="7"/>
        <v>23.779692555831264</v>
      </c>
      <c r="AC19" s="69">
        <f t="shared" si="8"/>
        <v>7133.9077667493793</v>
      </c>
      <c r="AD19" s="70"/>
      <c r="AE19" s="64"/>
      <c r="AF19" s="71">
        <f t="shared" si="9"/>
        <v>0.46204986631729406</v>
      </c>
    </row>
    <row r="20" spans="1:33" s="6" customFormat="1" ht="44.4" customHeight="1">
      <c r="A20" s="50">
        <v>13</v>
      </c>
      <c r="B20" s="51" t="s">
        <v>84</v>
      </c>
      <c r="C20" s="52" t="s">
        <v>85</v>
      </c>
      <c r="D20" s="53" t="s">
        <v>86</v>
      </c>
      <c r="E20" s="54" t="s">
        <v>36</v>
      </c>
      <c r="F20" s="55">
        <v>93.051282051282001</v>
      </c>
      <c r="G20" s="55">
        <f t="shared" si="0"/>
        <v>116.83097460711326</v>
      </c>
      <c r="H20" s="55">
        <v>116.83097460711301</v>
      </c>
      <c r="I20" s="57">
        <f>10+55+70+102+25</f>
        <v>262</v>
      </c>
      <c r="J20" s="58">
        <v>119</v>
      </c>
      <c r="K20" s="58">
        <f>VLOOKUP(B20,'[1]10月11月'!$L$3:$M$14,2,0)</f>
        <v>119</v>
      </c>
      <c r="L20" s="59">
        <f t="shared" si="10"/>
        <v>238</v>
      </c>
      <c r="M20" s="59">
        <f t="shared" si="12"/>
        <v>238</v>
      </c>
      <c r="N20" s="59"/>
      <c r="O20" s="60" t="s">
        <v>87</v>
      </c>
      <c r="P20" s="61">
        <v>23.7796925558313</v>
      </c>
      <c r="Q20" s="62">
        <f t="shared" si="1"/>
        <v>140.61066716294457</v>
      </c>
      <c r="R20" s="32">
        <f t="shared" si="11"/>
        <v>11889.846277915651</v>
      </c>
      <c r="S20" s="64">
        <v>68</v>
      </c>
      <c r="T20" s="65">
        <v>6</v>
      </c>
      <c r="U20" s="65">
        <v>500</v>
      </c>
      <c r="V20" s="65">
        <f t="shared" si="3"/>
        <v>6230.2794496278002</v>
      </c>
      <c r="W20" s="65">
        <f t="shared" si="4"/>
        <v>5659.5668282878496</v>
      </c>
      <c r="X20" s="7">
        <v>40300</v>
      </c>
      <c r="Y20" s="66">
        <f t="shared" si="5"/>
        <v>1.2406947890818859E-2</v>
      </c>
      <c r="Z20" s="72">
        <v>958321.61</v>
      </c>
      <c r="AA20" s="67">
        <f t="shared" si="6"/>
        <v>11889.846277915633</v>
      </c>
      <c r="AB20" s="68">
        <f t="shared" si="7"/>
        <v>23.779692555831264</v>
      </c>
      <c r="AC20" s="69">
        <f t="shared" si="8"/>
        <v>11889.846277915633</v>
      </c>
      <c r="AD20" s="70"/>
      <c r="AE20" s="64"/>
      <c r="AF20" s="71">
        <f t="shared" si="9"/>
        <v>0.25555470093067501</v>
      </c>
    </row>
    <row r="21" spans="1:33">
      <c r="V21" s="6">
        <f>SUM(V8:V20)</f>
        <v>363710.39764143975</v>
      </c>
      <c r="W21" s="3">
        <f>SUM(W8:W20)</f>
        <v>268829.42434367281</v>
      </c>
      <c r="AG21" s="3">
        <f>V21+W21</f>
        <v>632539.8219851125</v>
      </c>
    </row>
    <row r="23" spans="1:33">
      <c r="AG23" s="3">
        <f>AG21+'广亿-河北'!AE12</f>
        <v>958321.61000000127</v>
      </c>
    </row>
  </sheetData>
  <mergeCells count="25">
    <mergeCell ref="AA6:AA7"/>
    <mergeCell ref="AB6:AB7"/>
    <mergeCell ref="K6:K7"/>
    <mergeCell ref="J6:J7"/>
    <mergeCell ref="F6:H6"/>
    <mergeCell ref="P6:V6"/>
    <mergeCell ref="AD6:AE6"/>
    <mergeCell ref="A6:A7"/>
    <mergeCell ref="B6:B7"/>
    <mergeCell ref="C6:C7"/>
    <mergeCell ref="D6:D7"/>
    <mergeCell ref="E6:E7"/>
    <mergeCell ref="I6:I7"/>
    <mergeCell ref="L6:L7"/>
    <mergeCell ref="M6:M7"/>
    <mergeCell ref="N6:N7"/>
    <mergeCell ref="O6:O7"/>
    <mergeCell ref="W6:W7"/>
    <mergeCell ref="X6:X7"/>
    <mergeCell ref="Z6:Z7"/>
    <mergeCell ref="A1:O1"/>
    <mergeCell ref="A2:O2"/>
    <mergeCell ref="A3:O3"/>
    <mergeCell ref="A4:O4"/>
    <mergeCell ref="A5:O5"/>
  </mergeCells>
  <phoneticPr fontId="23" type="noConversion"/>
  <conditionalFormatting sqref="B1:B1048576">
    <cfRule type="duplicateValues" dxfId="2" priority="2"/>
  </conditionalFormatting>
  <conditionalFormatting sqref="B8:B20">
    <cfRule type="duplicateValues" dxfId="1" priority="1"/>
  </conditionalFormatting>
  <printOptions horizontalCentered="1"/>
  <pageMargins left="0.55118110236220497" right="0.55118110236220497" top="0.35433070866141703" bottom="0.196850393700787" header="0.31496062992126" footer="0.1574803149606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2"/>
  <sheetViews>
    <sheetView view="pageBreakPreview" topLeftCell="J1" zoomScale="80" zoomScaleNormal="70" workbookViewId="0">
      <selection activeCell="U12" sqref="U12"/>
    </sheetView>
  </sheetViews>
  <sheetFormatPr defaultColWidth="9" defaultRowHeight="14.4"/>
  <cols>
    <col min="1" max="1" width="5.6640625" style="3" customWidth="1"/>
    <col min="2" max="2" width="14.33203125" style="3" customWidth="1"/>
    <col min="3" max="3" width="31.6640625" style="4" customWidth="1"/>
    <col min="4" max="4" width="15.109375" style="3" customWidth="1"/>
    <col min="5" max="5" width="5.44140625" style="3" customWidth="1"/>
    <col min="6" max="10" width="12.33203125" style="3" customWidth="1"/>
    <col min="11" max="11" width="20.44140625" style="3" customWidth="1"/>
    <col min="12" max="12" width="26" style="3" customWidth="1"/>
    <col min="13" max="13" width="43.109375" style="3" customWidth="1"/>
    <col min="14" max="14" width="12.109375" style="5" customWidth="1"/>
    <col min="15" max="15" width="17.33203125" style="3" customWidth="1"/>
    <col min="16" max="16" width="18.33203125" style="3" customWidth="1"/>
    <col min="17" max="17" width="12.33203125" style="6" customWidth="1"/>
    <col min="18" max="18" width="12.33203125" style="3" customWidth="1"/>
    <col min="19" max="21" width="15.21875" style="3" customWidth="1"/>
    <col min="22" max="22" width="10.6640625" style="7" hidden="1" customWidth="1"/>
    <col min="23" max="23" width="9.33203125" style="3" hidden="1" customWidth="1"/>
    <col min="24" max="24" width="12.33203125" style="3" hidden="1" customWidth="1"/>
    <col min="25" max="25" width="12.33203125" style="8" hidden="1" customWidth="1"/>
    <col min="26" max="27" width="18.109375" style="3" hidden="1" customWidth="1"/>
    <col min="28" max="28" width="12" style="3" hidden="1" customWidth="1"/>
    <col min="29" max="29" width="10.77734375" style="3" hidden="1" customWidth="1"/>
    <col min="30" max="30" width="14.5546875" style="3" hidden="1" customWidth="1"/>
    <col min="31" max="31" width="13.6640625" style="3" customWidth="1"/>
    <col min="32" max="266" width="8.88671875" style="3"/>
    <col min="267" max="267" width="5.6640625" style="3" customWidth="1"/>
    <col min="268" max="268" width="10.6640625" style="3" customWidth="1"/>
    <col min="269" max="269" width="26.88671875" style="3" customWidth="1"/>
    <col min="270" max="270" width="13.77734375" style="3" customWidth="1"/>
    <col min="271" max="271" width="5.44140625" style="3" customWidth="1"/>
    <col min="272" max="272" width="8.88671875" style="3"/>
    <col min="273" max="273" width="9.33203125" style="3" customWidth="1"/>
    <col min="274" max="274" width="12.109375" style="3" customWidth="1"/>
    <col min="275" max="522" width="8.88671875" style="3"/>
    <col min="523" max="523" width="5.6640625" style="3" customWidth="1"/>
    <col min="524" max="524" width="10.6640625" style="3" customWidth="1"/>
    <col min="525" max="525" width="26.88671875" style="3" customWidth="1"/>
    <col min="526" max="526" width="13.77734375" style="3" customWidth="1"/>
    <col min="527" max="527" width="5.44140625" style="3" customWidth="1"/>
    <col min="528" max="528" width="8.88671875" style="3"/>
    <col min="529" max="529" width="9.33203125" style="3" customWidth="1"/>
    <col min="530" max="530" width="12.109375" style="3" customWidth="1"/>
    <col min="531" max="778" width="8.88671875" style="3"/>
    <col min="779" max="779" width="5.6640625" style="3" customWidth="1"/>
    <col min="780" max="780" width="10.6640625" style="3" customWidth="1"/>
    <col min="781" max="781" width="26.88671875" style="3" customWidth="1"/>
    <col min="782" max="782" width="13.77734375" style="3" customWidth="1"/>
    <col min="783" max="783" width="5.44140625" style="3" customWidth="1"/>
    <col min="784" max="784" width="8.88671875" style="3"/>
    <col min="785" max="785" width="9.33203125" style="3" customWidth="1"/>
    <col min="786" max="786" width="12.109375" style="3" customWidth="1"/>
    <col min="787" max="1034" width="8.88671875" style="3"/>
    <col min="1035" max="1035" width="5.6640625" style="3" customWidth="1"/>
    <col min="1036" max="1036" width="10.6640625" style="3" customWidth="1"/>
    <col min="1037" max="1037" width="26.88671875" style="3" customWidth="1"/>
    <col min="1038" max="1038" width="13.77734375" style="3" customWidth="1"/>
    <col min="1039" max="1039" width="5.44140625" style="3" customWidth="1"/>
    <col min="1040" max="1040" width="8.88671875" style="3"/>
    <col min="1041" max="1041" width="9.33203125" style="3" customWidth="1"/>
    <col min="1042" max="1042" width="12.109375" style="3" customWidth="1"/>
    <col min="1043" max="1290" width="8.88671875" style="3"/>
    <col min="1291" max="1291" width="5.6640625" style="3" customWidth="1"/>
    <col min="1292" max="1292" width="10.6640625" style="3" customWidth="1"/>
    <col min="1293" max="1293" width="26.88671875" style="3" customWidth="1"/>
    <col min="1294" max="1294" width="13.77734375" style="3" customWidth="1"/>
    <col min="1295" max="1295" width="5.44140625" style="3" customWidth="1"/>
    <col min="1296" max="1296" width="8.88671875" style="3"/>
    <col min="1297" max="1297" width="9.33203125" style="3" customWidth="1"/>
    <col min="1298" max="1298" width="12.109375" style="3" customWidth="1"/>
    <col min="1299" max="1546" width="8.88671875" style="3"/>
    <col min="1547" max="1547" width="5.6640625" style="3" customWidth="1"/>
    <col min="1548" max="1548" width="10.6640625" style="3" customWidth="1"/>
    <col min="1549" max="1549" width="26.88671875" style="3" customWidth="1"/>
    <col min="1550" max="1550" width="13.77734375" style="3" customWidth="1"/>
    <col min="1551" max="1551" width="5.44140625" style="3" customWidth="1"/>
    <col min="1552" max="1552" width="8.88671875" style="3"/>
    <col min="1553" max="1553" width="9.33203125" style="3" customWidth="1"/>
    <col min="1554" max="1554" width="12.109375" style="3" customWidth="1"/>
    <col min="1555" max="1802" width="8.88671875" style="3"/>
    <col min="1803" max="1803" width="5.6640625" style="3" customWidth="1"/>
    <col min="1804" max="1804" width="10.6640625" style="3" customWidth="1"/>
    <col min="1805" max="1805" width="26.88671875" style="3" customWidth="1"/>
    <col min="1806" max="1806" width="13.77734375" style="3" customWidth="1"/>
    <col min="1807" max="1807" width="5.44140625" style="3" customWidth="1"/>
    <col min="1808" max="1808" width="8.88671875" style="3"/>
    <col min="1809" max="1809" width="9.33203125" style="3" customWidth="1"/>
    <col min="1810" max="1810" width="12.109375" style="3" customWidth="1"/>
    <col min="1811" max="2058" width="8.88671875" style="3"/>
    <col min="2059" max="2059" width="5.6640625" style="3" customWidth="1"/>
    <col min="2060" max="2060" width="10.6640625" style="3" customWidth="1"/>
    <col min="2061" max="2061" width="26.88671875" style="3" customWidth="1"/>
    <col min="2062" max="2062" width="13.77734375" style="3" customWidth="1"/>
    <col min="2063" max="2063" width="5.44140625" style="3" customWidth="1"/>
    <col min="2064" max="2064" width="8.88671875" style="3"/>
    <col min="2065" max="2065" width="9.33203125" style="3" customWidth="1"/>
    <col min="2066" max="2066" width="12.109375" style="3" customWidth="1"/>
    <col min="2067" max="2314" width="8.88671875" style="3"/>
    <col min="2315" max="2315" width="5.6640625" style="3" customWidth="1"/>
    <col min="2316" max="2316" width="10.6640625" style="3" customWidth="1"/>
    <col min="2317" max="2317" width="26.88671875" style="3" customWidth="1"/>
    <col min="2318" max="2318" width="13.77734375" style="3" customWidth="1"/>
    <col min="2319" max="2319" width="5.44140625" style="3" customWidth="1"/>
    <col min="2320" max="2320" width="8.88671875" style="3"/>
    <col min="2321" max="2321" width="9.33203125" style="3" customWidth="1"/>
    <col min="2322" max="2322" width="12.109375" style="3" customWidth="1"/>
    <col min="2323" max="2570" width="8.88671875" style="3"/>
    <col min="2571" max="2571" width="5.6640625" style="3" customWidth="1"/>
    <col min="2572" max="2572" width="10.6640625" style="3" customWidth="1"/>
    <col min="2573" max="2573" width="26.88671875" style="3" customWidth="1"/>
    <col min="2574" max="2574" width="13.77734375" style="3" customWidth="1"/>
    <col min="2575" max="2575" width="5.44140625" style="3" customWidth="1"/>
    <col min="2576" max="2576" width="8.88671875" style="3"/>
    <col min="2577" max="2577" width="9.33203125" style="3" customWidth="1"/>
    <col min="2578" max="2578" width="12.109375" style="3" customWidth="1"/>
    <col min="2579" max="2826" width="8.88671875" style="3"/>
    <col min="2827" max="2827" width="5.6640625" style="3" customWidth="1"/>
    <col min="2828" max="2828" width="10.6640625" style="3" customWidth="1"/>
    <col min="2829" max="2829" width="26.88671875" style="3" customWidth="1"/>
    <col min="2830" max="2830" width="13.77734375" style="3" customWidth="1"/>
    <col min="2831" max="2831" width="5.44140625" style="3" customWidth="1"/>
    <col min="2832" max="2832" width="8.88671875" style="3"/>
    <col min="2833" max="2833" width="9.33203125" style="3" customWidth="1"/>
    <col min="2834" max="2834" width="12.109375" style="3" customWidth="1"/>
    <col min="2835" max="3082" width="8.88671875" style="3"/>
    <col min="3083" max="3083" width="5.6640625" style="3" customWidth="1"/>
    <col min="3084" max="3084" width="10.6640625" style="3" customWidth="1"/>
    <col min="3085" max="3085" width="26.88671875" style="3" customWidth="1"/>
    <col min="3086" max="3086" width="13.77734375" style="3" customWidth="1"/>
    <col min="3087" max="3087" width="5.44140625" style="3" customWidth="1"/>
    <col min="3088" max="3088" width="8.88671875" style="3"/>
    <col min="3089" max="3089" width="9.33203125" style="3" customWidth="1"/>
    <col min="3090" max="3090" width="12.109375" style="3" customWidth="1"/>
    <col min="3091" max="3338" width="8.88671875" style="3"/>
    <col min="3339" max="3339" width="5.6640625" style="3" customWidth="1"/>
    <col min="3340" max="3340" width="10.6640625" style="3" customWidth="1"/>
    <col min="3341" max="3341" width="26.88671875" style="3" customWidth="1"/>
    <col min="3342" max="3342" width="13.77734375" style="3" customWidth="1"/>
    <col min="3343" max="3343" width="5.44140625" style="3" customWidth="1"/>
    <col min="3344" max="3344" width="8.88671875" style="3"/>
    <col min="3345" max="3345" width="9.33203125" style="3" customWidth="1"/>
    <col min="3346" max="3346" width="12.109375" style="3" customWidth="1"/>
    <col min="3347" max="3594" width="8.88671875" style="3"/>
    <col min="3595" max="3595" width="5.6640625" style="3" customWidth="1"/>
    <col min="3596" max="3596" width="10.6640625" style="3" customWidth="1"/>
    <col min="3597" max="3597" width="26.88671875" style="3" customWidth="1"/>
    <col min="3598" max="3598" width="13.77734375" style="3" customWidth="1"/>
    <col min="3599" max="3599" width="5.44140625" style="3" customWidth="1"/>
    <col min="3600" max="3600" width="8.88671875" style="3"/>
    <col min="3601" max="3601" width="9.33203125" style="3" customWidth="1"/>
    <col min="3602" max="3602" width="12.109375" style="3" customWidth="1"/>
    <col min="3603" max="3850" width="8.88671875" style="3"/>
    <col min="3851" max="3851" width="5.6640625" style="3" customWidth="1"/>
    <col min="3852" max="3852" width="10.6640625" style="3" customWidth="1"/>
    <col min="3853" max="3853" width="26.88671875" style="3" customWidth="1"/>
    <col min="3854" max="3854" width="13.77734375" style="3" customWidth="1"/>
    <col min="3855" max="3855" width="5.44140625" style="3" customWidth="1"/>
    <col min="3856" max="3856" width="8.88671875" style="3"/>
    <col min="3857" max="3857" width="9.33203125" style="3" customWidth="1"/>
    <col min="3858" max="3858" width="12.109375" style="3" customWidth="1"/>
    <col min="3859" max="4106" width="8.88671875" style="3"/>
    <col min="4107" max="4107" width="5.6640625" style="3" customWidth="1"/>
    <col min="4108" max="4108" width="10.6640625" style="3" customWidth="1"/>
    <col min="4109" max="4109" width="26.88671875" style="3" customWidth="1"/>
    <col min="4110" max="4110" width="13.77734375" style="3" customWidth="1"/>
    <col min="4111" max="4111" width="5.44140625" style="3" customWidth="1"/>
    <col min="4112" max="4112" width="8.88671875" style="3"/>
    <col min="4113" max="4113" width="9.33203125" style="3" customWidth="1"/>
    <col min="4114" max="4114" width="12.109375" style="3" customWidth="1"/>
    <col min="4115" max="4362" width="8.88671875" style="3"/>
    <col min="4363" max="4363" width="5.6640625" style="3" customWidth="1"/>
    <col min="4364" max="4364" width="10.6640625" style="3" customWidth="1"/>
    <col min="4365" max="4365" width="26.88671875" style="3" customWidth="1"/>
    <col min="4366" max="4366" width="13.77734375" style="3" customWidth="1"/>
    <col min="4367" max="4367" width="5.44140625" style="3" customWidth="1"/>
    <col min="4368" max="4368" width="8.88671875" style="3"/>
    <col min="4369" max="4369" width="9.33203125" style="3" customWidth="1"/>
    <col min="4370" max="4370" width="12.109375" style="3" customWidth="1"/>
    <col min="4371" max="4618" width="8.88671875" style="3"/>
    <col min="4619" max="4619" width="5.6640625" style="3" customWidth="1"/>
    <col min="4620" max="4620" width="10.6640625" style="3" customWidth="1"/>
    <col min="4621" max="4621" width="26.88671875" style="3" customWidth="1"/>
    <col min="4622" max="4622" width="13.77734375" style="3" customWidth="1"/>
    <col min="4623" max="4623" width="5.44140625" style="3" customWidth="1"/>
    <col min="4624" max="4624" width="8.88671875" style="3"/>
    <col min="4625" max="4625" width="9.33203125" style="3" customWidth="1"/>
    <col min="4626" max="4626" width="12.109375" style="3" customWidth="1"/>
    <col min="4627" max="4874" width="8.88671875" style="3"/>
    <col min="4875" max="4875" width="5.6640625" style="3" customWidth="1"/>
    <col min="4876" max="4876" width="10.6640625" style="3" customWidth="1"/>
    <col min="4877" max="4877" width="26.88671875" style="3" customWidth="1"/>
    <col min="4878" max="4878" width="13.77734375" style="3" customWidth="1"/>
    <col min="4879" max="4879" width="5.44140625" style="3" customWidth="1"/>
    <col min="4880" max="4880" width="8.88671875" style="3"/>
    <col min="4881" max="4881" width="9.33203125" style="3" customWidth="1"/>
    <col min="4882" max="4882" width="12.109375" style="3" customWidth="1"/>
    <col min="4883" max="5130" width="8.88671875" style="3"/>
    <col min="5131" max="5131" width="5.6640625" style="3" customWidth="1"/>
    <col min="5132" max="5132" width="10.6640625" style="3" customWidth="1"/>
    <col min="5133" max="5133" width="26.88671875" style="3" customWidth="1"/>
    <col min="5134" max="5134" width="13.77734375" style="3" customWidth="1"/>
    <col min="5135" max="5135" width="5.44140625" style="3" customWidth="1"/>
    <col min="5136" max="5136" width="8.88671875" style="3"/>
    <col min="5137" max="5137" width="9.33203125" style="3" customWidth="1"/>
    <col min="5138" max="5138" width="12.109375" style="3" customWidth="1"/>
    <col min="5139" max="5386" width="8.88671875" style="3"/>
    <col min="5387" max="5387" width="5.6640625" style="3" customWidth="1"/>
    <col min="5388" max="5388" width="10.6640625" style="3" customWidth="1"/>
    <col min="5389" max="5389" width="26.88671875" style="3" customWidth="1"/>
    <col min="5390" max="5390" width="13.77734375" style="3" customWidth="1"/>
    <col min="5391" max="5391" width="5.44140625" style="3" customWidth="1"/>
    <col min="5392" max="5392" width="8.88671875" style="3"/>
    <col min="5393" max="5393" width="9.33203125" style="3" customWidth="1"/>
    <col min="5394" max="5394" width="12.109375" style="3" customWidth="1"/>
    <col min="5395" max="5642" width="8.88671875" style="3"/>
    <col min="5643" max="5643" width="5.6640625" style="3" customWidth="1"/>
    <col min="5644" max="5644" width="10.6640625" style="3" customWidth="1"/>
    <col min="5645" max="5645" width="26.88671875" style="3" customWidth="1"/>
    <col min="5646" max="5646" width="13.77734375" style="3" customWidth="1"/>
    <col min="5647" max="5647" width="5.44140625" style="3" customWidth="1"/>
    <col min="5648" max="5648" width="8.88671875" style="3"/>
    <col min="5649" max="5649" width="9.33203125" style="3" customWidth="1"/>
    <col min="5650" max="5650" width="12.109375" style="3" customWidth="1"/>
    <col min="5651" max="5898" width="8.88671875" style="3"/>
    <col min="5899" max="5899" width="5.6640625" style="3" customWidth="1"/>
    <col min="5900" max="5900" width="10.6640625" style="3" customWidth="1"/>
    <col min="5901" max="5901" width="26.88671875" style="3" customWidth="1"/>
    <col min="5902" max="5902" width="13.77734375" style="3" customWidth="1"/>
    <col min="5903" max="5903" width="5.44140625" style="3" customWidth="1"/>
    <col min="5904" max="5904" width="8.88671875" style="3"/>
    <col min="5905" max="5905" width="9.33203125" style="3" customWidth="1"/>
    <col min="5906" max="5906" width="12.109375" style="3" customWidth="1"/>
    <col min="5907" max="6154" width="8.88671875" style="3"/>
    <col min="6155" max="6155" width="5.6640625" style="3" customWidth="1"/>
    <col min="6156" max="6156" width="10.6640625" style="3" customWidth="1"/>
    <col min="6157" max="6157" width="26.88671875" style="3" customWidth="1"/>
    <col min="6158" max="6158" width="13.77734375" style="3" customWidth="1"/>
    <col min="6159" max="6159" width="5.44140625" style="3" customWidth="1"/>
    <col min="6160" max="6160" width="8.88671875" style="3"/>
    <col min="6161" max="6161" width="9.33203125" style="3" customWidth="1"/>
    <col min="6162" max="6162" width="12.109375" style="3" customWidth="1"/>
    <col min="6163" max="6410" width="8.88671875" style="3"/>
    <col min="6411" max="6411" width="5.6640625" style="3" customWidth="1"/>
    <col min="6412" max="6412" width="10.6640625" style="3" customWidth="1"/>
    <col min="6413" max="6413" width="26.88671875" style="3" customWidth="1"/>
    <col min="6414" max="6414" width="13.77734375" style="3" customWidth="1"/>
    <col min="6415" max="6415" width="5.44140625" style="3" customWidth="1"/>
    <col min="6416" max="6416" width="8.88671875" style="3"/>
    <col min="6417" max="6417" width="9.33203125" style="3" customWidth="1"/>
    <col min="6418" max="6418" width="12.109375" style="3" customWidth="1"/>
    <col min="6419" max="6666" width="8.88671875" style="3"/>
    <col min="6667" max="6667" width="5.6640625" style="3" customWidth="1"/>
    <col min="6668" max="6668" width="10.6640625" style="3" customWidth="1"/>
    <col min="6669" max="6669" width="26.88671875" style="3" customWidth="1"/>
    <col min="6670" max="6670" width="13.77734375" style="3" customWidth="1"/>
    <col min="6671" max="6671" width="5.44140625" style="3" customWidth="1"/>
    <col min="6672" max="6672" width="8.88671875" style="3"/>
    <col min="6673" max="6673" width="9.33203125" style="3" customWidth="1"/>
    <col min="6674" max="6674" width="12.109375" style="3" customWidth="1"/>
    <col min="6675" max="6922" width="8.88671875" style="3"/>
    <col min="6923" max="6923" width="5.6640625" style="3" customWidth="1"/>
    <col min="6924" max="6924" width="10.6640625" style="3" customWidth="1"/>
    <col min="6925" max="6925" width="26.88671875" style="3" customWidth="1"/>
    <col min="6926" max="6926" width="13.77734375" style="3" customWidth="1"/>
    <col min="6927" max="6927" width="5.44140625" style="3" customWidth="1"/>
    <col min="6928" max="6928" width="8.88671875" style="3"/>
    <col min="6929" max="6929" width="9.33203125" style="3" customWidth="1"/>
    <col min="6930" max="6930" width="12.109375" style="3" customWidth="1"/>
    <col min="6931" max="7178" width="8.88671875" style="3"/>
    <col min="7179" max="7179" width="5.6640625" style="3" customWidth="1"/>
    <col min="7180" max="7180" width="10.6640625" style="3" customWidth="1"/>
    <col min="7181" max="7181" width="26.88671875" style="3" customWidth="1"/>
    <col min="7182" max="7182" width="13.77734375" style="3" customWidth="1"/>
    <col min="7183" max="7183" width="5.44140625" style="3" customWidth="1"/>
    <col min="7184" max="7184" width="8.88671875" style="3"/>
    <col min="7185" max="7185" width="9.33203125" style="3" customWidth="1"/>
    <col min="7186" max="7186" width="12.109375" style="3" customWidth="1"/>
    <col min="7187" max="7434" width="8.88671875" style="3"/>
    <col min="7435" max="7435" width="5.6640625" style="3" customWidth="1"/>
    <col min="7436" max="7436" width="10.6640625" style="3" customWidth="1"/>
    <col min="7437" max="7437" width="26.88671875" style="3" customWidth="1"/>
    <col min="7438" max="7438" width="13.77734375" style="3" customWidth="1"/>
    <col min="7439" max="7439" width="5.44140625" style="3" customWidth="1"/>
    <col min="7440" max="7440" width="8.88671875" style="3"/>
    <col min="7441" max="7441" width="9.33203125" style="3" customWidth="1"/>
    <col min="7442" max="7442" width="12.109375" style="3" customWidth="1"/>
    <col min="7443" max="7690" width="8.88671875" style="3"/>
    <col min="7691" max="7691" width="5.6640625" style="3" customWidth="1"/>
    <col min="7692" max="7692" width="10.6640625" style="3" customWidth="1"/>
    <col min="7693" max="7693" width="26.88671875" style="3" customWidth="1"/>
    <col min="7694" max="7694" width="13.77734375" style="3" customWidth="1"/>
    <col min="7695" max="7695" width="5.44140625" style="3" customWidth="1"/>
    <col min="7696" max="7696" width="8.88671875" style="3"/>
    <col min="7697" max="7697" width="9.33203125" style="3" customWidth="1"/>
    <col min="7698" max="7698" width="12.109375" style="3" customWidth="1"/>
    <col min="7699" max="7946" width="8.88671875" style="3"/>
    <col min="7947" max="7947" width="5.6640625" style="3" customWidth="1"/>
    <col min="7948" max="7948" width="10.6640625" style="3" customWidth="1"/>
    <col min="7949" max="7949" width="26.88671875" style="3" customWidth="1"/>
    <col min="7950" max="7950" width="13.77734375" style="3" customWidth="1"/>
    <col min="7951" max="7951" width="5.44140625" style="3" customWidth="1"/>
    <col min="7952" max="7952" width="8.88671875" style="3"/>
    <col min="7953" max="7953" width="9.33203125" style="3" customWidth="1"/>
    <col min="7954" max="7954" width="12.109375" style="3" customWidth="1"/>
    <col min="7955" max="8202" width="8.88671875" style="3"/>
    <col min="8203" max="8203" width="5.6640625" style="3" customWidth="1"/>
    <col min="8204" max="8204" width="10.6640625" style="3" customWidth="1"/>
    <col min="8205" max="8205" width="26.88671875" style="3" customWidth="1"/>
    <col min="8206" max="8206" width="13.77734375" style="3" customWidth="1"/>
    <col min="8207" max="8207" width="5.44140625" style="3" customWidth="1"/>
    <col min="8208" max="8208" width="8.88671875" style="3"/>
    <col min="8209" max="8209" width="9.33203125" style="3" customWidth="1"/>
    <col min="8210" max="8210" width="12.109375" style="3" customWidth="1"/>
    <col min="8211" max="8458" width="8.88671875" style="3"/>
    <col min="8459" max="8459" width="5.6640625" style="3" customWidth="1"/>
    <col min="8460" max="8460" width="10.6640625" style="3" customWidth="1"/>
    <col min="8461" max="8461" width="26.88671875" style="3" customWidth="1"/>
    <col min="8462" max="8462" width="13.77734375" style="3" customWidth="1"/>
    <col min="8463" max="8463" width="5.44140625" style="3" customWidth="1"/>
    <col min="8464" max="8464" width="8.88671875" style="3"/>
    <col min="8465" max="8465" width="9.33203125" style="3" customWidth="1"/>
    <col min="8466" max="8466" width="12.109375" style="3" customWidth="1"/>
    <col min="8467" max="8714" width="8.88671875" style="3"/>
    <col min="8715" max="8715" width="5.6640625" style="3" customWidth="1"/>
    <col min="8716" max="8716" width="10.6640625" style="3" customWidth="1"/>
    <col min="8717" max="8717" width="26.88671875" style="3" customWidth="1"/>
    <col min="8718" max="8718" width="13.77734375" style="3" customWidth="1"/>
    <col min="8719" max="8719" width="5.44140625" style="3" customWidth="1"/>
    <col min="8720" max="8720" width="8.88671875" style="3"/>
    <col min="8721" max="8721" width="9.33203125" style="3" customWidth="1"/>
    <col min="8722" max="8722" width="12.109375" style="3" customWidth="1"/>
    <col min="8723" max="8970" width="8.88671875" style="3"/>
    <col min="8971" max="8971" width="5.6640625" style="3" customWidth="1"/>
    <col min="8972" max="8972" width="10.6640625" style="3" customWidth="1"/>
    <col min="8973" max="8973" width="26.88671875" style="3" customWidth="1"/>
    <col min="8974" max="8974" width="13.77734375" style="3" customWidth="1"/>
    <col min="8975" max="8975" width="5.44140625" style="3" customWidth="1"/>
    <col min="8976" max="8976" width="8.88671875" style="3"/>
    <col min="8977" max="8977" width="9.33203125" style="3" customWidth="1"/>
    <col min="8978" max="8978" width="12.109375" style="3" customWidth="1"/>
    <col min="8979" max="9226" width="8.88671875" style="3"/>
    <col min="9227" max="9227" width="5.6640625" style="3" customWidth="1"/>
    <col min="9228" max="9228" width="10.6640625" style="3" customWidth="1"/>
    <col min="9229" max="9229" width="26.88671875" style="3" customWidth="1"/>
    <col min="9230" max="9230" width="13.77734375" style="3" customWidth="1"/>
    <col min="9231" max="9231" width="5.44140625" style="3" customWidth="1"/>
    <col min="9232" max="9232" width="8.88671875" style="3"/>
    <col min="9233" max="9233" width="9.33203125" style="3" customWidth="1"/>
    <col min="9234" max="9234" width="12.109375" style="3" customWidth="1"/>
    <col min="9235" max="9482" width="8.88671875" style="3"/>
    <col min="9483" max="9483" width="5.6640625" style="3" customWidth="1"/>
    <col min="9484" max="9484" width="10.6640625" style="3" customWidth="1"/>
    <col min="9485" max="9485" width="26.88671875" style="3" customWidth="1"/>
    <col min="9486" max="9486" width="13.77734375" style="3" customWidth="1"/>
    <col min="9487" max="9487" width="5.44140625" style="3" customWidth="1"/>
    <col min="9488" max="9488" width="8.88671875" style="3"/>
    <col min="9489" max="9489" width="9.33203125" style="3" customWidth="1"/>
    <col min="9490" max="9490" width="12.109375" style="3" customWidth="1"/>
    <col min="9491" max="9738" width="8.88671875" style="3"/>
    <col min="9739" max="9739" width="5.6640625" style="3" customWidth="1"/>
    <col min="9740" max="9740" width="10.6640625" style="3" customWidth="1"/>
    <col min="9741" max="9741" width="26.88671875" style="3" customWidth="1"/>
    <col min="9742" max="9742" width="13.77734375" style="3" customWidth="1"/>
    <col min="9743" max="9743" width="5.44140625" style="3" customWidth="1"/>
    <col min="9744" max="9744" width="8.88671875" style="3"/>
    <col min="9745" max="9745" width="9.33203125" style="3" customWidth="1"/>
    <col min="9746" max="9746" width="12.109375" style="3" customWidth="1"/>
    <col min="9747" max="9994" width="8.88671875" style="3"/>
    <col min="9995" max="9995" width="5.6640625" style="3" customWidth="1"/>
    <col min="9996" max="9996" width="10.6640625" style="3" customWidth="1"/>
    <col min="9997" max="9997" width="26.88671875" style="3" customWidth="1"/>
    <col min="9998" max="9998" width="13.77734375" style="3" customWidth="1"/>
    <col min="9999" max="9999" width="5.44140625" style="3" customWidth="1"/>
    <col min="10000" max="10000" width="8.88671875" style="3"/>
    <col min="10001" max="10001" width="9.33203125" style="3" customWidth="1"/>
    <col min="10002" max="10002" width="12.109375" style="3" customWidth="1"/>
    <col min="10003" max="10250" width="8.88671875" style="3"/>
    <col min="10251" max="10251" width="5.6640625" style="3" customWidth="1"/>
    <col min="10252" max="10252" width="10.6640625" style="3" customWidth="1"/>
    <col min="10253" max="10253" width="26.88671875" style="3" customWidth="1"/>
    <col min="10254" max="10254" width="13.77734375" style="3" customWidth="1"/>
    <col min="10255" max="10255" width="5.44140625" style="3" customWidth="1"/>
    <col min="10256" max="10256" width="8.88671875" style="3"/>
    <col min="10257" max="10257" width="9.33203125" style="3" customWidth="1"/>
    <col min="10258" max="10258" width="12.109375" style="3" customWidth="1"/>
    <col min="10259" max="10506" width="8.88671875" style="3"/>
    <col min="10507" max="10507" width="5.6640625" style="3" customWidth="1"/>
    <col min="10508" max="10508" width="10.6640625" style="3" customWidth="1"/>
    <col min="10509" max="10509" width="26.88671875" style="3" customWidth="1"/>
    <col min="10510" max="10510" width="13.77734375" style="3" customWidth="1"/>
    <col min="10511" max="10511" width="5.44140625" style="3" customWidth="1"/>
    <col min="10512" max="10512" width="8.88671875" style="3"/>
    <col min="10513" max="10513" width="9.33203125" style="3" customWidth="1"/>
    <col min="10514" max="10514" width="12.109375" style="3" customWidth="1"/>
    <col min="10515" max="10762" width="8.88671875" style="3"/>
    <col min="10763" max="10763" width="5.6640625" style="3" customWidth="1"/>
    <col min="10764" max="10764" width="10.6640625" style="3" customWidth="1"/>
    <col min="10765" max="10765" width="26.88671875" style="3" customWidth="1"/>
    <col min="10766" max="10766" width="13.77734375" style="3" customWidth="1"/>
    <col min="10767" max="10767" width="5.44140625" style="3" customWidth="1"/>
    <col min="10768" max="10768" width="8.88671875" style="3"/>
    <col min="10769" max="10769" width="9.33203125" style="3" customWidth="1"/>
    <col min="10770" max="10770" width="12.109375" style="3" customWidth="1"/>
    <col min="10771" max="11018" width="8.88671875" style="3"/>
    <col min="11019" max="11019" width="5.6640625" style="3" customWidth="1"/>
    <col min="11020" max="11020" width="10.6640625" style="3" customWidth="1"/>
    <col min="11021" max="11021" width="26.88671875" style="3" customWidth="1"/>
    <col min="11022" max="11022" width="13.77734375" style="3" customWidth="1"/>
    <col min="11023" max="11023" width="5.44140625" style="3" customWidth="1"/>
    <col min="11024" max="11024" width="8.88671875" style="3"/>
    <col min="11025" max="11025" width="9.33203125" style="3" customWidth="1"/>
    <col min="11026" max="11026" width="12.109375" style="3" customWidth="1"/>
    <col min="11027" max="11274" width="8.88671875" style="3"/>
    <col min="11275" max="11275" width="5.6640625" style="3" customWidth="1"/>
    <col min="11276" max="11276" width="10.6640625" style="3" customWidth="1"/>
    <col min="11277" max="11277" width="26.88671875" style="3" customWidth="1"/>
    <col min="11278" max="11278" width="13.77734375" style="3" customWidth="1"/>
    <col min="11279" max="11279" width="5.44140625" style="3" customWidth="1"/>
    <col min="11280" max="11280" width="8.88671875" style="3"/>
    <col min="11281" max="11281" width="9.33203125" style="3" customWidth="1"/>
    <col min="11282" max="11282" width="12.109375" style="3" customWidth="1"/>
    <col min="11283" max="11530" width="8.88671875" style="3"/>
    <col min="11531" max="11531" width="5.6640625" style="3" customWidth="1"/>
    <col min="11532" max="11532" width="10.6640625" style="3" customWidth="1"/>
    <col min="11533" max="11533" width="26.88671875" style="3" customWidth="1"/>
    <col min="11534" max="11534" width="13.77734375" style="3" customWidth="1"/>
    <col min="11535" max="11535" width="5.44140625" style="3" customWidth="1"/>
    <col min="11536" max="11536" width="8.88671875" style="3"/>
    <col min="11537" max="11537" width="9.33203125" style="3" customWidth="1"/>
    <col min="11538" max="11538" width="12.109375" style="3" customWidth="1"/>
    <col min="11539" max="11786" width="8.88671875" style="3"/>
    <col min="11787" max="11787" width="5.6640625" style="3" customWidth="1"/>
    <col min="11788" max="11788" width="10.6640625" style="3" customWidth="1"/>
    <col min="11789" max="11789" width="26.88671875" style="3" customWidth="1"/>
    <col min="11790" max="11790" width="13.77734375" style="3" customWidth="1"/>
    <col min="11791" max="11791" width="5.44140625" style="3" customWidth="1"/>
    <col min="11792" max="11792" width="8.88671875" style="3"/>
    <col min="11793" max="11793" width="9.33203125" style="3" customWidth="1"/>
    <col min="11794" max="11794" width="12.109375" style="3" customWidth="1"/>
    <col min="11795" max="12042" width="8.88671875" style="3"/>
    <col min="12043" max="12043" width="5.6640625" style="3" customWidth="1"/>
    <col min="12044" max="12044" width="10.6640625" style="3" customWidth="1"/>
    <col min="12045" max="12045" width="26.88671875" style="3" customWidth="1"/>
    <col min="12046" max="12046" width="13.77734375" style="3" customWidth="1"/>
    <col min="12047" max="12047" width="5.44140625" style="3" customWidth="1"/>
    <col min="12048" max="12048" width="8.88671875" style="3"/>
    <col min="12049" max="12049" width="9.33203125" style="3" customWidth="1"/>
    <col min="12050" max="12050" width="12.109375" style="3" customWidth="1"/>
    <col min="12051" max="12298" width="8.88671875" style="3"/>
    <col min="12299" max="12299" width="5.6640625" style="3" customWidth="1"/>
    <col min="12300" max="12300" width="10.6640625" style="3" customWidth="1"/>
    <col min="12301" max="12301" width="26.88671875" style="3" customWidth="1"/>
    <col min="12302" max="12302" width="13.77734375" style="3" customWidth="1"/>
    <col min="12303" max="12303" width="5.44140625" style="3" customWidth="1"/>
    <col min="12304" max="12304" width="8.88671875" style="3"/>
    <col min="12305" max="12305" width="9.33203125" style="3" customWidth="1"/>
    <col min="12306" max="12306" width="12.109375" style="3" customWidth="1"/>
    <col min="12307" max="12554" width="8.88671875" style="3"/>
    <col min="12555" max="12555" width="5.6640625" style="3" customWidth="1"/>
    <col min="12556" max="12556" width="10.6640625" style="3" customWidth="1"/>
    <col min="12557" max="12557" width="26.88671875" style="3" customWidth="1"/>
    <col min="12558" max="12558" width="13.77734375" style="3" customWidth="1"/>
    <col min="12559" max="12559" width="5.44140625" style="3" customWidth="1"/>
    <col min="12560" max="12560" width="8.88671875" style="3"/>
    <col min="12561" max="12561" width="9.33203125" style="3" customWidth="1"/>
    <col min="12562" max="12562" width="12.109375" style="3" customWidth="1"/>
    <col min="12563" max="12810" width="8.88671875" style="3"/>
    <col min="12811" max="12811" width="5.6640625" style="3" customWidth="1"/>
    <col min="12812" max="12812" width="10.6640625" style="3" customWidth="1"/>
    <col min="12813" max="12813" width="26.88671875" style="3" customWidth="1"/>
    <col min="12814" max="12814" width="13.77734375" style="3" customWidth="1"/>
    <col min="12815" max="12815" width="5.44140625" style="3" customWidth="1"/>
    <col min="12816" max="12816" width="8.88671875" style="3"/>
    <col min="12817" max="12817" width="9.33203125" style="3" customWidth="1"/>
    <col min="12818" max="12818" width="12.109375" style="3" customWidth="1"/>
    <col min="12819" max="13066" width="8.88671875" style="3"/>
    <col min="13067" max="13067" width="5.6640625" style="3" customWidth="1"/>
    <col min="13068" max="13068" width="10.6640625" style="3" customWidth="1"/>
    <col min="13069" max="13069" width="26.88671875" style="3" customWidth="1"/>
    <col min="13070" max="13070" width="13.77734375" style="3" customWidth="1"/>
    <col min="13071" max="13071" width="5.44140625" style="3" customWidth="1"/>
    <col min="13072" max="13072" width="8.88671875" style="3"/>
    <col min="13073" max="13073" width="9.33203125" style="3" customWidth="1"/>
    <col min="13074" max="13074" width="12.109375" style="3" customWidth="1"/>
    <col min="13075" max="13322" width="8.88671875" style="3"/>
    <col min="13323" max="13323" width="5.6640625" style="3" customWidth="1"/>
    <col min="13324" max="13324" width="10.6640625" style="3" customWidth="1"/>
    <col min="13325" max="13325" width="26.88671875" style="3" customWidth="1"/>
    <col min="13326" max="13326" width="13.77734375" style="3" customWidth="1"/>
    <col min="13327" max="13327" width="5.44140625" style="3" customWidth="1"/>
    <col min="13328" max="13328" width="8.88671875" style="3"/>
    <col min="13329" max="13329" width="9.33203125" style="3" customWidth="1"/>
    <col min="13330" max="13330" width="12.109375" style="3" customWidth="1"/>
    <col min="13331" max="13578" width="8.88671875" style="3"/>
    <col min="13579" max="13579" width="5.6640625" style="3" customWidth="1"/>
    <col min="13580" max="13580" width="10.6640625" style="3" customWidth="1"/>
    <col min="13581" max="13581" width="26.88671875" style="3" customWidth="1"/>
    <col min="13582" max="13582" width="13.77734375" style="3" customWidth="1"/>
    <col min="13583" max="13583" width="5.44140625" style="3" customWidth="1"/>
    <col min="13584" max="13584" width="8.88671875" style="3"/>
    <col min="13585" max="13585" width="9.33203125" style="3" customWidth="1"/>
    <col min="13586" max="13586" width="12.109375" style="3" customWidth="1"/>
    <col min="13587" max="13834" width="8.88671875" style="3"/>
    <col min="13835" max="13835" width="5.6640625" style="3" customWidth="1"/>
    <col min="13836" max="13836" width="10.6640625" style="3" customWidth="1"/>
    <col min="13837" max="13837" width="26.88671875" style="3" customWidth="1"/>
    <col min="13838" max="13838" width="13.77734375" style="3" customWidth="1"/>
    <col min="13839" max="13839" width="5.44140625" style="3" customWidth="1"/>
    <col min="13840" max="13840" width="8.88671875" style="3"/>
    <col min="13841" max="13841" width="9.33203125" style="3" customWidth="1"/>
    <col min="13842" max="13842" width="12.109375" style="3" customWidth="1"/>
    <col min="13843" max="14090" width="8.88671875" style="3"/>
    <col min="14091" max="14091" width="5.6640625" style="3" customWidth="1"/>
    <col min="14092" max="14092" width="10.6640625" style="3" customWidth="1"/>
    <col min="14093" max="14093" width="26.88671875" style="3" customWidth="1"/>
    <col min="14094" max="14094" width="13.77734375" style="3" customWidth="1"/>
    <col min="14095" max="14095" width="5.44140625" style="3" customWidth="1"/>
    <col min="14096" max="14096" width="8.88671875" style="3"/>
    <col min="14097" max="14097" width="9.33203125" style="3" customWidth="1"/>
    <col min="14098" max="14098" width="12.109375" style="3" customWidth="1"/>
    <col min="14099" max="14346" width="8.88671875" style="3"/>
    <col min="14347" max="14347" width="5.6640625" style="3" customWidth="1"/>
    <col min="14348" max="14348" width="10.6640625" style="3" customWidth="1"/>
    <col min="14349" max="14349" width="26.88671875" style="3" customWidth="1"/>
    <col min="14350" max="14350" width="13.77734375" style="3" customWidth="1"/>
    <col min="14351" max="14351" width="5.44140625" style="3" customWidth="1"/>
    <col min="14352" max="14352" width="8.88671875" style="3"/>
    <col min="14353" max="14353" width="9.33203125" style="3" customWidth="1"/>
    <col min="14354" max="14354" width="12.109375" style="3" customWidth="1"/>
    <col min="14355" max="14602" width="8.88671875" style="3"/>
    <col min="14603" max="14603" width="5.6640625" style="3" customWidth="1"/>
    <col min="14604" max="14604" width="10.6640625" style="3" customWidth="1"/>
    <col min="14605" max="14605" width="26.88671875" style="3" customWidth="1"/>
    <col min="14606" max="14606" width="13.77734375" style="3" customWidth="1"/>
    <col min="14607" max="14607" width="5.44140625" style="3" customWidth="1"/>
    <col min="14608" max="14608" width="8.88671875" style="3"/>
    <col min="14609" max="14609" width="9.33203125" style="3" customWidth="1"/>
    <col min="14610" max="14610" width="12.109375" style="3" customWidth="1"/>
    <col min="14611" max="14858" width="8.88671875" style="3"/>
    <col min="14859" max="14859" width="5.6640625" style="3" customWidth="1"/>
    <col min="14860" max="14860" width="10.6640625" style="3" customWidth="1"/>
    <col min="14861" max="14861" width="26.88671875" style="3" customWidth="1"/>
    <col min="14862" max="14862" width="13.77734375" style="3" customWidth="1"/>
    <col min="14863" max="14863" width="5.44140625" style="3" customWidth="1"/>
    <col min="14864" max="14864" width="8.88671875" style="3"/>
    <col min="14865" max="14865" width="9.33203125" style="3" customWidth="1"/>
    <col min="14866" max="14866" width="12.109375" style="3" customWidth="1"/>
    <col min="14867" max="15114" width="8.88671875" style="3"/>
    <col min="15115" max="15115" width="5.6640625" style="3" customWidth="1"/>
    <col min="15116" max="15116" width="10.6640625" style="3" customWidth="1"/>
    <col min="15117" max="15117" width="26.88671875" style="3" customWidth="1"/>
    <col min="15118" max="15118" width="13.77734375" style="3" customWidth="1"/>
    <col min="15119" max="15119" width="5.44140625" style="3" customWidth="1"/>
    <col min="15120" max="15120" width="8.88671875" style="3"/>
    <col min="15121" max="15121" width="9.33203125" style="3" customWidth="1"/>
    <col min="15122" max="15122" width="12.109375" style="3" customWidth="1"/>
    <col min="15123" max="15370" width="8.88671875" style="3"/>
    <col min="15371" max="15371" width="5.6640625" style="3" customWidth="1"/>
    <col min="15372" max="15372" width="10.6640625" style="3" customWidth="1"/>
    <col min="15373" max="15373" width="26.88671875" style="3" customWidth="1"/>
    <col min="15374" max="15374" width="13.77734375" style="3" customWidth="1"/>
    <col min="15375" max="15375" width="5.44140625" style="3" customWidth="1"/>
    <col min="15376" max="15376" width="8.88671875" style="3"/>
    <col min="15377" max="15377" width="9.33203125" style="3" customWidth="1"/>
    <col min="15378" max="15378" width="12.109375" style="3" customWidth="1"/>
    <col min="15379" max="15626" width="8.88671875" style="3"/>
    <col min="15627" max="15627" width="5.6640625" style="3" customWidth="1"/>
    <col min="15628" max="15628" width="10.6640625" style="3" customWidth="1"/>
    <col min="15629" max="15629" width="26.88671875" style="3" customWidth="1"/>
    <col min="15630" max="15630" width="13.77734375" style="3" customWidth="1"/>
    <col min="15631" max="15631" width="5.44140625" style="3" customWidth="1"/>
    <col min="15632" max="15632" width="8.88671875" style="3"/>
    <col min="15633" max="15633" width="9.33203125" style="3" customWidth="1"/>
    <col min="15634" max="15634" width="12.109375" style="3" customWidth="1"/>
    <col min="15635" max="15882" width="8.88671875" style="3"/>
    <col min="15883" max="15883" width="5.6640625" style="3" customWidth="1"/>
    <col min="15884" max="15884" width="10.6640625" style="3" customWidth="1"/>
    <col min="15885" max="15885" width="26.88671875" style="3" customWidth="1"/>
    <col min="15886" max="15886" width="13.77734375" style="3" customWidth="1"/>
    <col min="15887" max="15887" width="5.44140625" style="3" customWidth="1"/>
    <col min="15888" max="15888" width="8.88671875" style="3"/>
    <col min="15889" max="15889" width="9.33203125" style="3" customWidth="1"/>
    <col min="15890" max="15890" width="12.109375" style="3" customWidth="1"/>
    <col min="15891" max="16138" width="8.88671875" style="3"/>
    <col min="16139" max="16139" width="5.6640625" style="3" customWidth="1"/>
    <col min="16140" max="16140" width="10.6640625" style="3" customWidth="1"/>
    <col min="16141" max="16141" width="26.88671875" style="3" customWidth="1"/>
    <col min="16142" max="16142" width="13.77734375" style="3" customWidth="1"/>
    <col min="16143" max="16143" width="5.44140625" style="3" customWidth="1"/>
    <col min="16144" max="16144" width="8.88671875" style="3"/>
    <col min="16145" max="16145" width="9.33203125" style="3" customWidth="1"/>
    <col min="16146" max="16146" width="12.109375" style="3" customWidth="1"/>
    <col min="16147" max="16384" width="8.88671875" style="3"/>
  </cols>
  <sheetData>
    <row r="1" spans="1:31" ht="25.8">
      <c r="A1" s="99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24"/>
      <c r="O1" s="9"/>
    </row>
    <row r="2" spans="1:31" ht="15.6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25"/>
      <c r="O2" s="10"/>
    </row>
    <row r="3" spans="1:31" ht="17.399999999999999">
      <c r="A3" s="75" t="s">
        <v>89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6"/>
      <c r="O3" s="11"/>
    </row>
    <row r="4" spans="1:31" ht="15.6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26"/>
      <c r="O4" s="11"/>
    </row>
    <row r="5" spans="1:31" ht="28.5" customHeight="1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27"/>
      <c r="O5" s="12"/>
    </row>
    <row r="6" spans="1:31" ht="15.6">
      <c r="A6" s="77" t="s">
        <v>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28"/>
      <c r="O6" s="13"/>
      <c r="AB6" s="3" t="s">
        <v>5</v>
      </c>
      <c r="AC6" s="3" t="s">
        <v>6</v>
      </c>
    </row>
    <row r="7" spans="1:31" ht="15" customHeight="1">
      <c r="A7" s="86" t="s">
        <v>7</v>
      </c>
      <c r="B7" s="87" t="s">
        <v>8</v>
      </c>
      <c r="C7" s="88" t="s">
        <v>9</v>
      </c>
      <c r="D7" s="88" t="s">
        <v>10</v>
      </c>
      <c r="E7" s="89" t="s">
        <v>11</v>
      </c>
      <c r="F7" s="78" t="s">
        <v>12</v>
      </c>
      <c r="G7" s="79"/>
      <c r="H7" s="80"/>
      <c r="I7" s="90" t="s">
        <v>13</v>
      </c>
      <c r="J7" s="90" t="s">
        <v>90</v>
      </c>
      <c r="K7" s="90" t="s">
        <v>91</v>
      </c>
      <c r="L7" s="90" t="s">
        <v>14</v>
      </c>
      <c r="M7" s="92" t="s">
        <v>15</v>
      </c>
      <c r="N7" s="81" t="s">
        <v>16</v>
      </c>
      <c r="O7" s="82"/>
      <c r="P7" s="82"/>
      <c r="Q7" s="82"/>
      <c r="R7" s="82"/>
      <c r="S7" s="82"/>
      <c r="T7" s="83"/>
      <c r="U7" s="101" t="s">
        <v>92</v>
      </c>
      <c r="V7" s="95" t="s">
        <v>18</v>
      </c>
      <c r="X7" s="98" t="s">
        <v>93</v>
      </c>
      <c r="Y7" s="97" t="s">
        <v>20</v>
      </c>
      <c r="Z7" s="98" t="s">
        <v>21</v>
      </c>
      <c r="AB7" s="84" t="s">
        <v>12</v>
      </c>
      <c r="AC7" s="85"/>
    </row>
    <row r="8" spans="1:31" ht="60">
      <c r="A8" s="86"/>
      <c r="B8" s="87"/>
      <c r="C8" s="88"/>
      <c r="D8" s="88"/>
      <c r="E8" s="89"/>
      <c r="F8" s="14" t="s">
        <v>22</v>
      </c>
      <c r="G8" s="14" t="s">
        <v>23</v>
      </c>
      <c r="H8" s="14" t="s">
        <v>94</v>
      </c>
      <c r="I8" s="91"/>
      <c r="J8" s="91"/>
      <c r="K8" s="91"/>
      <c r="L8" s="91"/>
      <c r="M8" s="92"/>
      <c r="N8" s="31" t="s">
        <v>95</v>
      </c>
      <c r="O8" s="30" t="s">
        <v>96</v>
      </c>
      <c r="P8" s="32" t="s">
        <v>26</v>
      </c>
      <c r="Q8" s="38" t="s">
        <v>27</v>
      </c>
      <c r="R8" s="38" t="s">
        <v>28</v>
      </c>
      <c r="S8" s="38" t="s">
        <v>29</v>
      </c>
      <c r="T8" s="38" t="s">
        <v>30</v>
      </c>
      <c r="U8" s="101"/>
      <c r="V8" s="95"/>
      <c r="X8" s="98"/>
      <c r="Y8" s="97"/>
      <c r="Z8" s="98"/>
      <c r="AB8" s="29" t="s">
        <v>31</v>
      </c>
      <c r="AC8" s="44" t="s">
        <v>32</v>
      </c>
    </row>
    <row r="9" spans="1:31" s="1" customFormat="1" ht="75.599999999999994" customHeight="1">
      <c r="A9" s="15">
        <v>1</v>
      </c>
      <c r="B9" s="16" t="s">
        <v>97</v>
      </c>
      <c r="C9" s="17" t="s">
        <v>98</v>
      </c>
      <c r="D9" s="18" t="s">
        <v>99</v>
      </c>
      <c r="E9" s="19" t="s">
        <v>100</v>
      </c>
      <c r="F9" s="20">
        <v>27.838290598290602</v>
      </c>
      <c r="G9" s="20">
        <f t="shared" ref="G9:G11" si="0">F9+Z9</f>
        <v>51.617983154121866</v>
      </c>
      <c r="H9" s="20">
        <v>51.617983154121902</v>
      </c>
      <c r="I9" s="33">
        <f>296+894+420+551+201+150-12</f>
        <v>2500</v>
      </c>
      <c r="J9" s="33">
        <f t="shared" ref="J9:J11" si="1">S9-I9</f>
        <v>0</v>
      </c>
      <c r="K9" s="33">
        <v>800</v>
      </c>
      <c r="L9" s="33" t="s">
        <v>101</v>
      </c>
      <c r="M9" s="34" t="s">
        <v>102</v>
      </c>
      <c r="N9" s="35">
        <v>23.7796925558313</v>
      </c>
      <c r="O9" s="35">
        <f t="shared" ref="O9:O11" si="2">G9+N9</f>
        <v>75.397675709953162</v>
      </c>
      <c r="P9" s="36">
        <f>N9*S9</f>
        <v>59449.23138957825</v>
      </c>
      <c r="Q9" s="39">
        <v>400</v>
      </c>
      <c r="R9" s="39">
        <v>6</v>
      </c>
      <c r="S9" s="39">
        <v>2500</v>
      </c>
      <c r="T9" s="39">
        <f>I9*N9</f>
        <v>59449.23138957825</v>
      </c>
      <c r="U9" s="39">
        <f>K9*N9</f>
        <v>19023.754044665038</v>
      </c>
      <c r="V9" s="40">
        <v>40300</v>
      </c>
      <c r="W9" s="41">
        <f t="shared" ref="W9:W11" si="3">S9/V9</f>
        <v>6.2034739454094295E-2</v>
      </c>
      <c r="X9" s="42">
        <v>958321.61</v>
      </c>
      <c r="Y9" s="42">
        <f t="shared" ref="Y9:Y11" si="4">X9*W9</f>
        <v>59449.231389578163</v>
      </c>
      <c r="Z9" s="45">
        <f t="shared" ref="Z9:Z11" si="5">Y9/S9</f>
        <v>23.779692555831264</v>
      </c>
      <c r="AA9" s="46">
        <f t="shared" ref="AA9:AA11" si="6">Z9*S9</f>
        <v>59449.231389578163</v>
      </c>
      <c r="AB9" s="47"/>
      <c r="AC9" s="47"/>
      <c r="AD9" s="48">
        <f t="shared" ref="AD9:AD10" si="7">(G9-F9)/F9</f>
        <v>0.85420807257797093</v>
      </c>
    </row>
    <row r="10" spans="1:31" s="1" customFormat="1" ht="48.6" customHeight="1">
      <c r="A10" s="15">
        <v>2</v>
      </c>
      <c r="B10" s="16" t="s">
        <v>103</v>
      </c>
      <c r="C10" s="17" t="s">
        <v>104</v>
      </c>
      <c r="D10" s="18" t="s">
        <v>105</v>
      </c>
      <c r="E10" s="19" t="s">
        <v>100</v>
      </c>
      <c r="F10" s="20">
        <v>24.829487179487199</v>
      </c>
      <c r="G10" s="20">
        <f t="shared" si="0"/>
        <v>48.609179735318463</v>
      </c>
      <c r="H10" s="20">
        <v>48.609179735318399</v>
      </c>
      <c r="I10" s="33">
        <f>7+1237+820+509+156+214</f>
        <v>2943</v>
      </c>
      <c r="J10" s="33">
        <f t="shared" si="1"/>
        <v>2057</v>
      </c>
      <c r="K10" s="33">
        <f>J10-800</f>
        <v>1257</v>
      </c>
      <c r="L10" s="33" t="s">
        <v>106</v>
      </c>
      <c r="M10" s="34" t="s">
        <v>107</v>
      </c>
      <c r="N10" s="35">
        <v>23.7796925558313</v>
      </c>
      <c r="O10" s="35">
        <f t="shared" si="2"/>
        <v>72.388872291149767</v>
      </c>
      <c r="P10" s="36">
        <f t="shared" ref="P10:P11" si="8">N10*S10</f>
        <v>118898.4627791565</v>
      </c>
      <c r="Q10" s="39">
        <v>800</v>
      </c>
      <c r="R10" s="39">
        <v>6</v>
      </c>
      <c r="S10" s="39">
        <v>5000</v>
      </c>
      <c r="T10" s="39">
        <f t="shared" ref="T10:T11" si="9">I10*N10</f>
        <v>69983.635191811511</v>
      </c>
      <c r="U10" s="39">
        <f t="shared" ref="U10:U11" si="10">K10*N10</f>
        <v>29891.073542679944</v>
      </c>
      <c r="V10" s="40">
        <v>40300</v>
      </c>
      <c r="W10" s="41">
        <f t="shared" si="3"/>
        <v>0.12406947890818859</v>
      </c>
      <c r="X10" s="42">
        <v>958321.61</v>
      </c>
      <c r="Y10" s="42">
        <f t="shared" si="4"/>
        <v>118898.46277915633</v>
      </c>
      <c r="Z10" s="45">
        <f t="shared" si="5"/>
        <v>23.779692555831264</v>
      </c>
      <c r="AA10" s="46">
        <f t="shared" si="6"/>
        <v>118898.46277915633</v>
      </c>
      <c r="AB10" s="47"/>
      <c r="AC10" s="47"/>
      <c r="AD10" s="48">
        <f t="shared" si="7"/>
        <v>0.95771984269883681</v>
      </c>
    </row>
    <row r="11" spans="1:31" s="2" customFormat="1" ht="48" customHeight="1">
      <c r="A11" s="15">
        <v>16</v>
      </c>
      <c r="B11" s="21" t="s">
        <v>108</v>
      </c>
      <c r="C11" s="22" t="s">
        <v>109</v>
      </c>
      <c r="D11" s="23"/>
      <c r="E11" s="19" t="s">
        <v>36</v>
      </c>
      <c r="F11" s="20">
        <v>32.65</v>
      </c>
      <c r="G11" s="20">
        <f t="shared" si="0"/>
        <v>56.429692555831267</v>
      </c>
      <c r="H11" s="20">
        <v>56.429692555831302</v>
      </c>
      <c r="I11" s="33">
        <f>800+969+939+729+987+358</f>
        <v>4782</v>
      </c>
      <c r="J11" s="33">
        <f t="shared" si="1"/>
        <v>7218</v>
      </c>
      <c r="K11" s="33">
        <f>J11-5800</f>
        <v>1418</v>
      </c>
      <c r="L11" s="33" t="s">
        <v>110</v>
      </c>
      <c r="M11" s="34" t="s">
        <v>111</v>
      </c>
      <c r="N11" s="35">
        <v>23.7796925558313</v>
      </c>
      <c r="O11" s="35">
        <f t="shared" si="2"/>
        <v>80.20938511166257</v>
      </c>
      <c r="P11" s="36">
        <f t="shared" si="8"/>
        <v>285356.31066997559</v>
      </c>
      <c r="Q11" s="43">
        <v>2000</v>
      </c>
      <c r="R11" s="39">
        <v>6</v>
      </c>
      <c r="S11" s="39">
        <f t="shared" ref="S11" si="11">Q11*R11</f>
        <v>12000</v>
      </c>
      <c r="T11" s="39">
        <f t="shared" si="9"/>
        <v>113714.48980198527</v>
      </c>
      <c r="U11" s="39">
        <f t="shared" si="10"/>
        <v>33719.60404416878</v>
      </c>
      <c r="V11" s="40">
        <v>40300</v>
      </c>
      <c r="W11" s="41">
        <f t="shared" si="3"/>
        <v>0.29776674937965258</v>
      </c>
      <c r="X11" s="42">
        <v>958321.61</v>
      </c>
      <c r="Y11" s="42">
        <f t="shared" si="4"/>
        <v>285356.31066997518</v>
      </c>
      <c r="Z11" s="45">
        <f t="shared" si="5"/>
        <v>23.779692555831264</v>
      </c>
      <c r="AA11" s="46">
        <f t="shared" si="6"/>
        <v>285356.31066997518</v>
      </c>
      <c r="AB11" s="49"/>
      <c r="AC11" s="40"/>
      <c r="AD11" s="48"/>
    </row>
    <row r="12" spans="1:31">
      <c r="T12" s="3">
        <f>SUM(T9:T11)</f>
        <v>243147.35638337504</v>
      </c>
      <c r="U12" s="3">
        <f>SUM(U9:U11)</f>
        <v>82634.431631513755</v>
      </c>
      <c r="AE12" s="3">
        <f>T12+U12</f>
        <v>325781.78801488876</v>
      </c>
    </row>
  </sheetData>
  <mergeCells count="24">
    <mergeCell ref="X7:X8"/>
    <mergeCell ref="Y7:Y8"/>
    <mergeCell ref="Z7:Z8"/>
    <mergeCell ref="A6:M6"/>
    <mergeCell ref="F7:H7"/>
    <mergeCell ref="N7:T7"/>
    <mergeCell ref="AB7:AC7"/>
    <mergeCell ref="A7:A8"/>
    <mergeCell ref="B7:B8"/>
    <mergeCell ref="C7:C8"/>
    <mergeCell ref="D7:D8"/>
    <mergeCell ref="E7:E8"/>
    <mergeCell ref="I7:I8"/>
    <mergeCell ref="J7:J8"/>
    <mergeCell ref="K7:K8"/>
    <mergeCell ref="L7:L8"/>
    <mergeCell ref="M7:M8"/>
    <mergeCell ref="U7:U8"/>
    <mergeCell ref="V7:V8"/>
    <mergeCell ref="A1:M1"/>
    <mergeCell ref="A2:M2"/>
    <mergeCell ref="A3:M3"/>
    <mergeCell ref="A4:M4"/>
    <mergeCell ref="A5:M5"/>
  </mergeCells>
  <phoneticPr fontId="23" type="noConversion"/>
  <conditionalFormatting sqref="B1:B1048576">
    <cfRule type="duplicateValues" dxfId="0" priority="2"/>
  </conditionalFormatting>
  <printOptions horizontalCentered="1"/>
  <pageMargins left="0.55118110236220497" right="0.55118110236220497" top="0.35433070866141703" bottom="0.196850393700787" header="0.31496062992126" footer="0.1574803149606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8"/>
  <sheetData/>
  <phoneticPr fontId="2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广亿-潍坊</vt:lpstr>
      <vt:lpstr>广亿-河北</vt:lpstr>
      <vt:lpstr>Sheet1</vt:lpstr>
      <vt:lpstr>'广亿-河北'!Print_Area</vt:lpstr>
      <vt:lpstr>'广亿-潍坊'!Print_Area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dcterms:modified xsi:type="dcterms:W3CDTF">2023-01-29T05:45:46Z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5BDE4F5B4A4F469681838C0E352C5BE5</vt:lpwstr>
  </property>
  <property fmtid="{D5CDD505-2E9C-101B-9397-08002B2CF9AE}" pid="3" name="KSOProductBuildVer">
    <vt:lpwstr>2052-11.1.0.13703</vt:lpwstr>
  </property>
</Properties>
</file>