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项目开发\座椅\转盘-2022.11.28\机加工及弹簧招标资料\"/>
    </mc:Choice>
  </mc:AlternateContent>
  <xr:revisionPtr revIDLastSave="0" documentId="13_ncr:1_{D14FA485-648B-4F9B-90B4-A56F1E702CCA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heet1 (2)" sheetId="2" r:id="rId1"/>
  </sheets>
  <definedNames>
    <definedName name="_xlnm.Print_Area" localSheetId="0">'Sheet1 (2)'!$A$1:$AD$65</definedName>
  </definedNames>
  <calcPr calcId="191029"/>
</workbook>
</file>

<file path=xl/calcChain.xml><?xml version="1.0" encoding="utf-8"?>
<calcChain xmlns="http://schemas.openxmlformats.org/spreadsheetml/2006/main">
  <c r="R8" i="2" l="1"/>
  <c r="O5" i="2"/>
  <c r="R5" i="2" s="1"/>
  <c r="P4" i="2" l="1"/>
  <c r="R4" i="2" s="1"/>
  <c r="O38" i="2" l="1"/>
  <c r="R38" i="2" s="1"/>
  <c r="O36" i="2"/>
  <c r="R36" i="2" s="1"/>
  <c r="I36" i="2"/>
  <c r="H36" i="2"/>
  <c r="L36" i="2" s="1"/>
  <c r="R37" i="2"/>
  <c r="O32" i="2"/>
  <c r="R31" i="2"/>
  <c r="H30" i="2"/>
  <c r="L30" i="2" s="1"/>
  <c r="L35" i="2" s="1"/>
  <c r="O30" i="2"/>
  <c r="R30" i="2" s="1"/>
  <c r="H24" i="2"/>
  <c r="L24" i="2" s="1"/>
  <c r="H18" i="2"/>
  <c r="L18" i="2" s="1"/>
  <c r="O28" i="2"/>
  <c r="R27" i="2"/>
  <c r="R26" i="2"/>
  <c r="R25" i="2"/>
  <c r="R16" i="2"/>
  <c r="R13" i="2"/>
  <c r="R14" i="2"/>
  <c r="R15" i="2"/>
  <c r="R12" i="2"/>
  <c r="H12" i="2"/>
  <c r="L12" i="2" s="1"/>
  <c r="L11" i="2"/>
  <c r="H3" i="2"/>
  <c r="P8" i="2"/>
  <c r="O6" i="2"/>
  <c r="R6" i="2" s="1"/>
  <c r="O7" i="2"/>
  <c r="R7" i="2" s="1"/>
  <c r="O8" i="2"/>
  <c r="R41" i="2" l="1"/>
  <c r="S41" i="2" s="1"/>
  <c r="L41" i="2"/>
  <c r="R35" i="2"/>
  <c r="T35" i="2" s="1"/>
  <c r="O24" i="2"/>
  <c r="R24" i="2" s="1"/>
  <c r="R17" i="2"/>
  <c r="L17" i="2"/>
  <c r="W35" i="2" l="1"/>
  <c r="W41" i="2"/>
  <c r="T41" i="2"/>
  <c r="U41" i="2"/>
  <c r="X41" i="2" s="1"/>
  <c r="V41" i="2"/>
  <c r="U35" i="2"/>
  <c r="S35" i="2"/>
  <c r="V35" i="2"/>
  <c r="L29" i="2"/>
  <c r="R29" i="2"/>
  <c r="S17" i="2"/>
  <c r="O22" i="2"/>
  <c r="O21" i="2"/>
  <c r="R21" i="2" s="1"/>
  <c r="O20" i="2"/>
  <c r="R20" i="2" s="1"/>
  <c r="O19" i="2"/>
  <c r="R19" i="2" s="1"/>
  <c r="O18" i="2"/>
  <c r="R18" i="2" s="1"/>
  <c r="L23" i="2"/>
  <c r="O3" i="2"/>
  <c r="R3" i="2" s="1"/>
  <c r="R11" i="2" s="1"/>
  <c r="X35" i="2" l="1"/>
  <c r="U29" i="2"/>
  <c r="W29" i="2"/>
  <c r="T29" i="2"/>
  <c r="V29" i="2"/>
  <c r="S29" i="2"/>
  <c r="W17" i="2"/>
  <c r="V17" i="2"/>
  <c r="T17" i="2"/>
  <c r="U17" i="2"/>
  <c r="R23" i="2"/>
  <c r="W23" i="2" s="1"/>
  <c r="X29" i="2" l="1"/>
  <c r="X17" i="2"/>
  <c r="W11" i="2"/>
  <c r="V11" i="2"/>
  <c r="S11" i="2"/>
  <c r="T11" i="2"/>
  <c r="U11" i="2"/>
  <c r="V23" i="2"/>
  <c r="U23" i="2"/>
  <c r="S23" i="2"/>
  <c r="T23" i="2"/>
  <c r="X23" i="2" l="1"/>
  <c r="X11" i="2"/>
  <c r="AA1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L3" authorId="0" shapeId="0" xr:uid="{367E664E-7C66-4E2A-B2DE-755E639C18F9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按20*20*1000，50元一根，一根可以出42件，每件50/42=1.19元。产生废料为20*20*0.4*7.85/1000000=0.001256kg。废料总价为2*0.001256=0.002512元。则单件的价格为（50-0.002512）/42=1.19元（废料几乎为零，忽略不计）</t>
        </r>
      </text>
    </comment>
    <comment ref="M4" authorId="0" shapeId="0" xr:uid="{E7796E15-CAB1-466C-8429-3F6D1C29D7B3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内侧开口无法铣，需要线切割</t>
        </r>
      </text>
    </comment>
    <comment ref="R4" authorId="0" shapeId="0" xr:uid="{DBE78351-83CD-4665-9503-63A9786E551B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1.景荣用计算的1个产品线切割费用为10元。如果按小时收费，线切割1小时大约只能出6个件。一小时按60元计算
3.霸州政锦线切割报价5元</t>
        </r>
      </text>
    </comment>
    <comment ref="R8" authorId="0" shapeId="0" xr:uid="{4CBC12D0-DDF0-41FD-8A0E-E6B9BD05C9A3}">
      <text>
        <r>
          <rPr>
            <b/>
            <sz val="9"/>
            <color indexed="81"/>
            <rFont val="宋体"/>
            <family val="3"/>
            <charset val="134"/>
          </rPr>
          <t>吴英格:
如厂家自行电泳可按面积计算，委外成本不能评估</t>
        </r>
      </text>
    </comment>
  </commentList>
</comments>
</file>

<file path=xl/sharedStrings.xml><?xml version="1.0" encoding="utf-8"?>
<sst xmlns="http://schemas.openxmlformats.org/spreadsheetml/2006/main" count="96" uniqueCount="61">
  <si>
    <t>序号</t>
  </si>
  <si>
    <t>车型</t>
  </si>
  <si>
    <t>采购工厂</t>
  </si>
  <si>
    <t>零件号</t>
  </si>
  <si>
    <t>物料名称</t>
  </si>
  <si>
    <t>计量单位</t>
  </si>
  <si>
    <t>件</t>
  </si>
  <si>
    <t>包装</t>
    <phoneticPr fontId="10" type="noConversion"/>
  </si>
  <si>
    <t>运费</t>
    <phoneticPr fontId="10" type="noConversion"/>
  </si>
  <si>
    <t>管理费</t>
    <phoneticPr fontId="10" type="noConversion"/>
  </si>
  <si>
    <t>利润</t>
    <phoneticPr fontId="10" type="noConversion"/>
  </si>
  <si>
    <t>合计</t>
    <phoneticPr fontId="10" type="noConversion"/>
  </si>
  <si>
    <t>毛重</t>
    <phoneticPr fontId="10" type="noConversion"/>
  </si>
  <si>
    <t>净重</t>
    <phoneticPr fontId="10" type="noConversion"/>
  </si>
  <si>
    <t>废铁单价</t>
    <phoneticPr fontId="10" type="noConversion"/>
  </si>
  <si>
    <t>材料费</t>
    <phoneticPr fontId="10" type="noConversion"/>
  </si>
  <si>
    <t>材质</t>
    <phoneticPr fontId="10" type="noConversion"/>
  </si>
  <si>
    <t>工序</t>
    <phoneticPr fontId="10" type="noConversion"/>
  </si>
  <si>
    <t>工序费</t>
    <phoneticPr fontId="10" type="noConversion"/>
  </si>
  <si>
    <t>倒角</t>
    <phoneticPr fontId="10" type="noConversion"/>
  </si>
  <si>
    <t>打孔</t>
    <phoneticPr fontId="10" type="noConversion"/>
  </si>
  <si>
    <t>45#</t>
    <phoneticPr fontId="10" type="noConversion"/>
  </si>
  <si>
    <t>拆解工时s</t>
    <phoneticPr fontId="10" type="noConversion"/>
  </si>
  <si>
    <t>拆解工时费(元/s)</t>
    <phoneticPr fontId="10" type="noConversion"/>
  </si>
  <si>
    <t>拆解工时费(元/h)</t>
    <phoneticPr fontId="10" type="noConversion"/>
  </si>
  <si>
    <t>河北工厂</t>
    <phoneticPr fontId="10" type="noConversion"/>
  </si>
  <si>
    <t>材料</t>
    <phoneticPr fontId="10" type="noConversion"/>
  </si>
  <si>
    <t>断料</t>
    <phoneticPr fontId="10" type="noConversion"/>
  </si>
  <si>
    <t>车床</t>
    <phoneticPr fontId="10" type="noConversion"/>
  </si>
  <si>
    <t>材料单价-未税</t>
    <phoneticPr fontId="10" type="noConversion"/>
  </si>
  <si>
    <t>出件数量/8H</t>
    <phoneticPr fontId="10" type="noConversion"/>
  </si>
  <si>
    <t>财务费</t>
    <phoneticPr fontId="10" type="noConversion"/>
  </si>
  <si>
    <t>铣六角头</t>
  </si>
  <si>
    <t>车床</t>
  </si>
  <si>
    <t>攻丝</t>
    <phoneticPr fontId="10" type="noConversion"/>
  </si>
  <si>
    <t>冷镦</t>
    <phoneticPr fontId="10" type="noConversion"/>
  </si>
  <si>
    <t>SHT0015119</t>
    <phoneticPr fontId="10" type="noConversion"/>
  </si>
  <si>
    <t>限位块</t>
    <phoneticPr fontId="10" type="noConversion"/>
  </si>
  <si>
    <t>锯料</t>
    <phoneticPr fontId="10" type="noConversion"/>
  </si>
  <si>
    <t>电泳</t>
    <phoneticPr fontId="10" type="noConversion"/>
  </si>
  <si>
    <t>SHT0015127</t>
    <phoneticPr fontId="10" type="noConversion"/>
  </si>
  <si>
    <t>异形台阶螺栓</t>
    <phoneticPr fontId="10" type="noConversion"/>
  </si>
  <si>
    <t>搓丝</t>
    <phoneticPr fontId="10" type="noConversion"/>
  </si>
  <si>
    <t>镀黑锌</t>
    <phoneticPr fontId="10" type="noConversion"/>
  </si>
  <si>
    <t>SHT0015137</t>
    <phoneticPr fontId="10" type="noConversion"/>
  </si>
  <si>
    <t>轴套</t>
    <phoneticPr fontId="10" type="noConversion"/>
  </si>
  <si>
    <t>掏孔</t>
    <phoneticPr fontId="10" type="noConversion"/>
  </si>
  <si>
    <t>涂油</t>
    <phoneticPr fontId="10" type="noConversion"/>
  </si>
  <si>
    <t>SHT0015138</t>
    <phoneticPr fontId="10" type="noConversion"/>
  </si>
  <si>
    <t>解锁钣金安装螺栓</t>
    <phoneticPr fontId="10" type="noConversion"/>
  </si>
  <si>
    <t>机加</t>
    <phoneticPr fontId="10" type="noConversion"/>
  </si>
  <si>
    <t>冷镦模具费预估5000,摊销10万件，0.005元/件</t>
    <phoneticPr fontId="10" type="noConversion"/>
  </si>
  <si>
    <t>沈阳6480翻折器-限位销</t>
    <phoneticPr fontId="10" type="noConversion"/>
  </si>
  <si>
    <t>BFA0000859</t>
    <phoneticPr fontId="10" type="noConversion"/>
  </si>
  <si>
    <t>机加工</t>
    <phoneticPr fontId="10" type="noConversion"/>
  </si>
  <si>
    <t>Q235</t>
    <phoneticPr fontId="10" type="noConversion"/>
  </si>
  <si>
    <t>政锦报价</t>
    <phoneticPr fontId="10" type="noConversion"/>
  </si>
  <si>
    <t>线切割</t>
    <phoneticPr fontId="10" type="noConversion"/>
  </si>
  <si>
    <t>铣面（两圆柱面）</t>
    <phoneticPr fontId="10" type="noConversion"/>
  </si>
  <si>
    <t xml:space="preserve"> </t>
    <phoneticPr fontId="10" type="noConversion"/>
  </si>
  <si>
    <t>协商后价格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</si>
</sst>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.0000"/>
    <numFmt numFmtId="177" formatCode="0.000000_);[Red]\(0.000000\)"/>
    <numFmt numFmtId="178" formatCode="0.000"/>
    <numFmt numFmtId="179" formatCode="0.00000"/>
  </numFmts>
  <fonts count="14" x14ac:knownFonts="1">
    <font>
      <sz val="11"/>
      <color theme="1"/>
      <name val="等线"/>
      <charset val="134"/>
      <scheme val="minor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indexed="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8">
    <xf numFmtId="0" fontId="0" fillId="0" borderId="0"/>
    <xf numFmtId="0" fontId="7" fillId="0" borderId="0"/>
    <xf numFmtId="0" fontId="8" fillId="0" borderId="1" applyNumberFormat="0" applyFill="0" applyBorder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</cellStyleXfs>
  <cellXfs count="66">
    <xf numFmtId="0" fontId="0" fillId="0" borderId="0" xfId="0"/>
    <xf numFmtId="0" fontId="2" fillId="0" borderId="1" xfId="3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3" fillId="0" borderId="1" xfId="4" applyFont="1" applyBorder="1" applyAlignment="1">
      <alignment horizontal="center" vertical="center" shrinkToFit="1"/>
    </xf>
    <xf numFmtId="0" fontId="5" fillId="0" borderId="1" xfId="5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4" borderId="1" xfId="3" applyFont="1" applyFill="1" applyBorder="1" applyAlignment="1">
      <alignment horizontal="center" vertical="center"/>
    </xf>
    <xf numFmtId="0" fontId="3" fillId="4" borderId="1" xfId="4" applyFont="1" applyFill="1" applyBorder="1" applyAlignment="1">
      <alignment horizontal="center" vertical="center" shrinkToFit="1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0" fontId="5" fillId="4" borderId="1" xfId="5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0" xfId="0" applyFill="1"/>
    <xf numFmtId="2" fontId="1" fillId="0" borderId="1" xfId="3" applyNumberFormat="1" applyFont="1" applyBorder="1" applyAlignment="1">
      <alignment horizontal="center" vertical="center" wrapText="1"/>
    </xf>
    <xf numFmtId="1" fontId="1" fillId="2" borderId="1" xfId="3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1" fillId="2" borderId="9" xfId="3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2" fontId="0" fillId="4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" fontId="1" fillId="2" borderId="4" xfId="3" applyNumberFormat="1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9" fontId="1" fillId="2" borderId="1" xfId="3" applyNumberFormat="1" applyFont="1" applyFill="1" applyBorder="1" applyAlignment="1">
      <alignment horizontal="center" vertical="center" wrapText="1"/>
    </xf>
    <xf numFmtId="176" fontId="0" fillId="0" borderId="12" xfId="0" applyNumberFormat="1" applyBorder="1" applyAlignment="1">
      <alignment horizontal="center" vertical="center"/>
    </xf>
    <xf numFmtId="0" fontId="4" fillId="5" borderId="1" xfId="1" applyFont="1" applyFill="1" applyBorder="1" applyAlignment="1" applyProtection="1">
      <alignment horizontal="center" vertical="center" wrapText="1"/>
      <protection locked="0"/>
    </xf>
    <xf numFmtId="0" fontId="5" fillId="5" borderId="1" xfId="5" applyFont="1" applyFill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9" fontId="1" fillId="0" borderId="10" xfId="3" applyNumberFormat="1" applyFont="1" applyBorder="1" applyAlignment="1">
      <alignment horizontal="center" vertical="center" wrapText="1"/>
    </xf>
    <xf numFmtId="0" fontId="1" fillId="0" borderId="11" xfId="3" applyFont="1" applyBorder="1" applyAlignment="1">
      <alignment horizontal="center" vertical="center" wrapText="1"/>
    </xf>
    <xf numFmtId="9" fontId="1" fillId="0" borderId="2" xfId="3" applyNumberFormat="1" applyFont="1" applyBorder="1" applyAlignment="1">
      <alignment horizontal="center" vertical="center" wrapText="1"/>
    </xf>
    <xf numFmtId="0" fontId="1" fillId="0" borderId="7" xfId="3" applyFont="1" applyBorder="1" applyAlignment="1">
      <alignment horizontal="center" vertical="center" wrapText="1"/>
    </xf>
    <xf numFmtId="9" fontId="1" fillId="0" borderId="11" xfId="3" applyNumberFormat="1" applyFont="1" applyBorder="1" applyAlignment="1">
      <alignment horizontal="center" vertical="center" wrapText="1"/>
    </xf>
    <xf numFmtId="9" fontId="1" fillId="0" borderId="7" xfId="3" applyNumberFormat="1" applyFont="1" applyBorder="1" applyAlignment="1">
      <alignment horizontal="center" vertical="center" wrapText="1"/>
    </xf>
    <xf numFmtId="0" fontId="1" fillId="0" borderId="2" xfId="3" applyFont="1" applyBorder="1" applyAlignment="1">
      <alignment horizontal="center" vertical="center" wrapText="1"/>
    </xf>
    <xf numFmtId="0" fontId="1" fillId="0" borderId="3" xfId="3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" fillId="0" borderId="1" xfId="3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/>
    </xf>
    <xf numFmtId="0" fontId="1" fillId="0" borderId="13" xfId="3" applyFont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9" fontId="0" fillId="4" borderId="0" xfId="7" applyFont="1" applyFill="1" applyAlignment="1">
      <alignment horizontal="center" vertical="center"/>
    </xf>
    <xf numFmtId="176" fontId="6" fillId="4" borderId="0" xfId="0" applyNumberFormat="1" applyFont="1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</cellXfs>
  <cellStyles count="8">
    <cellStyle name="BOM_Level_Below3 2" xfId="2" xr:uid="{00000000-0005-0000-0000-000034000000}"/>
    <cellStyle name="百分比" xfId="7" builtinId="5"/>
    <cellStyle name="常规" xfId="0" builtinId="0"/>
    <cellStyle name="常规 2" xfId="3" xr:uid="{00000000-0005-0000-0000-000035000000}"/>
    <cellStyle name="常规 39 2" xfId="4" xr:uid="{00000000-0005-0000-0000-000036000000}"/>
    <cellStyle name="常规_正司机座椅 _34 2" xfId="5" xr:uid="{00000000-0005-0000-0000-000037000000}"/>
    <cellStyle name="千位分隔 2" xfId="6" xr:uid="{D16120A2-740F-4B3A-97C0-E3FB761EFBFB}"/>
    <cellStyle name="样式 1 10 2 2" xfId="1" xr:uid="{00000000-0005-0000-0000-00002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41A97-3D6E-435E-B1B7-03D5988D21FA}">
  <dimension ref="A1:AA41"/>
  <sheetViews>
    <sheetView tabSelected="1" view="pageBreakPreview" zoomScale="80" zoomScaleNormal="70" zoomScaleSheetLayoutView="80" workbookViewId="0">
      <pane xSplit="6" ySplit="3" topLeftCell="L4" activePane="bottomRight" state="frozen"/>
      <selection pane="topRight" activeCell="G1" sqref="G1"/>
      <selection pane="bottomLeft" activeCell="A4" sqref="A4"/>
      <selection pane="bottomRight" activeCell="M4" sqref="M4"/>
    </sheetView>
  </sheetViews>
  <sheetFormatPr defaultColWidth="9" defaultRowHeight="13.8" x14ac:dyDescent="0.25"/>
  <cols>
    <col min="3" max="3" width="9.6640625" customWidth="1"/>
    <col min="4" max="4" width="17.44140625" customWidth="1"/>
    <col min="5" max="5" width="21.5546875" customWidth="1"/>
    <col min="6" max="6" width="5.5546875" customWidth="1"/>
    <col min="7" max="7" width="11.44140625" style="7" customWidth="1"/>
    <col min="8" max="8" width="12.77734375" style="7" customWidth="1"/>
    <col min="9" max="10" width="7.5546875" style="7" customWidth="1"/>
    <col min="11" max="12" width="9" style="7" customWidth="1"/>
    <col min="13" max="13" width="17.21875" style="7" customWidth="1"/>
    <col min="14" max="14" width="11.5546875" style="31" customWidth="1"/>
    <col min="15" max="15" width="9.6640625" style="7" customWidth="1"/>
    <col min="16" max="16" width="14.5546875" style="31" customWidth="1"/>
    <col min="17" max="17" width="8.44140625" style="31" customWidth="1"/>
    <col min="18" max="18" width="16.6640625" style="7" customWidth="1"/>
    <col min="19" max="19" width="7.77734375" style="7" customWidth="1"/>
    <col min="20" max="23" width="7.77734375" customWidth="1"/>
    <col min="24" max="24" width="8.109375" customWidth="1"/>
    <col min="25" max="26" width="17.109375" style="7" customWidth="1"/>
    <col min="27" max="27" width="16.5546875" customWidth="1"/>
    <col min="28" max="28" width="43.77734375" customWidth="1"/>
  </cols>
  <sheetData>
    <row r="1" spans="1:27" x14ac:dyDescent="0.25">
      <c r="A1" s="58" t="s">
        <v>0</v>
      </c>
      <c r="B1" s="59" t="s">
        <v>1</v>
      </c>
      <c r="C1" s="59" t="s">
        <v>2</v>
      </c>
      <c r="D1" s="59" t="s">
        <v>3</v>
      </c>
      <c r="E1" s="59" t="s">
        <v>4</v>
      </c>
      <c r="F1" s="53" t="s">
        <v>5</v>
      </c>
      <c r="G1" s="9"/>
      <c r="H1" s="55" t="s">
        <v>26</v>
      </c>
      <c r="I1" s="56"/>
      <c r="J1" s="56"/>
      <c r="K1" s="56"/>
      <c r="L1" s="56"/>
      <c r="M1" s="57" t="s">
        <v>17</v>
      </c>
      <c r="N1" s="57"/>
      <c r="O1" s="57"/>
      <c r="P1" s="57"/>
      <c r="Q1" s="57"/>
      <c r="R1" s="57"/>
      <c r="S1" s="6"/>
    </row>
    <row r="2" spans="1:27" ht="41.4" x14ac:dyDescent="0.25">
      <c r="A2" s="58"/>
      <c r="B2" s="59"/>
      <c r="C2" s="59"/>
      <c r="D2" s="59"/>
      <c r="E2" s="59"/>
      <c r="F2" s="54"/>
      <c r="G2" s="24" t="s">
        <v>16</v>
      </c>
      <c r="H2" s="5" t="s">
        <v>12</v>
      </c>
      <c r="I2" s="5" t="s">
        <v>13</v>
      </c>
      <c r="J2" s="10" t="s">
        <v>29</v>
      </c>
      <c r="K2" s="10" t="s">
        <v>14</v>
      </c>
      <c r="L2" s="5" t="s">
        <v>15</v>
      </c>
      <c r="M2" s="5" t="s">
        <v>17</v>
      </c>
      <c r="N2" s="30" t="s">
        <v>24</v>
      </c>
      <c r="O2" s="10" t="s">
        <v>23</v>
      </c>
      <c r="P2" s="32" t="s">
        <v>22</v>
      </c>
      <c r="Q2" s="33" t="s">
        <v>30</v>
      </c>
      <c r="R2" s="26" t="s">
        <v>18</v>
      </c>
      <c r="S2" s="24" t="s">
        <v>7</v>
      </c>
      <c r="T2" s="5" t="s">
        <v>8</v>
      </c>
      <c r="U2" s="5" t="s">
        <v>9</v>
      </c>
      <c r="V2" s="5" t="s">
        <v>31</v>
      </c>
      <c r="W2" s="5" t="s">
        <v>10</v>
      </c>
      <c r="X2" s="5" t="s">
        <v>11</v>
      </c>
      <c r="Y2" s="20" t="s">
        <v>56</v>
      </c>
      <c r="Z2" s="20" t="s">
        <v>60</v>
      </c>
    </row>
    <row r="3" spans="1:27" ht="23.4" customHeight="1" x14ac:dyDescent="0.25">
      <c r="A3" s="1">
        <v>1</v>
      </c>
      <c r="B3" s="3"/>
      <c r="C3" s="1" t="s">
        <v>25</v>
      </c>
      <c r="D3" s="41" t="s">
        <v>36</v>
      </c>
      <c r="E3" s="42" t="s">
        <v>37</v>
      </c>
      <c r="F3" s="1" t="s">
        <v>6</v>
      </c>
      <c r="G3" s="5" t="s">
        <v>21</v>
      </c>
      <c r="H3" s="38">
        <f>23.5*20*20*7.85/1000000</f>
        <v>7.3789999999999994E-2</v>
      </c>
      <c r="I3" s="8">
        <v>3.7999999999999999E-2</v>
      </c>
      <c r="J3" s="8"/>
      <c r="K3" s="8"/>
      <c r="L3" s="8">
        <v>1.19</v>
      </c>
      <c r="M3" s="5" t="s">
        <v>38</v>
      </c>
      <c r="N3" s="22">
        <v>20</v>
      </c>
      <c r="O3" s="17">
        <f>N3/3600</f>
        <v>5.5555555555555558E-3</v>
      </c>
      <c r="P3" s="18">
        <v>30</v>
      </c>
      <c r="Q3" s="34"/>
      <c r="R3" s="29">
        <f>O3*P3</f>
        <v>0.16666666666666669</v>
      </c>
      <c r="S3" s="47">
        <v>0.01</v>
      </c>
      <c r="T3" s="49">
        <v>0.02</v>
      </c>
      <c r="U3" s="49">
        <v>0.01</v>
      </c>
      <c r="V3" s="49">
        <v>0.03</v>
      </c>
      <c r="W3" s="49">
        <v>0.05</v>
      </c>
      <c r="X3" s="53"/>
      <c r="Y3" s="19"/>
      <c r="Z3" s="19"/>
    </row>
    <row r="4" spans="1:27" ht="23.4" customHeight="1" x14ac:dyDescent="0.25">
      <c r="A4" s="1"/>
      <c r="B4" s="3"/>
      <c r="C4" s="1"/>
      <c r="D4" s="2"/>
      <c r="E4" s="4"/>
      <c r="F4" s="1"/>
      <c r="G4" s="5"/>
      <c r="H4" s="8"/>
      <c r="I4" s="8"/>
      <c r="J4" s="8"/>
      <c r="K4" s="8"/>
      <c r="L4" s="8"/>
      <c r="M4" s="5" t="s">
        <v>57</v>
      </c>
      <c r="N4" s="22">
        <v>5.0000000000000001E-3</v>
      </c>
      <c r="O4" s="17"/>
      <c r="P4" s="18">
        <f>20*20+2*(12.5-5)</f>
        <v>415</v>
      </c>
      <c r="Q4" s="34"/>
      <c r="R4" s="29">
        <f>N4*P4+0.1</f>
        <v>2.1750000000000003</v>
      </c>
      <c r="S4" s="48"/>
      <c r="T4" s="50"/>
      <c r="U4" s="50"/>
      <c r="V4" s="50"/>
      <c r="W4" s="50"/>
      <c r="X4" s="60"/>
      <c r="Y4" s="61"/>
      <c r="Z4" s="61"/>
    </row>
    <row r="5" spans="1:27" ht="23.4" customHeight="1" x14ac:dyDescent="0.25">
      <c r="A5" s="1"/>
      <c r="B5" s="3"/>
      <c r="C5" s="1"/>
      <c r="D5" s="2"/>
      <c r="E5" s="4"/>
      <c r="F5" s="1"/>
      <c r="G5" s="5"/>
      <c r="H5" s="8"/>
      <c r="I5" s="8"/>
      <c r="J5" s="8"/>
      <c r="K5" s="8"/>
      <c r="L5" s="8"/>
      <c r="M5" s="5" t="s">
        <v>58</v>
      </c>
      <c r="N5" s="22">
        <v>60</v>
      </c>
      <c r="O5" s="17">
        <f>N5/3600</f>
        <v>1.6666666666666666E-2</v>
      </c>
      <c r="P5" s="18">
        <v>60</v>
      </c>
      <c r="Q5" s="34"/>
      <c r="R5" s="29">
        <f>O5*P5</f>
        <v>1</v>
      </c>
      <c r="S5" s="48"/>
      <c r="T5" s="50"/>
      <c r="U5" s="50"/>
      <c r="V5" s="50"/>
      <c r="W5" s="50"/>
      <c r="X5" s="50"/>
      <c r="Y5" s="19"/>
      <c r="Z5" s="19"/>
    </row>
    <row r="6" spans="1:27" ht="23.4" customHeight="1" x14ac:dyDescent="0.25">
      <c r="A6" s="1"/>
      <c r="B6" s="3"/>
      <c r="C6" s="1"/>
      <c r="D6" s="2"/>
      <c r="E6" s="4"/>
      <c r="F6" s="1"/>
      <c r="G6" s="5"/>
      <c r="H6" s="8"/>
      <c r="I6" s="8"/>
      <c r="J6" s="8"/>
      <c r="K6" s="8"/>
      <c r="L6" s="8"/>
      <c r="M6" s="5" t="s">
        <v>20</v>
      </c>
      <c r="N6" s="22">
        <v>15</v>
      </c>
      <c r="O6" s="17">
        <f t="shared" ref="O6:O8" si="0">N6/3600</f>
        <v>4.1666666666666666E-3</v>
      </c>
      <c r="P6" s="18">
        <v>60</v>
      </c>
      <c r="Q6" s="34"/>
      <c r="R6" s="29">
        <f t="shared" ref="R6:R7" si="1">O6*P6</f>
        <v>0.25</v>
      </c>
      <c r="S6" s="48"/>
      <c r="T6" s="50"/>
      <c r="U6" s="50"/>
      <c r="V6" s="50"/>
      <c r="W6" s="50"/>
      <c r="X6" s="50"/>
      <c r="Y6" s="19"/>
      <c r="Z6" s="19"/>
    </row>
    <row r="7" spans="1:27" ht="23.4" customHeight="1" x14ac:dyDescent="0.25">
      <c r="A7" s="1"/>
      <c r="B7" s="3"/>
      <c r="C7" s="1"/>
      <c r="D7" s="2"/>
      <c r="E7" s="4"/>
      <c r="F7" s="1"/>
      <c r="G7" s="5"/>
      <c r="H7" s="8"/>
      <c r="I7" s="8"/>
      <c r="J7" s="8"/>
      <c r="K7" s="8"/>
      <c r="L7" s="8"/>
      <c r="M7" s="5" t="s">
        <v>34</v>
      </c>
      <c r="N7" s="22">
        <v>15</v>
      </c>
      <c r="O7" s="17">
        <f t="shared" si="0"/>
        <v>4.1666666666666666E-3</v>
      </c>
      <c r="P7" s="18">
        <v>30</v>
      </c>
      <c r="Q7" s="34"/>
      <c r="R7" s="29">
        <f t="shared" si="1"/>
        <v>0.125</v>
      </c>
      <c r="S7" s="48"/>
      <c r="T7" s="50"/>
      <c r="U7" s="50"/>
      <c r="V7" s="50"/>
      <c r="W7" s="50"/>
      <c r="X7" s="50"/>
      <c r="Y7" s="19"/>
      <c r="Z7" s="19"/>
    </row>
    <row r="8" spans="1:27" ht="23.4" customHeight="1" x14ac:dyDescent="0.25">
      <c r="A8" s="1"/>
      <c r="B8" s="3"/>
      <c r="C8" s="1"/>
      <c r="D8" s="2"/>
      <c r="E8" s="4"/>
      <c r="F8" s="1"/>
      <c r="G8" s="5"/>
      <c r="H8" s="8"/>
      <c r="I8" s="8"/>
      <c r="J8" s="8"/>
      <c r="K8" s="8"/>
      <c r="L8" s="8"/>
      <c r="M8" s="5" t="s">
        <v>39</v>
      </c>
      <c r="N8" s="22">
        <v>10</v>
      </c>
      <c r="O8" s="17">
        <f t="shared" si="0"/>
        <v>2.7777777777777779E-3</v>
      </c>
      <c r="P8" s="39">
        <f>(0.02*0.02)*2+(0.0235*0.02)*2+(0.0235*0.02)*2</f>
        <v>2.6800000000000001E-3</v>
      </c>
      <c r="Q8" s="34"/>
      <c r="R8" s="40">
        <f>0.5+0.1</f>
        <v>0.6</v>
      </c>
      <c r="S8" s="48"/>
      <c r="T8" s="50"/>
      <c r="U8" s="50"/>
      <c r="V8" s="50"/>
      <c r="W8" s="50"/>
      <c r="X8" s="50"/>
      <c r="Y8" s="62" t="s">
        <v>59</v>
      </c>
      <c r="Z8" s="62"/>
    </row>
    <row r="9" spans="1:27" ht="23.4" customHeight="1" x14ac:dyDescent="0.25">
      <c r="A9" s="1"/>
      <c r="B9" s="3"/>
      <c r="C9" s="1"/>
      <c r="D9" s="2"/>
      <c r="E9" s="4"/>
      <c r="F9" s="1"/>
      <c r="G9" s="5"/>
      <c r="H9" s="8"/>
      <c r="I9" s="8"/>
      <c r="J9" s="8"/>
      <c r="K9" s="8"/>
      <c r="L9" s="8"/>
      <c r="M9" s="5"/>
      <c r="N9" s="22"/>
      <c r="O9" s="17"/>
      <c r="P9" s="18"/>
      <c r="Q9" s="34"/>
      <c r="R9" s="29"/>
      <c r="S9" s="48"/>
      <c r="T9" s="50"/>
      <c r="U9" s="50"/>
      <c r="V9" s="50"/>
      <c r="W9" s="50"/>
      <c r="X9" s="50"/>
      <c r="Y9" s="19"/>
      <c r="Z9" s="19"/>
    </row>
    <row r="10" spans="1:27" ht="23.4" customHeight="1" x14ac:dyDescent="0.25">
      <c r="A10" s="1"/>
      <c r="B10" s="3"/>
      <c r="C10" s="1"/>
      <c r="D10" s="2"/>
      <c r="E10" s="4"/>
      <c r="F10" s="1"/>
      <c r="G10" s="5"/>
      <c r="H10" s="8"/>
      <c r="I10" s="8"/>
      <c r="J10" s="8"/>
      <c r="K10" s="8"/>
      <c r="L10" s="8"/>
      <c r="M10" s="5"/>
      <c r="N10" s="22"/>
      <c r="O10" s="17"/>
      <c r="P10" s="18"/>
      <c r="Q10" s="34"/>
      <c r="R10" s="29"/>
      <c r="S10" s="48"/>
      <c r="T10" s="50"/>
      <c r="U10" s="50"/>
      <c r="V10" s="50"/>
      <c r="W10" s="50"/>
      <c r="X10" s="50"/>
      <c r="Y10" s="19"/>
      <c r="Z10" s="19"/>
    </row>
    <row r="11" spans="1:27" s="16" customFormat="1" ht="23.4" customHeight="1" x14ac:dyDescent="0.25">
      <c r="A11" s="11"/>
      <c r="B11" s="12"/>
      <c r="C11" s="11"/>
      <c r="D11" s="13"/>
      <c r="E11" s="14"/>
      <c r="F11" s="11"/>
      <c r="G11" s="44" t="s">
        <v>11</v>
      </c>
      <c r="H11" s="45"/>
      <c r="I11" s="45"/>
      <c r="J11" s="45"/>
      <c r="K11" s="46"/>
      <c r="L11" s="15">
        <f>SUM(L3:L10)</f>
        <v>1.19</v>
      </c>
      <c r="M11" s="15"/>
      <c r="N11" s="23"/>
      <c r="O11" s="15"/>
      <c r="P11" s="27"/>
      <c r="Q11" s="21"/>
      <c r="R11" s="28">
        <f>SUM(R3:R10)</f>
        <v>4.3166666666666664</v>
      </c>
      <c r="S11" s="25">
        <f>(L11+R11)*S3</f>
        <v>5.506666666666666E-2</v>
      </c>
      <c r="T11" s="15">
        <f>(L11+R11)*T3</f>
        <v>0.11013333333333332</v>
      </c>
      <c r="U11" s="15">
        <f>(L11+R11)*U3</f>
        <v>5.506666666666666E-2</v>
      </c>
      <c r="V11" s="15">
        <f>(L11+R11)*V3</f>
        <v>0.16519999999999996</v>
      </c>
      <c r="W11" s="15">
        <f>(L11+R11)*W3</f>
        <v>0.27533333333333332</v>
      </c>
      <c r="X11" s="36">
        <f>SUM(L11:W11)</f>
        <v>6.167466666666666</v>
      </c>
      <c r="Y11" s="35">
        <v>6.5</v>
      </c>
      <c r="Z11" s="64">
        <v>6.5</v>
      </c>
      <c r="AA11" s="63">
        <f>X11/Y11-1</f>
        <v>-5.1158974358974429E-2</v>
      </c>
    </row>
    <row r="12" spans="1:27" ht="23.4" customHeight="1" x14ac:dyDescent="0.25">
      <c r="A12" s="1">
        <v>2</v>
      </c>
      <c r="B12" s="3"/>
      <c r="C12" s="1" t="s">
        <v>25</v>
      </c>
      <c r="D12" s="41" t="s">
        <v>40</v>
      </c>
      <c r="E12" s="42" t="s">
        <v>41</v>
      </c>
      <c r="F12" s="1" t="s">
        <v>6</v>
      </c>
      <c r="G12" s="5" t="s">
        <v>21</v>
      </c>
      <c r="H12" s="8">
        <f>12.8*12.8*0.00617*0.048</f>
        <v>4.8522854400000009E-2</v>
      </c>
      <c r="I12" s="8">
        <v>2.3E-2</v>
      </c>
      <c r="J12" s="8">
        <v>5</v>
      </c>
      <c r="K12" s="8">
        <v>2</v>
      </c>
      <c r="L12" s="8">
        <f>J12*H12-(H12-I12)*K12</f>
        <v>0.19156856320000004</v>
      </c>
      <c r="M12" s="5" t="s">
        <v>27</v>
      </c>
      <c r="N12" s="22">
        <v>20</v>
      </c>
      <c r="O12" s="17">
        <v>8.3333333333333332E-3</v>
      </c>
      <c r="P12" s="18">
        <v>10</v>
      </c>
      <c r="Q12" s="34"/>
      <c r="R12" s="29">
        <f>O12*P12</f>
        <v>8.3333333333333329E-2</v>
      </c>
      <c r="S12" s="47">
        <v>0.01</v>
      </c>
      <c r="T12" s="49">
        <v>0.02</v>
      </c>
      <c r="U12" s="49">
        <v>0.01</v>
      </c>
      <c r="V12" s="49">
        <v>0.03</v>
      </c>
      <c r="W12" s="49">
        <v>0.05</v>
      </c>
      <c r="X12" s="53"/>
      <c r="Y12" s="19"/>
      <c r="Z12" s="19"/>
    </row>
    <row r="13" spans="1:27" ht="23.4" customHeight="1" x14ac:dyDescent="0.25">
      <c r="A13" s="1"/>
      <c r="B13" s="3"/>
      <c r="C13" s="1"/>
      <c r="D13" s="2"/>
      <c r="E13" s="4"/>
      <c r="F13" s="1"/>
      <c r="G13" s="5"/>
      <c r="H13" s="8"/>
      <c r="I13" s="8"/>
      <c r="J13" s="8"/>
      <c r="K13" s="8"/>
      <c r="L13" s="8"/>
      <c r="M13" s="5" t="s">
        <v>33</v>
      </c>
      <c r="N13" s="22">
        <v>30</v>
      </c>
      <c r="O13" s="17">
        <v>8.3333333333333332E-3</v>
      </c>
      <c r="P13" s="18">
        <v>20</v>
      </c>
      <c r="Q13" s="34"/>
      <c r="R13" s="29">
        <f t="shared" ref="R13:R15" si="2">O13*P13</f>
        <v>0.16666666666666666</v>
      </c>
      <c r="S13" s="48"/>
      <c r="T13" s="50"/>
      <c r="U13" s="50"/>
      <c r="V13" s="50"/>
      <c r="W13" s="50"/>
      <c r="X13" s="50"/>
      <c r="Y13" s="19"/>
      <c r="Z13" s="19"/>
    </row>
    <row r="14" spans="1:27" ht="23.4" customHeight="1" x14ac:dyDescent="0.25">
      <c r="A14" s="1"/>
      <c r="B14" s="3"/>
      <c r="C14" s="1"/>
      <c r="D14" s="2"/>
      <c r="E14" s="4"/>
      <c r="F14" s="1"/>
      <c r="G14" s="5"/>
      <c r="H14" s="8"/>
      <c r="I14" s="8"/>
      <c r="J14" s="8"/>
      <c r="K14" s="8"/>
      <c r="L14" s="8"/>
      <c r="M14" s="5" t="s">
        <v>42</v>
      </c>
      <c r="N14" s="22">
        <v>25</v>
      </c>
      <c r="O14" s="17">
        <v>1.1111111111111112E-2</v>
      </c>
      <c r="P14" s="18">
        <v>10</v>
      </c>
      <c r="Q14" s="34"/>
      <c r="R14" s="29">
        <f t="shared" si="2"/>
        <v>0.11111111111111112</v>
      </c>
      <c r="S14" s="48"/>
      <c r="T14" s="50"/>
      <c r="U14" s="50"/>
      <c r="V14" s="50"/>
      <c r="W14" s="50"/>
      <c r="X14" s="50"/>
      <c r="Y14" s="19"/>
      <c r="Z14" s="19"/>
    </row>
    <row r="15" spans="1:27" ht="23.4" customHeight="1" x14ac:dyDescent="0.25">
      <c r="A15" s="1"/>
      <c r="B15" s="3"/>
      <c r="C15" s="1"/>
      <c r="D15" s="2"/>
      <c r="E15" s="4"/>
      <c r="F15" s="1"/>
      <c r="G15" s="5"/>
      <c r="H15" s="8"/>
      <c r="I15" s="8"/>
      <c r="J15" s="8"/>
      <c r="K15" s="8"/>
      <c r="L15" s="8"/>
      <c r="M15" s="5" t="s">
        <v>32</v>
      </c>
      <c r="N15" s="22">
        <v>30</v>
      </c>
      <c r="O15" s="17">
        <v>1.1111111111111112E-2</v>
      </c>
      <c r="P15" s="18">
        <v>20</v>
      </c>
      <c r="Q15" s="34"/>
      <c r="R15" s="29">
        <f t="shared" si="2"/>
        <v>0.22222222222222224</v>
      </c>
      <c r="S15" s="48"/>
      <c r="T15" s="50"/>
      <c r="U15" s="50"/>
      <c r="V15" s="50"/>
      <c r="W15" s="50"/>
      <c r="X15" s="50"/>
      <c r="Y15" s="19"/>
      <c r="Z15" s="19"/>
    </row>
    <row r="16" spans="1:27" ht="23.4" customHeight="1" x14ac:dyDescent="0.25">
      <c r="A16" s="1"/>
      <c r="B16" s="3"/>
      <c r="C16" s="1"/>
      <c r="D16" s="2"/>
      <c r="E16" s="4"/>
      <c r="F16" s="1"/>
      <c r="G16" s="5"/>
      <c r="H16" s="8"/>
      <c r="I16" s="8"/>
      <c r="J16" s="8"/>
      <c r="K16" s="8"/>
      <c r="L16" s="8"/>
      <c r="M16" s="5" t="s">
        <v>43</v>
      </c>
      <c r="N16" s="22">
        <v>2</v>
      </c>
      <c r="O16" s="17"/>
      <c r="P16" s="18"/>
      <c r="Q16" s="34"/>
      <c r="R16" s="29">
        <f>N16*I12</f>
        <v>4.5999999999999999E-2</v>
      </c>
      <c r="S16" s="48"/>
      <c r="T16" s="50"/>
      <c r="U16" s="50"/>
      <c r="V16" s="50"/>
      <c r="W16" s="50"/>
      <c r="X16" s="50"/>
      <c r="Y16" s="19"/>
      <c r="Z16" s="19"/>
    </row>
    <row r="17" spans="1:26" s="16" customFormat="1" ht="23.4" customHeight="1" x14ac:dyDescent="0.25">
      <c r="A17" s="11"/>
      <c r="B17" s="12"/>
      <c r="C17" s="11"/>
      <c r="D17" s="13"/>
      <c r="E17" s="14"/>
      <c r="F17" s="11"/>
      <c r="G17" s="44" t="s">
        <v>11</v>
      </c>
      <c r="H17" s="45"/>
      <c r="I17" s="45"/>
      <c r="J17" s="45"/>
      <c r="K17" s="46"/>
      <c r="L17" s="15">
        <f>SUM(L12:L16)</f>
        <v>0.19156856320000004</v>
      </c>
      <c r="M17" s="15"/>
      <c r="N17" s="23"/>
      <c r="O17" s="15"/>
      <c r="P17" s="27"/>
      <c r="Q17" s="21"/>
      <c r="R17" s="28">
        <f>SUM(R12:R16)</f>
        <v>0.62933333333333341</v>
      </c>
      <c r="S17" s="25">
        <f>(L17+R17)*S12</f>
        <v>8.2090189653333343E-3</v>
      </c>
      <c r="T17" s="15">
        <f>(L17+R17)*T12</f>
        <v>1.6418037930666669E-2</v>
      </c>
      <c r="U17" s="15">
        <f>(L17+R17)*U12</f>
        <v>8.2090189653333343E-3</v>
      </c>
      <c r="V17" s="15">
        <f>(L17+R17)*V12</f>
        <v>2.4627056896000001E-2</v>
      </c>
      <c r="W17" s="15">
        <f>(L17+R17)*W12</f>
        <v>4.1045094826666677E-2</v>
      </c>
      <c r="X17" s="37">
        <f>SUM(L17:W17)</f>
        <v>0.91941012411733336</v>
      </c>
      <c r="Y17" s="35">
        <v>1.1000000000000001</v>
      </c>
      <c r="Z17" s="64">
        <v>0.91941012411733336</v>
      </c>
    </row>
    <row r="18" spans="1:26" ht="23.4" customHeight="1" x14ac:dyDescent="0.25">
      <c r="A18" s="1">
        <v>3</v>
      </c>
      <c r="B18" s="3"/>
      <c r="C18" s="1" t="s">
        <v>25</v>
      </c>
      <c r="D18" s="41" t="s">
        <v>44</v>
      </c>
      <c r="E18" s="42" t="s">
        <v>45</v>
      </c>
      <c r="F18" s="1" t="s">
        <v>6</v>
      </c>
      <c r="G18" s="5" t="s">
        <v>21</v>
      </c>
      <c r="H18" s="43">
        <f>(12-3)*3*0.02466*0.038</f>
        <v>2.5301160000000003E-2</v>
      </c>
      <c r="I18" s="8">
        <v>4.0000000000000001E-3</v>
      </c>
      <c r="J18" s="8">
        <v>5</v>
      </c>
      <c r="K18" s="8">
        <v>2</v>
      </c>
      <c r="L18" s="8">
        <f>J18*H18-(H18-I18)*K18</f>
        <v>8.3903480000000003E-2</v>
      </c>
      <c r="M18" s="5" t="s">
        <v>27</v>
      </c>
      <c r="N18" s="22">
        <v>20</v>
      </c>
      <c r="O18" s="17">
        <f>N18/3600</f>
        <v>5.5555555555555558E-3</v>
      </c>
      <c r="P18" s="18">
        <v>10</v>
      </c>
      <c r="Q18" s="34"/>
      <c r="R18" s="29">
        <f t="shared" ref="R18:R21" si="3">O18*P18</f>
        <v>5.5555555555555559E-2</v>
      </c>
      <c r="S18" s="47">
        <v>0.01</v>
      </c>
      <c r="T18" s="49">
        <v>0.02</v>
      </c>
      <c r="U18" s="49">
        <v>0.01</v>
      </c>
      <c r="V18" s="49">
        <v>0.03</v>
      </c>
      <c r="W18" s="49">
        <v>0.05</v>
      </c>
      <c r="X18" s="53"/>
      <c r="Y18" s="19"/>
      <c r="Z18" s="65"/>
    </row>
    <row r="19" spans="1:26" ht="23.4" customHeight="1" x14ac:dyDescent="0.25">
      <c r="A19" s="1"/>
      <c r="B19" s="3"/>
      <c r="C19" s="1"/>
      <c r="D19" s="2"/>
      <c r="E19" s="4"/>
      <c r="F19" s="1"/>
      <c r="G19" s="5"/>
      <c r="H19" s="8"/>
      <c r="I19" s="8"/>
      <c r="J19" s="8"/>
      <c r="K19" s="8"/>
      <c r="L19" s="8"/>
      <c r="M19" s="5" t="s">
        <v>28</v>
      </c>
      <c r="N19" s="22">
        <v>30</v>
      </c>
      <c r="O19" s="17">
        <f t="shared" ref="O19:O22" si="4">N19/3600</f>
        <v>8.3333333333333332E-3</v>
      </c>
      <c r="P19" s="18">
        <v>20</v>
      </c>
      <c r="Q19" s="34"/>
      <c r="R19" s="29">
        <f t="shared" si="3"/>
        <v>0.16666666666666666</v>
      </c>
      <c r="S19" s="48"/>
      <c r="T19" s="50"/>
      <c r="U19" s="50"/>
      <c r="V19" s="50"/>
      <c r="W19" s="50"/>
      <c r="X19" s="50"/>
      <c r="Y19" s="19"/>
      <c r="Z19" s="65"/>
    </row>
    <row r="20" spans="1:26" ht="23.4" customHeight="1" x14ac:dyDescent="0.25">
      <c r="A20" s="1"/>
      <c r="B20" s="3"/>
      <c r="C20" s="1"/>
      <c r="D20" s="2"/>
      <c r="E20" s="4"/>
      <c r="F20" s="1"/>
      <c r="G20" s="5"/>
      <c r="H20" s="8"/>
      <c r="I20" s="8"/>
      <c r="J20" s="8"/>
      <c r="K20" s="8"/>
      <c r="L20" s="8"/>
      <c r="M20" s="5" t="s">
        <v>46</v>
      </c>
      <c r="N20" s="22">
        <v>30</v>
      </c>
      <c r="O20" s="17">
        <f t="shared" si="4"/>
        <v>8.3333333333333332E-3</v>
      </c>
      <c r="P20" s="18">
        <v>10</v>
      </c>
      <c r="Q20" s="34"/>
      <c r="R20" s="29">
        <f t="shared" si="3"/>
        <v>8.3333333333333329E-2</v>
      </c>
      <c r="S20" s="48"/>
      <c r="T20" s="50"/>
      <c r="U20" s="50"/>
      <c r="V20" s="50"/>
      <c r="W20" s="50"/>
      <c r="X20" s="50"/>
      <c r="Y20" s="19"/>
      <c r="Z20" s="65"/>
    </row>
    <row r="21" spans="1:26" ht="23.4" customHeight="1" x14ac:dyDescent="0.25">
      <c r="A21" s="1"/>
      <c r="B21" s="3"/>
      <c r="C21" s="1"/>
      <c r="D21" s="2"/>
      <c r="E21" s="4"/>
      <c r="F21" s="1"/>
      <c r="G21" s="5"/>
      <c r="H21" s="8"/>
      <c r="I21" s="8"/>
      <c r="J21" s="8"/>
      <c r="K21" s="8"/>
      <c r="L21" s="8"/>
      <c r="M21" s="5" t="s">
        <v>19</v>
      </c>
      <c r="N21" s="22">
        <v>30</v>
      </c>
      <c r="O21" s="17">
        <f t="shared" si="4"/>
        <v>8.3333333333333332E-3</v>
      </c>
      <c r="P21" s="18">
        <v>5</v>
      </c>
      <c r="Q21" s="34"/>
      <c r="R21" s="29">
        <f t="shared" si="3"/>
        <v>4.1666666666666664E-2</v>
      </c>
      <c r="S21" s="48"/>
      <c r="T21" s="50"/>
      <c r="U21" s="50"/>
      <c r="V21" s="50"/>
      <c r="W21" s="50"/>
      <c r="X21" s="50"/>
      <c r="Y21" s="19"/>
      <c r="Z21" s="65"/>
    </row>
    <row r="22" spans="1:26" ht="23.4" customHeight="1" x14ac:dyDescent="0.25">
      <c r="A22" s="1"/>
      <c r="B22" s="3"/>
      <c r="C22" s="1"/>
      <c r="D22" s="2"/>
      <c r="E22" s="4"/>
      <c r="F22" s="1"/>
      <c r="G22" s="5"/>
      <c r="H22" s="8"/>
      <c r="I22" s="8"/>
      <c r="J22" s="8"/>
      <c r="K22" s="8"/>
      <c r="L22" s="8"/>
      <c r="M22" s="5" t="s">
        <v>47</v>
      </c>
      <c r="N22" s="22"/>
      <c r="O22" s="17">
        <f t="shared" si="4"/>
        <v>0</v>
      </c>
      <c r="P22" s="18"/>
      <c r="Q22" s="34"/>
      <c r="R22" s="29">
        <v>0.1</v>
      </c>
      <c r="S22" s="48"/>
      <c r="T22" s="50"/>
      <c r="U22" s="50"/>
      <c r="V22" s="50"/>
      <c r="W22" s="50"/>
      <c r="X22" s="50"/>
      <c r="Y22" s="19"/>
      <c r="Z22" s="65"/>
    </row>
    <row r="23" spans="1:26" s="16" customFormat="1" ht="23.4" customHeight="1" x14ac:dyDescent="0.25">
      <c r="A23" s="11"/>
      <c r="B23" s="12"/>
      <c r="C23" s="11"/>
      <c r="D23" s="13"/>
      <c r="E23" s="14"/>
      <c r="F23" s="11"/>
      <c r="G23" s="44" t="s">
        <v>11</v>
      </c>
      <c r="H23" s="45"/>
      <c r="I23" s="45"/>
      <c r="J23" s="45"/>
      <c r="K23" s="46"/>
      <c r="L23" s="15">
        <f>SUM(L18:L22)</f>
        <v>8.3903480000000003E-2</v>
      </c>
      <c r="M23" s="15"/>
      <c r="N23" s="23"/>
      <c r="O23" s="15"/>
      <c r="P23" s="27"/>
      <c r="Q23" s="21"/>
      <c r="R23" s="28">
        <f>SUM(R18:R22)</f>
        <v>0.44722222222222219</v>
      </c>
      <c r="S23" s="25">
        <f>(L23+R23)*S18</f>
        <v>5.3112570222222221E-3</v>
      </c>
      <c r="T23" s="15">
        <f>(L23+R23)*T18</f>
        <v>1.0622514044444444E-2</v>
      </c>
      <c r="U23" s="15">
        <f>(L23+R23)*U18</f>
        <v>5.3112570222222221E-3</v>
      </c>
      <c r="V23" s="15">
        <f>(L23+R23)*V18</f>
        <v>1.5933771066666665E-2</v>
      </c>
      <c r="W23" s="15">
        <f>(L23+R23)*W18</f>
        <v>2.6556285111111112E-2</v>
      </c>
      <c r="X23" s="37">
        <f>SUM(L23:W23)</f>
        <v>0.59486078648888896</v>
      </c>
      <c r="Y23" s="35">
        <v>0.7</v>
      </c>
      <c r="Z23" s="64">
        <v>0.59486078648888896</v>
      </c>
    </row>
    <row r="24" spans="1:26" ht="23.4" customHeight="1" x14ac:dyDescent="0.25">
      <c r="A24" s="1">
        <v>4</v>
      </c>
      <c r="B24" s="3"/>
      <c r="C24" s="1" t="s">
        <v>25</v>
      </c>
      <c r="D24" s="41" t="s">
        <v>48</v>
      </c>
      <c r="E24" s="42" t="s">
        <v>49</v>
      </c>
      <c r="F24" s="1" t="s">
        <v>6</v>
      </c>
      <c r="G24" s="5" t="s">
        <v>21</v>
      </c>
      <c r="H24" s="43">
        <f>11.5*11.5*0.00617*0.063</f>
        <v>5.1406897500000007E-2</v>
      </c>
      <c r="I24" s="8">
        <v>1.4999999999999999E-2</v>
      </c>
      <c r="J24" s="8">
        <v>5</v>
      </c>
      <c r="K24" s="8">
        <v>2</v>
      </c>
      <c r="L24" s="8">
        <f>J24*H24-(H24-I24)*K24</f>
        <v>0.18422069250000001</v>
      </c>
      <c r="M24" s="5" t="s">
        <v>27</v>
      </c>
      <c r="N24" s="22">
        <v>20</v>
      </c>
      <c r="O24" s="17">
        <f>N24/3600</f>
        <v>5.5555555555555558E-3</v>
      </c>
      <c r="P24" s="18">
        <v>10</v>
      </c>
      <c r="Q24" s="34"/>
      <c r="R24" s="29">
        <f>O24*P24</f>
        <v>5.5555555555555559E-2</v>
      </c>
      <c r="S24" s="47">
        <v>0.01</v>
      </c>
      <c r="T24" s="49">
        <v>0.02</v>
      </c>
      <c r="U24" s="49">
        <v>0.01</v>
      </c>
      <c r="V24" s="49">
        <v>0.03</v>
      </c>
      <c r="W24" s="49">
        <v>0.05</v>
      </c>
      <c r="X24" s="53"/>
      <c r="Y24" s="19"/>
      <c r="Z24" s="65"/>
    </row>
    <row r="25" spans="1:26" ht="23.4" customHeight="1" x14ac:dyDescent="0.25">
      <c r="A25" s="1"/>
      <c r="B25" s="3"/>
      <c r="C25" s="1"/>
      <c r="D25" s="2" t="s">
        <v>50</v>
      </c>
      <c r="E25" s="4"/>
      <c r="F25" s="1"/>
      <c r="G25" s="5"/>
      <c r="H25" s="8"/>
      <c r="I25" s="8"/>
      <c r="J25" s="8"/>
      <c r="K25" s="8"/>
      <c r="L25" s="8"/>
      <c r="M25" s="5" t="s">
        <v>33</v>
      </c>
      <c r="N25" s="22">
        <v>30</v>
      </c>
      <c r="O25" s="17">
        <v>8.3333333333333332E-3</v>
      </c>
      <c r="P25" s="18">
        <v>10</v>
      </c>
      <c r="Q25" s="34"/>
      <c r="R25" s="29">
        <f t="shared" ref="R25:R27" si="5">O25*P25</f>
        <v>8.3333333333333329E-2</v>
      </c>
      <c r="S25" s="51"/>
      <c r="T25" s="52"/>
      <c r="U25" s="52"/>
      <c r="V25" s="52"/>
      <c r="W25" s="52"/>
      <c r="X25" s="50"/>
      <c r="Y25" s="19"/>
      <c r="Z25" s="65"/>
    </row>
    <row r="26" spans="1:26" ht="23.4" customHeight="1" x14ac:dyDescent="0.25">
      <c r="A26" s="1"/>
      <c r="B26" s="3"/>
      <c r="C26" s="1"/>
      <c r="D26" s="2"/>
      <c r="E26" s="4"/>
      <c r="F26" s="1"/>
      <c r="G26" s="5"/>
      <c r="H26" s="8"/>
      <c r="I26" s="8"/>
      <c r="J26" s="8"/>
      <c r="K26" s="8"/>
      <c r="L26" s="8"/>
      <c r="M26" s="5" t="s">
        <v>42</v>
      </c>
      <c r="N26" s="22">
        <v>25</v>
      </c>
      <c r="O26" s="17">
        <v>1.1111111111111112E-2</v>
      </c>
      <c r="P26" s="18">
        <v>5</v>
      </c>
      <c r="Q26" s="34"/>
      <c r="R26" s="29">
        <f t="shared" si="5"/>
        <v>5.5555555555555559E-2</v>
      </c>
      <c r="S26" s="48"/>
      <c r="T26" s="50"/>
      <c r="U26" s="50"/>
      <c r="V26" s="50"/>
      <c r="W26" s="50"/>
      <c r="X26" s="50"/>
      <c r="Y26" s="19"/>
      <c r="Z26" s="65"/>
    </row>
    <row r="27" spans="1:26" ht="23.4" customHeight="1" x14ac:dyDescent="0.25">
      <c r="A27" s="1"/>
      <c r="B27" s="3"/>
      <c r="C27" s="1"/>
      <c r="D27" s="2"/>
      <c r="E27" s="4"/>
      <c r="F27" s="1"/>
      <c r="G27" s="5"/>
      <c r="H27" s="8"/>
      <c r="I27" s="8"/>
      <c r="J27" s="8"/>
      <c r="K27" s="8"/>
      <c r="L27" s="8"/>
      <c r="M27" s="5" t="s">
        <v>32</v>
      </c>
      <c r="N27" s="22">
        <v>30</v>
      </c>
      <c r="O27" s="17">
        <v>1.1111111111111112E-2</v>
      </c>
      <c r="P27" s="18">
        <v>20</v>
      </c>
      <c r="Q27" s="34"/>
      <c r="R27" s="29">
        <f t="shared" si="5"/>
        <v>0.22222222222222224</v>
      </c>
      <c r="S27" s="48"/>
      <c r="T27" s="50"/>
      <c r="U27" s="50"/>
      <c r="V27" s="50"/>
      <c r="W27" s="50"/>
      <c r="X27" s="50"/>
      <c r="Y27" s="19"/>
      <c r="Z27" s="65"/>
    </row>
    <row r="28" spans="1:26" ht="23.4" customHeight="1" x14ac:dyDescent="0.25">
      <c r="A28" s="1"/>
      <c r="B28" s="3"/>
      <c r="C28" s="1"/>
      <c r="D28" s="2"/>
      <c r="E28" s="4"/>
      <c r="F28" s="1"/>
      <c r="G28" s="5"/>
      <c r="H28" s="8"/>
      <c r="I28" s="8"/>
      <c r="J28" s="8"/>
      <c r="K28" s="8"/>
      <c r="L28" s="8"/>
      <c r="M28" s="5" t="s">
        <v>47</v>
      </c>
      <c r="N28" s="22"/>
      <c r="O28" s="17">
        <f t="shared" ref="O28" si="6">N28/3600</f>
        <v>0</v>
      </c>
      <c r="P28" s="18"/>
      <c r="Q28" s="34"/>
      <c r="R28" s="29">
        <v>0.1</v>
      </c>
      <c r="S28" s="48"/>
      <c r="T28" s="50"/>
      <c r="U28" s="50"/>
      <c r="V28" s="50"/>
      <c r="W28" s="50"/>
      <c r="X28" s="50"/>
      <c r="Y28" s="19"/>
      <c r="Z28" s="65"/>
    </row>
    <row r="29" spans="1:26" s="16" customFormat="1" ht="23.4" customHeight="1" x14ac:dyDescent="0.25">
      <c r="A29" s="11"/>
      <c r="B29" s="12"/>
      <c r="C29" s="11"/>
      <c r="D29" s="13"/>
      <c r="E29" s="14"/>
      <c r="F29" s="11"/>
      <c r="G29" s="44" t="s">
        <v>11</v>
      </c>
      <c r="H29" s="45"/>
      <c r="I29" s="45"/>
      <c r="J29" s="45"/>
      <c r="K29" s="46"/>
      <c r="L29" s="15">
        <f>SUM(L24:L28)</f>
        <v>0.18422069250000001</v>
      </c>
      <c r="M29" s="15"/>
      <c r="N29" s="23"/>
      <c r="O29" s="15"/>
      <c r="P29" s="27"/>
      <c r="Q29" s="21"/>
      <c r="R29" s="28">
        <f>SUM(R24:R28)</f>
        <v>0.51666666666666672</v>
      </c>
      <c r="S29" s="25">
        <f>(L29+R29)*S24</f>
        <v>7.0088735916666667E-3</v>
      </c>
      <c r="T29" s="15">
        <f>(L29+R29)*T24</f>
        <v>1.4017747183333333E-2</v>
      </c>
      <c r="U29" s="15">
        <f>(L29+R29)*U24</f>
        <v>7.0088735916666667E-3</v>
      </c>
      <c r="V29" s="15">
        <f>(L29+R29)*V24</f>
        <v>2.1026620774999998E-2</v>
      </c>
      <c r="W29" s="15">
        <f>(L29+R29)*W24</f>
        <v>3.5044367958333336E-2</v>
      </c>
      <c r="X29" s="37">
        <f>SUM(L29:W29)</f>
        <v>0.78499384226666669</v>
      </c>
      <c r="Y29" s="35">
        <v>0.8</v>
      </c>
      <c r="Z29" s="64">
        <v>0.78499384226666669</v>
      </c>
    </row>
    <row r="30" spans="1:26" ht="23.4" customHeight="1" x14ac:dyDescent="0.25">
      <c r="A30" s="1">
        <v>5</v>
      </c>
      <c r="B30" s="3"/>
      <c r="C30" s="1" t="s">
        <v>25</v>
      </c>
      <c r="D30" s="41" t="s">
        <v>48</v>
      </c>
      <c r="E30" s="42" t="s">
        <v>49</v>
      </c>
      <c r="F30" s="1" t="s">
        <v>6</v>
      </c>
      <c r="G30" s="5" t="s">
        <v>21</v>
      </c>
      <c r="H30" s="43">
        <f>6*6*0.00617*0.07</f>
        <v>1.5548400000000002E-2</v>
      </c>
      <c r="I30" s="8">
        <v>1.4999999999999999E-2</v>
      </c>
      <c r="J30" s="8">
        <v>5</v>
      </c>
      <c r="K30" s="8">
        <v>2</v>
      </c>
      <c r="L30" s="8">
        <f>J30*H30-(H30-I30)*K30</f>
        <v>7.6645199999999997E-2</v>
      </c>
      <c r="M30" s="5" t="s">
        <v>35</v>
      </c>
      <c r="N30" s="22">
        <v>30</v>
      </c>
      <c r="O30" s="17">
        <f>N30/3600</f>
        <v>8.3333333333333332E-3</v>
      </c>
      <c r="P30" s="18">
        <v>10</v>
      </c>
      <c r="Q30" s="34"/>
      <c r="R30" s="29">
        <f>O30*P30</f>
        <v>8.3333333333333329E-2</v>
      </c>
      <c r="S30" s="47">
        <v>0.01</v>
      </c>
      <c r="T30" s="49">
        <v>0.02</v>
      </c>
      <c r="U30" s="49">
        <v>0.01</v>
      </c>
      <c r="V30" s="49">
        <v>0.03</v>
      </c>
      <c r="W30" s="49">
        <v>0.05</v>
      </c>
      <c r="X30" s="53"/>
      <c r="Y30" s="19"/>
      <c r="Z30" s="65"/>
    </row>
    <row r="31" spans="1:26" ht="32.4" customHeight="1" x14ac:dyDescent="0.25">
      <c r="A31" s="1"/>
      <c r="B31" s="3"/>
      <c r="C31" s="1"/>
      <c r="D31" s="2" t="s">
        <v>35</v>
      </c>
      <c r="E31" s="4" t="s">
        <v>51</v>
      </c>
      <c r="F31" s="1"/>
      <c r="G31" s="5"/>
      <c r="H31" s="8"/>
      <c r="I31" s="8"/>
      <c r="J31" s="8"/>
      <c r="K31" s="8"/>
      <c r="L31" s="8"/>
      <c r="M31" s="5" t="s">
        <v>42</v>
      </c>
      <c r="N31" s="22">
        <v>25</v>
      </c>
      <c r="O31" s="17">
        <v>1.1111111111111112E-2</v>
      </c>
      <c r="P31" s="18">
        <v>5</v>
      </c>
      <c r="Q31" s="34"/>
      <c r="R31" s="29">
        <f t="shared" ref="R31" si="7">O31*P31</f>
        <v>5.5555555555555559E-2</v>
      </c>
      <c r="S31" s="51"/>
      <c r="T31" s="52"/>
      <c r="U31" s="52"/>
      <c r="V31" s="52"/>
      <c r="W31" s="52"/>
      <c r="X31" s="50"/>
      <c r="Y31" s="19"/>
      <c r="Z31" s="65"/>
    </row>
    <row r="32" spans="1:26" ht="23.4" customHeight="1" x14ac:dyDescent="0.25">
      <c r="A32" s="1"/>
      <c r="B32" s="3"/>
      <c r="C32" s="1"/>
      <c r="D32" s="2"/>
      <c r="E32" s="4"/>
      <c r="F32" s="1"/>
      <c r="G32" s="5"/>
      <c r="H32" s="8"/>
      <c r="I32" s="8"/>
      <c r="J32" s="8"/>
      <c r="K32" s="8"/>
      <c r="L32" s="8"/>
      <c r="M32" s="5" t="s">
        <v>47</v>
      </c>
      <c r="N32" s="22"/>
      <c r="O32" s="17">
        <f t="shared" ref="O32" si="8">N32/3600</f>
        <v>0</v>
      </c>
      <c r="P32" s="18"/>
      <c r="Q32" s="34"/>
      <c r="R32" s="29">
        <v>0.1</v>
      </c>
      <c r="S32" s="48"/>
      <c r="T32" s="50"/>
      <c r="U32" s="50"/>
      <c r="V32" s="50"/>
      <c r="W32" s="50"/>
      <c r="X32" s="50"/>
      <c r="Y32" s="19"/>
      <c r="Z32" s="65"/>
    </row>
    <row r="33" spans="1:26" ht="23.4" customHeight="1" x14ac:dyDescent="0.25">
      <c r="A33" s="1"/>
      <c r="B33" s="3"/>
      <c r="C33" s="1"/>
      <c r="D33" s="2"/>
      <c r="E33" s="4"/>
      <c r="F33" s="1"/>
      <c r="G33" s="5"/>
      <c r="H33" s="8"/>
      <c r="I33" s="8"/>
      <c r="J33" s="8"/>
      <c r="K33" s="8"/>
      <c r="L33" s="8"/>
      <c r="M33" s="5"/>
      <c r="N33" s="22"/>
      <c r="O33" s="17"/>
      <c r="P33" s="18"/>
      <c r="Q33" s="34"/>
      <c r="R33" s="29"/>
      <c r="S33" s="48"/>
      <c r="T33" s="50"/>
      <c r="U33" s="50"/>
      <c r="V33" s="50"/>
      <c r="W33" s="50"/>
      <c r="X33" s="50"/>
      <c r="Y33" s="19"/>
      <c r="Z33" s="65"/>
    </row>
    <row r="34" spans="1:26" ht="23.4" customHeight="1" x14ac:dyDescent="0.25">
      <c r="A34" s="1"/>
      <c r="B34" s="3"/>
      <c r="C34" s="1"/>
      <c r="D34" s="2"/>
      <c r="E34" s="4"/>
      <c r="F34" s="1"/>
      <c r="G34" s="5"/>
      <c r="H34" s="8"/>
      <c r="I34" s="8"/>
      <c r="J34" s="8"/>
      <c r="K34" s="8"/>
      <c r="L34" s="8"/>
      <c r="M34" s="5"/>
      <c r="N34" s="22"/>
      <c r="O34" s="17"/>
      <c r="P34" s="18"/>
      <c r="Q34" s="34"/>
      <c r="R34" s="29"/>
      <c r="S34" s="48"/>
      <c r="T34" s="50"/>
      <c r="U34" s="50"/>
      <c r="V34" s="50"/>
      <c r="W34" s="50"/>
      <c r="X34" s="50"/>
      <c r="Y34" s="19"/>
      <c r="Z34" s="65"/>
    </row>
    <row r="35" spans="1:26" s="16" customFormat="1" ht="23.4" customHeight="1" x14ac:dyDescent="0.25">
      <c r="A35" s="11"/>
      <c r="B35" s="12"/>
      <c r="C35" s="11"/>
      <c r="D35" s="13"/>
      <c r="E35" s="14"/>
      <c r="F35" s="11"/>
      <c r="G35" s="44" t="s">
        <v>11</v>
      </c>
      <c r="H35" s="45"/>
      <c r="I35" s="45"/>
      <c r="J35" s="45"/>
      <c r="K35" s="46"/>
      <c r="L35" s="15">
        <f>SUM(L30:L34)</f>
        <v>7.6645199999999997E-2</v>
      </c>
      <c r="M35" s="15"/>
      <c r="N35" s="23"/>
      <c r="O35" s="15"/>
      <c r="P35" s="27"/>
      <c r="Q35" s="21"/>
      <c r="R35" s="28">
        <f>SUM(R30:R34)</f>
        <v>0.2388888888888889</v>
      </c>
      <c r="S35" s="25">
        <f>(L35+R35)*S30</f>
        <v>3.1553408888888891E-3</v>
      </c>
      <c r="T35" s="15">
        <f>(L35+R35)*T30</f>
        <v>6.3106817777777782E-3</v>
      </c>
      <c r="U35" s="15">
        <f>(L35+R35)*U30</f>
        <v>3.1553408888888891E-3</v>
      </c>
      <c r="V35" s="15">
        <f>(L35+R35)*V30</f>
        <v>9.4660226666666673E-3</v>
      </c>
      <c r="W35" s="15">
        <f>(L35+R35)*W30</f>
        <v>1.5776704444444446E-2</v>
      </c>
      <c r="X35" s="37">
        <f>SUM(L35:W35)</f>
        <v>0.35339817955555564</v>
      </c>
      <c r="Y35" s="35"/>
      <c r="Z35" s="64">
        <v>0.35339817955555564</v>
      </c>
    </row>
    <row r="36" spans="1:26" ht="23.4" customHeight="1" x14ac:dyDescent="0.25">
      <c r="A36" s="1">
        <v>5</v>
      </c>
      <c r="B36" s="3"/>
      <c r="C36" s="1" t="s">
        <v>25</v>
      </c>
      <c r="D36" s="41" t="s">
        <v>53</v>
      </c>
      <c r="E36" s="42" t="s">
        <v>52</v>
      </c>
      <c r="F36" s="1" t="s">
        <v>6</v>
      </c>
      <c r="G36" s="5" t="s">
        <v>55</v>
      </c>
      <c r="H36" s="43">
        <f>11*11*0.00617*0.017</f>
        <v>1.2691690000000002E-2</v>
      </c>
      <c r="I36" s="43">
        <f>7*7*0.00617*0.0075+11*11*0.00617*0.0065</f>
        <v>7.1201800000000003E-3</v>
      </c>
      <c r="J36" s="8">
        <v>5</v>
      </c>
      <c r="K36" s="8">
        <v>2</v>
      </c>
      <c r="L36" s="8">
        <f>J36*H36-(H36-I36)*K36</f>
        <v>5.231543000000001E-2</v>
      </c>
      <c r="M36" s="5" t="s">
        <v>27</v>
      </c>
      <c r="N36" s="22">
        <v>20</v>
      </c>
      <c r="O36" s="17">
        <f>N36/3600</f>
        <v>5.5555555555555558E-3</v>
      </c>
      <c r="P36" s="18">
        <v>5</v>
      </c>
      <c r="Q36" s="34"/>
      <c r="R36" s="29">
        <f>O36*P36</f>
        <v>2.777777777777778E-2</v>
      </c>
      <c r="S36" s="47">
        <v>0.01</v>
      </c>
      <c r="T36" s="49">
        <v>0.02</v>
      </c>
      <c r="U36" s="49">
        <v>0.01</v>
      </c>
      <c r="V36" s="49">
        <v>0.03</v>
      </c>
      <c r="W36" s="49">
        <v>0.05</v>
      </c>
      <c r="X36" s="53"/>
      <c r="Y36" s="19"/>
      <c r="Z36" s="65"/>
    </row>
    <row r="37" spans="1:26" ht="32.4" customHeight="1" x14ac:dyDescent="0.25">
      <c r="A37" s="1"/>
      <c r="B37" s="3"/>
      <c r="C37" s="1"/>
      <c r="D37" s="2" t="s">
        <v>54</v>
      </c>
      <c r="E37" s="4"/>
      <c r="F37" s="1"/>
      <c r="G37" s="5"/>
      <c r="H37" s="8"/>
      <c r="I37" s="8"/>
      <c r="J37" s="8"/>
      <c r="K37" s="8"/>
      <c r="L37" s="8"/>
      <c r="M37" s="5" t="s">
        <v>28</v>
      </c>
      <c r="N37" s="22">
        <v>30</v>
      </c>
      <c r="O37" s="17">
        <v>1.1111111111111112E-2</v>
      </c>
      <c r="P37" s="18">
        <v>8</v>
      </c>
      <c r="Q37" s="34"/>
      <c r="R37" s="29">
        <f t="shared" ref="R37:R38" si="9">O37*P37</f>
        <v>8.8888888888888892E-2</v>
      </c>
      <c r="S37" s="51"/>
      <c r="T37" s="52"/>
      <c r="U37" s="52"/>
      <c r="V37" s="52"/>
      <c r="W37" s="52"/>
      <c r="X37" s="50"/>
      <c r="Y37" s="19"/>
      <c r="Z37" s="65"/>
    </row>
    <row r="38" spans="1:26" ht="23.4" customHeight="1" x14ac:dyDescent="0.25">
      <c r="A38" s="1"/>
      <c r="B38" s="3"/>
      <c r="C38" s="1"/>
      <c r="D38" s="2"/>
      <c r="E38" s="4"/>
      <c r="F38" s="1"/>
      <c r="G38" s="5"/>
      <c r="H38" s="8"/>
      <c r="I38" s="8"/>
      <c r="J38" s="8"/>
      <c r="K38" s="8"/>
      <c r="L38" s="8"/>
      <c r="M38" s="5" t="s">
        <v>19</v>
      </c>
      <c r="N38" s="22">
        <v>30</v>
      </c>
      <c r="O38" s="17">
        <f t="shared" ref="O38" si="10">N38/3600</f>
        <v>8.3333333333333332E-3</v>
      </c>
      <c r="P38" s="18">
        <v>5</v>
      </c>
      <c r="Q38" s="34"/>
      <c r="R38" s="29">
        <f t="shared" si="9"/>
        <v>4.1666666666666664E-2</v>
      </c>
      <c r="S38" s="48"/>
      <c r="T38" s="50"/>
      <c r="U38" s="50"/>
      <c r="V38" s="50"/>
      <c r="W38" s="50"/>
      <c r="X38" s="50"/>
      <c r="Y38" s="19"/>
      <c r="Z38" s="65"/>
    </row>
    <row r="39" spans="1:26" ht="23.4" customHeight="1" x14ac:dyDescent="0.25">
      <c r="A39" s="1"/>
      <c r="B39" s="3"/>
      <c r="C39" s="1"/>
      <c r="D39" s="2"/>
      <c r="E39" s="4"/>
      <c r="F39" s="1"/>
      <c r="G39" s="5"/>
      <c r="H39" s="8"/>
      <c r="I39" s="8"/>
      <c r="J39" s="8"/>
      <c r="K39" s="8"/>
      <c r="L39" s="8"/>
      <c r="M39" s="5"/>
      <c r="N39" s="22"/>
      <c r="O39" s="17"/>
      <c r="P39" s="18"/>
      <c r="Q39" s="34"/>
      <c r="R39" s="29"/>
      <c r="S39" s="48"/>
      <c r="T39" s="50"/>
      <c r="U39" s="50"/>
      <c r="V39" s="50"/>
      <c r="W39" s="50"/>
      <c r="X39" s="50"/>
      <c r="Y39" s="19"/>
      <c r="Z39" s="65"/>
    </row>
    <row r="40" spans="1:26" ht="23.4" customHeight="1" x14ac:dyDescent="0.25">
      <c r="A40" s="1"/>
      <c r="B40" s="3"/>
      <c r="C40" s="1"/>
      <c r="D40" s="2"/>
      <c r="E40" s="4"/>
      <c r="F40" s="1"/>
      <c r="G40" s="5"/>
      <c r="H40" s="8"/>
      <c r="I40" s="8"/>
      <c r="J40" s="8"/>
      <c r="K40" s="8"/>
      <c r="L40" s="8"/>
      <c r="M40" s="5"/>
      <c r="N40" s="22"/>
      <c r="O40" s="17"/>
      <c r="P40" s="18"/>
      <c r="Q40" s="34"/>
      <c r="R40" s="29"/>
      <c r="S40" s="48"/>
      <c r="T40" s="50"/>
      <c r="U40" s="50"/>
      <c r="V40" s="50"/>
      <c r="W40" s="50"/>
      <c r="X40" s="50"/>
      <c r="Y40" s="19"/>
      <c r="Z40" s="65"/>
    </row>
    <row r="41" spans="1:26" s="16" customFormat="1" ht="23.4" customHeight="1" x14ac:dyDescent="0.25">
      <c r="A41" s="11"/>
      <c r="B41" s="12"/>
      <c r="C41" s="11"/>
      <c r="D41" s="13"/>
      <c r="E41" s="14"/>
      <c r="F41" s="11"/>
      <c r="G41" s="44" t="s">
        <v>11</v>
      </c>
      <c r="H41" s="45"/>
      <c r="I41" s="45"/>
      <c r="J41" s="45"/>
      <c r="K41" s="46"/>
      <c r="L41" s="15">
        <f>SUM(L36:L40)</f>
        <v>5.231543000000001E-2</v>
      </c>
      <c r="M41" s="15"/>
      <c r="N41" s="23"/>
      <c r="O41" s="15"/>
      <c r="P41" s="27"/>
      <c r="Q41" s="21"/>
      <c r="R41" s="28">
        <f>SUM(R36:R40)</f>
        <v>0.15833333333333333</v>
      </c>
      <c r="S41" s="25">
        <f>(L41+R41)*S36</f>
        <v>2.1064876333333335E-3</v>
      </c>
      <c r="T41" s="15">
        <f>(L41+R41)*T36</f>
        <v>4.2129752666666669E-3</v>
      </c>
      <c r="U41" s="15">
        <f>(L41+R41)*U36</f>
        <v>2.1064876333333335E-3</v>
      </c>
      <c r="V41" s="15">
        <f>(L41+R41)*V36</f>
        <v>6.3194628999999995E-3</v>
      </c>
      <c r="W41" s="15">
        <f>(L41+R41)*W36</f>
        <v>1.0532438166666666E-2</v>
      </c>
      <c r="X41" s="37">
        <f>SUM(L41:W41)</f>
        <v>0.23592661493333328</v>
      </c>
      <c r="Y41" s="35">
        <v>0.3</v>
      </c>
      <c r="Z41" s="64">
        <v>0.23592661493333328</v>
      </c>
    </row>
  </sheetData>
  <mergeCells count="50">
    <mergeCell ref="X36:X40"/>
    <mergeCell ref="G41:K41"/>
    <mergeCell ref="S36:S40"/>
    <mergeCell ref="T36:T40"/>
    <mergeCell ref="U36:U40"/>
    <mergeCell ref="V36:V40"/>
    <mergeCell ref="W36:W40"/>
    <mergeCell ref="F1:F2"/>
    <mergeCell ref="H1:L1"/>
    <mergeCell ref="M1:R1"/>
    <mergeCell ref="G17:K17"/>
    <mergeCell ref="A1:A2"/>
    <mergeCell ref="B1:B2"/>
    <mergeCell ref="C1:C2"/>
    <mergeCell ref="D1:D2"/>
    <mergeCell ref="E1:E2"/>
    <mergeCell ref="X3:X10"/>
    <mergeCell ref="G11:K11"/>
    <mergeCell ref="S3:S10"/>
    <mergeCell ref="T3:T10"/>
    <mergeCell ref="U3:U10"/>
    <mergeCell ref="V3:V10"/>
    <mergeCell ref="W3:W10"/>
    <mergeCell ref="W12:W16"/>
    <mergeCell ref="U30:U34"/>
    <mergeCell ref="V30:V34"/>
    <mergeCell ref="W30:W34"/>
    <mergeCell ref="X18:X22"/>
    <mergeCell ref="X12:X16"/>
    <mergeCell ref="X24:X28"/>
    <mergeCell ref="X30:X34"/>
    <mergeCell ref="W24:W28"/>
    <mergeCell ref="W18:W22"/>
    <mergeCell ref="U24:U28"/>
    <mergeCell ref="V24:V28"/>
    <mergeCell ref="G35:K35"/>
    <mergeCell ref="S12:S16"/>
    <mergeCell ref="T12:T16"/>
    <mergeCell ref="U12:U16"/>
    <mergeCell ref="V12:V16"/>
    <mergeCell ref="G23:K23"/>
    <mergeCell ref="G29:K29"/>
    <mergeCell ref="S18:S22"/>
    <mergeCell ref="T18:T22"/>
    <mergeCell ref="U18:U22"/>
    <mergeCell ref="V18:V22"/>
    <mergeCell ref="S30:S34"/>
    <mergeCell ref="T30:T34"/>
    <mergeCell ref="S24:S28"/>
    <mergeCell ref="T24:T28"/>
  </mergeCells>
  <phoneticPr fontId="10" type="noConversion"/>
  <pageMargins left="0.31496062992125984" right="0.31496062992125984" top="0.74803149606299213" bottom="0.74803149606299213" header="0.31496062992125984" footer="0.31496062992125984"/>
  <pageSetup paperSize="9" scale="50" orientation="landscape" r:id="rId1"/>
  <colBreaks count="1" manualBreakCount="1">
    <brk id="2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 (2)</vt:lpstr>
      <vt:lpstr>'Sheet1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2022-11-18T05:58:51Z</cp:lastPrinted>
  <dcterms:created xsi:type="dcterms:W3CDTF">2015-06-05T18:19:00Z</dcterms:created>
  <dcterms:modified xsi:type="dcterms:W3CDTF">2023-02-01T10:29:46Z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C15216EC8F9A435D919D9FB958C19267</vt:lpwstr>
  </property>
  <property fmtid="{D5CDD505-2E9C-101B-9397-08002B2CF9AE}" pid="3" name="KSOProductBuildVer">
    <vt:lpwstr>2052-11.1.0.11744</vt:lpwstr>
  </property>
</Properties>
</file>