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项目类\可行性分析\李尔B01V71发泡投资收益分析\"/>
    </mc:Choice>
  </mc:AlternateContent>
  <bookViews>
    <workbookView xWindow="0" yWindow="0" windowWidth="21600" windowHeight="9840" tabRatio="787" firstSheet="3" activeTab="4"/>
  </bookViews>
  <sheets>
    <sheet name="B01 发泡明细20220712" sheetId="2" state="hidden" r:id="rId1"/>
    <sheet name="V71 发泡明细 20220712" sheetId="10" state="hidden" r:id="rId2"/>
    <sheet name="附加值汇总表(不含运费）" sheetId="11" state="hidden" r:id="rId3"/>
    <sheet name="附加值汇总表（含运费）" sheetId="13" r:id="rId4"/>
    <sheet name="附加值汇总表（含运费）各减3元" sheetId="14" r:id="rId5"/>
  </sheets>
  <definedNames>
    <definedName name="_xlnm._FilterDatabase" localSheetId="0" hidden="1">'B01 发泡明细20220712'!$C$1:$C$422</definedName>
    <definedName name="_xlnm._FilterDatabase" localSheetId="1" hidden="1">'V71 发泡明细 20220712'!$A$3:$S$198</definedName>
    <definedName name="_xlnm.Print_Area" localSheetId="0">'B01 发泡明细20220712'!$A$1:$O$59</definedName>
    <definedName name="_xlnm.Print_Area" localSheetId="1">'V71 发泡明细 20220712'!$A$1:$P$198</definedName>
    <definedName name="_xlnm.Print_Titles" localSheetId="0">'B01 发泡明细20220712'!$1:$2</definedName>
    <definedName name="_xlnm.Print_Titles" localSheetId="1">'V71 发泡明细 20220712'!$1:$2</definedName>
  </definedNames>
  <calcPr calcId="162913"/>
</workbook>
</file>

<file path=xl/calcChain.xml><?xml version="1.0" encoding="utf-8"?>
<calcChain xmlns="http://schemas.openxmlformats.org/spreadsheetml/2006/main">
  <c r="I46" i="14" l="1"/>
  <c r="E46" i="14"/>
  <c r="F46" i="14" s="1"/>
  <c r="G46" i="14" s="1"/>
  <c r="D46" i="14"/>
  <c r="C5" i="14" s="1"/>
  <c r="G5" i="14" s="1"/>
  <c r="I45" i="14"/>
  <c r="E45" i="14"/>
  <c r="D45" i="14"/>
  <c r="G44" i="14"/>
  <c r="F44" i="14"/>
  <c r="F43" i="14"/>
  <c r="G43" i="14" s="1"/>
  <c r="F42" i="14"/>
  <c r="G42" i="14" s="1"/>
  <c r="G41" i="14"/>
  <c r="F41" i="14"/>
  <c r="F40" i="14"/>
  <c r="G40" i="14" s="1"/>
  <c r="F39" i="14"/>
  <c r="G39" i="14" s="1"/>
  <c r="G38" i="14"/>
  <c r="F38" i="14"/>
  <c r="F37" i="14"/>
  <c r="G37" i="14" s="1"/>
  <c r="F36" i="14"/>
  <c r="G36" i="14" s="1"/>
  <c r="G35" i="14"/>
  <c r="F35" i="14"/>
  <c r="F34" i="14"/>
  <c r="G34" i="14" s="1"/>
  <c r="F33" i="14"/>
  <c r="G33" i="14" s="1"/>
  <c r="G32" i="14"/>
  <c r="F32" i="14"/>
  <c r="F31" i="14"/>
  <c r="G31" i="14" s="1"/>
  <c r="F30" i="14"/>
  <c r="G30" i="14" s="1"/>
  <c r="G29" i="14"/>
  <c r="F29" i="14"/>
  <c r="F28" i="14"/>
  <c r="G28" i="14" s="1"/>
  <c r="I20" i="14"/>
  <c r="F20" i="14"/>
  <c r="G20" i="14" s="1"/>
  <c r="E20" i="14"/>
  <c r="D20" i="14"/>
  <c r="C4" i="14" s="1"/>
  <c r="G4" i="14" s="1"/>
  <c r="G19" i="14"/>
  <c r="F19" i="14"/>
  <c r="F18" i="14"/>
  <c r="G18" i="14" s="1"/>
  <c r="F17" i="14"/>
  <c r="G17" i="14" s="1"/>
  <c r="G16" i="14"/>
  <c r="F16" i="14"/>
  <c r="F15" i="14"/>
  <c r="G15" i="14" s="1"/>
  <c r="F14" i="14"/>
  <c r="G14" i="14" s="1"/>
  <c r="G13" i="14"/>
  <c r="F13" i="14"/>
  <c r="J5" i="14"/>
  <c r="D5" i="14"/>
  <c r="E5" i="14" s="1"/>
  <c r="J4" i="14"/>
  <c r="D4" i="14"/>
  <c r="E4" i="14" s="1"/>
  <c r="I46" i="13"/>
  <c r="E46" i="13"/>
  <c r="F46" i="13" s="1"/>
  <c r="G46" i="13" s="1"/>
  <c r="D46" i="13"/>
  <c r="C5" i="13" s="1"/>
  <c r="G5" i="13" s="1"/>
  <c r="I45" i="13"/>
  <c r="E45" i="13"/>
  <c r="D45" i="13"/>
  <c r="G44" i="13"/>
  <c r="F44" i="13"/>
  <c r="F43" i="13"/>
  <c r="G43" i="13" s="1"/>
  <c r="F42" i="13"/>
  <c r="G42" i="13" s="1"/>
  <c r="G41" i="13"/>
  <c r="F41" i="13"/>
  <c r="F40" i="13"/>
  <c r="G40" i="13" s="1"/>
  <c r="F39" i="13"/>
  <c r="G39" i="13" s="1"/>
  <c r="G38" i="13"/>
  <c r="F38" i="13"/>
  <c r="G37" i="13"/>
  <c r="F37" i="13"/>
  <c r="F36" i="13"/>
  <c r="G36" i="13" s="1"/>
  <c r="G35" i="13"/>
  <c r="F35" i="13"/>
  <c r="F34" i="13"/>
  <c r="G34" i="13" s="1"/>
  <c r="F33" i="13"/>
  <c r="G33" i="13" s="1"/>
  <c r="G32" i="13"/>
  <c r="F32" i="13"/>
  <c r="F31" i="13"/>
  <c r="G31" i="13" s="1"/>
  <c r="F30" i="13"/>
  <c r="G30" i="13" s="1"/>
  <c r="G29" i="13"/>
  <c r="F29" i="13"/>
  <c r="G28" i="13"/>
  <c r="F28" i="13"/>
  <c r="I20" i="13"/>
  <c r="E20" i="13"/>
  <c r="D20" i="13"/>
  <c r="C4" i="13" s="1"/>
  <c r="G4" i="13" s="1"/>
  <c r="G19" i="13"/>
  <c r="F19" i="13"/>
  <c r="G18" i="13"/>
  <c r="F18" i="13"/>
  <c r="F17" i="13"/>
  <c r="G17" i="13" s="1"/>
  <c r="G16" i="13"/>
  <c r="F16" i="13"/>
  <c r="F15" i="13"/>
  <c r="G15" i="13" s="1"/>
  <c r="F14" i="13"/>
  <c r="G14" i="13" s="1"/>
  <c r="G13" i="13"/>
  <c r="F13" i="13"/>
  <c r="J5" i="13"/>
  <c r="H5" i="13"/>
  <c r="E5" i="13"/>
  <c r="D5" i="13"/>
  <c r="J4" i="13"/>
  <c r="H4" i="13"/>
  <c r="D4" i="13"/>
  <c r="E4" i="13" s="1"/>
  <c r="D46" i="11"/>
  <c r="D45" i="11"/>
  <c r="D20" i="11"/>
  <c r="F17" i="11"/>
  <c r="G17" i="11" s="1"/>
  <c r="C5" i="11"/>
  <c r="G5" i="11" s="1"/>
  <c r="C4" i="11"/>
  <c r="G4" i="11" s="1"/>
  <c r="F197" i="10"/>
  <c r="N193" i="10"/>
  <c r="M193" i="10"/>
  <c r="N175" i="10"/>
  <c r="O175" i="10" s="1"/>
  <c r="E43" i="11" s="1"/>
  <c r="F43" i="11" s="1"/>
  <c r="G43" i="11" s="1"/>
  <c r="M175" i="10"/>
  <c r="N159" i="10"/>
  <c r="M159" i="10"/>
  <c r="N144" i="10"/>
  <c r="M144" i="10"/>
  <c r="M132" i="10"/>
  <c r="N129" i="10"/>
  <c r="O129" i="10" s="1"/>
  <c r="E40" i="11" s="1"/>
  <c r="F40" i="11" s="1"/>
  <c r="G40" i="11" s="1"/>
  <c r="N115" i="10"/>
  <c r="O115" i="10" s="1"/>
  <c r="E39" i="11" s="1"/>
  <c r="F39" i="11" s="1"/>
  <c r="G39" i="11" s="1"/>
  <c r="M115" i="10"/>
  <c r="N106" i="10"/>
  <c r="M106" i="10"/>
  <c r="N96" i="10"/>
  <c r="M96" i="10"/>
  <c r="N86" i="10"/>
  <c r="O86" i="10" s="1"/>
  <c r="E36" i="11" s="1"/>
  <c r="F36" i="11" s="1"/>
  <c r="G36" i="11" s="1"/>
  <c r="M86" i="10"/>
  <c r="N76" i="10"/>
  <c r="M76" i="10"/>
  <c r="N67" i="10"/>
  <c r="M67" i="10"/>
  <c r="N57" i="10"/>
  <c r="O57" i="10" s="1"/>
  <c r="E33" i="11" s="1"/>
  <c r="F33" i="11" s="1"/>
  <c r="G33" i="11" s="1"/>
  <c r="M57" i="10"/>
  <c r="N47" i="10"/>
  <c r="M47" i="10"/>
  <c r="N38" i="10"/>
  <c r="M38" i="10"/>
  <c r="N28" i="10"/>
  <c r="O28" i="10" s="1"/>
  <c r="E30" i="11" s="1"/>
  <c r="F30" i="11" s="1"/>
  <c r="G30" i="11" s="1"/>
  <c r="M28" i="10"/>
  <c r="N16" i="10"/>
  <c r="M16" i="10"/>
  <c r="N4" i="10"/>
  <c r="M4" i="10"/>
  <c r="N60" i="2"/>
  <c r="N47" i="2"/>
  <c r="M47" i="2"/>
  <c r="O47" i="2" s="1"/>
  <c r="E19" i="11" s="1"/>
  <c r="F19" i="11" s="1"/>
  <c r="G19" i="11" s="1"/>
  <c r="N38" i="2"/>
  <c r="M38" i="2"/>
  <c r="O38" i="2" s="1"/>
  <c r="E18" i="11" s="1"/>
  <c r="F18" i="11" s="1"/>
  <c r="G18" i="11" s="1"/>
  <c r="N30" i="2"/>
  <c r="M30" i="2"/>
  <c r="O30" i="2" s="1"/>
  <c r="E17" i="11" s="1"/>
  <c r="N24" i="2"/>
  <c r="M24" i="2"/>
  <c r="O24" i="2" s="1"/>
  <c r="E16" i="11" s="1"/>
  <c r="F16" i="11" s="1"/>
  <c r="G16" i="11" s="1"/>
  <c r="N18" i="2"/>
  <c r="M18" i="2"/>
  <c r="O18" i="2" s="1"/>
  <c r="E15" i="11" s="1"/>
  <c r="F15" i="11" s="1"/>
  <c r="G15" i="11" s="1"/>
  <c r="N11" i="2"/>
  <c r="M11" i="2"/>
  <c r="O11" i="2" s="1"/>
  <c r="E14" i="11" s="1"/>
  <c r="F14" i="11" s="1"/>
  <c r="G14" i="11" s="1"/>
  <c r="N4" i="2"/>
  <c r="M4" i="2"/>
  <c r="O4" i="2" s="1"/>
  <c r="E13" i="11" l="1"/>
  <c r="O60" i="2"/>
  <c r="F45" i="13"/>
  <c r="G45" i="13" s="1"/>
  <c r="F45" i="14"/>
  <c r="G45" i="14" s="1"/>
  <c r="O16" i="10"/>
  <c r="E29" i="11" s="1"/>
  <c r="F29" i="11" s="1"/>
  <c r="G29" i="11" s="1"/>
  <c r="O47" i="10"/>
  <c r="E32" i="11" s="1"/>
  <c r="F32" i="11" s="1"/>
  <c r="G32" i="11" s="1"/>
  <c r="O76" i="10"/>
  <c r="E35" i="11" s="1"/>
  <c r="F35" i="11" s="1"/>
  <c r="G35" i="11" s="1"/>
  <c r="O106" i="10"/>
  <c r="E38" i="11" s="1"/>
  <c r="F38" i="11" s="1"/>
  <c r="G38" i="11" s="1"/>
  <c r="O159" i="10"/>
  <c r="E42" i="11" s="1"/>
  <c r="F42" i="11" s="1"/>
  <c r="G42" i="11" s="1"/>
  <c r="N197" i="10"/>
  <c r="H4" i="14"/>
  <c r="H5" i="14"/>
  <c r="O4" i="10"/>
  <c r="O38" i="10"/>
  <c r="E31" i="11" s="1"/>
  <c r="F31" i="11" s="1"/>
  <c r="G31" i="11" s="1"/>
  <c r="O67" i="10"/>
  <c r="E34" i="11" s="1"/>
  <c r="F34" i="11" s="1"/>
  <c r="G34" i="11" s="1"/>
  <c r="O96" i="10"/>
  <c r="E37" i="11" s="1"/>
  <c r="F37" i="11" s="1"/>
  <c r="G37" i="11" s="1"/>
  <c r="O144" i="10"/>
  <c r="E41" i="11" s="1"/>
  <c r="F41" i="11" s="1"/>
  <c r="G41" i="11" s="1"/>
  <c r="O193" i="10"/>
  <c r="E44" i="11" s="1"/>
  <c r="F44" i="11" s="1"/>
  <c r="G44" i="11" s="1"/>
  <c r="N198" i="10"/>
  <c r="F20" i="13"/>
  <c r="G20" i="13" s="1"/>
  <c r="E20" i="11" l="1"/>
  <c r="F13" i="11"/>
  <c r="G13" i="11" s="1"/>
  <c r="O197" i="10"/>
  <c r="E28" i="11"/>
  <c r="E46" i="11" l="1"/>
  <c r="E45" i="11"/>
  <c r="F28" i="11"/>
  <c r="D4" i="11"/>
  <c r="F20" i="11"/>
  <c r="G20" i="11" s="1"/>
  <c r="F45" i="11" l="1"/>
  <c r="G45" i="11" s="1"/>
  <c r="G28" i="11"/>
  <c r="H4" i="11"/>
  <c r="E4" i="11"/>
  <c r="F46" i="11"/>
  <c r="G46" i="11" s="1"/>
  <c r="D5" i="11"/>
  <c r="E5" i="11" l="1"/>
  <c r="H5" i="11"/>
</calcChain>
</file>

<file path=xl/sharedStrings.xml><?xml version="1.0" encoding="utf-8"?>
<sst xmlns="http://schemas.openxmlformats.org/spreadsheetml/2006/main" count="1601" uniqueCount="341">
  <si>
    <t>B01 PAD 式样明细及标准</t>
  </si>
  <si>
    <t>区分</t>
  </si>
  <si>
    <t>No.</t>
  </si>
  <si>
    <t>Part No.</t>
  </si>
  <si>
    <t>Part Name</t>
  </si>
  <si>
    <t>Photo</t>
  </si>
  <si>
    <t>副资材情况</t>
  </si>
  <si>
    <t>供应商</t>
  </si>
  <si>
    <t>采购状态</t>
  </si>
  <si>
    <t>成本</t>
  </si>
  <si>
    <t>预报价</t>
  </si>
  <si>
    <t>名称</t>
  </si>
  <si>
    <t>图号</t>
  </si>
  <si>
    <t>数量</t>
  </si>
  <si>
    <t>参数</t>
  </si>
  <si>
    <t>图示</t>
  </si>
  <si>
    <t>FRT BACK</t>
  </si>
  <si>
    <t>L002063797</t>
  </si>
  <si>
    <r>
      <rPr>
        <sz val="18"/>
        <rFont val="현대하모니 L"/>
        <charset val="129"/>
      </rPr>
      <t>PAD ASSY-FR BACK, LH
前排左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</t>
    </r>
  </si>
  <si>
    <t>发泡本体</t>
  </si>
  <si>
    <t>L002063798</t>
  </si>
  <si>
    <t>PU 40kg/m³</t>
  </si>
  <si>
    <t>北汽岱摩斯</t>
  </si>
  <si>
    <t>自混料</t>
  </si>
  <si>
    <t>无纺布</t>
  </si>
  <si>
    <t>L002063799</t>
  </si>
  <si>
    <r>
      <rPr>
        <sz val="18"/>
        <color theme="1"/>
        <rFont val="Modern H Bold"/>
        <family val="1"/>
      </rPr>
      <t>t=1mm
100g/</t>
    </r>
    <r>
      <rPr>
        <sz val="18"/>
        <color theme="1"/>
        <rFont val="宋体"/>
        <family val="3"/>
        <charset val="134"/>
      </rPr>
      <t>㎡</t>
    </r>
  </si>
  <si>
    <t>北京宇喆科技有限公司</t>
  </si>
  <si>
    <t>外购</t>
  </si>
  <si>
    <t>嵌丝
347mm</t>
  </si>
  <si>
    <t>L002063801</t>
  </si>
  <si>
    <t>φ2  70#</t>
  </si>
  <si>
    <t>L002063802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</si>
  <si>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255mm</t>
    </r>
  </si>
  <si>
    <t>L002063803</t>
  </si>
  <si>
    <t>HOOK
97mm</t>
  </si>
  <si>
    <t>L002063804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</si>
  <si>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 xml:space="preserve"> 90*9mm</t>
    </r>
  </si>
  <si>
    <t>雅伯利</t>
  </si>
  <si>
    <t>HOOK
555mm</t>
  </si>
  <si>
    <t>L002063805</t>
  </si>
  <si>
    <r>
      <rPr>
        <sz val="18"/>
        <color theme="1"/>
        <rFont val="Modern H Bold"/>
        <family val="1"/>
      </rPr>
      <t>18</t>
    </r>
    <r>
      <rPr>
        <sz val="18"/>
        <color theme="1"/>
        <rFont val="宋体"/>
        <family val="3"/>
        <charset val="134"/>
      </rPr>
      <t>段</t>
    </r>
    <r>
      <rPr>
        <sz val="18"/>
        <color theme="1"/>
        <rFont val="Modern H Bold"/>
        <family val="1"/>
      </rPr>
      <t xml:space="preserve"> </t>
    </r>
  </si>
  <si>
    <t>YKK</t>
  </si>
  <si>
    <t>L002063961</t>
  </si>
  <si>
    <r>
      <rPr>
        <sz val="18"/>
        <rFont val="현대하모니 L"/>
        <charset val="129"/>
      </rPr>
      <t>PAD ASSY-FR BACK, RH
前排右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</t>
    </r>
  </si>
  <si>
    <t>L002063962</t>
  </si>
  <si>
    <t>40kg/m³</t>
  </si>
  <si>
    <t>L002063977</t>
  </si>
  <si>
    <t>FR CUSH</t>
  </si>
  <si>
    <t>L002063982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</si>
  <si>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</t>
    </r>
  </si>
  <si>
    <t>L002063983</t>
  </si>
  <si>
    <t>45kg/m³</t>
  </si>
  <si>
    <t>L002063984L</t>
  </si>
  <si>
    <t>L002432205</t>
  </si>
  <si>
    <t>嵌丝
440mm</t>
  </si>
  <si>
    <t>L002063985</t>
  </si>
  <si>
    <t>L002063986</t>
  </si>
  <si>
    <r>
      <rPr>
        <sz val="18"/>
        <color theme="1"/>
        <rFont val="宋体"/>
        <family val="3"/>
        <charset val="134"/>
      </rPr>
      <t>嵌丝
203</t>
    </r>
    <r>
      <rPr>
        <sz val="18"/>
        <color theme="1"/>
        <rFont val="Modern H Bold"/>
        <family val="1"/>
      </rPr>
      <t>mm</t>
    </r>
  </si>
  <si>
    <t>L002063988</t>
  </si>
  <si>
    <t>L002063991</t>
  </si>
  <si>
    <r>
      <rPr>
        <sz val="18"/>
        <rFont val="현대하모니 L"/>
        <charset val="129"/>
      </rPr>
      <t>PAD ASSY-FR CUSH, RH
前排右</t>
    </r>
    <r>
      <rPr>
        <sz val="18"/>
        <rFont val="宋体"/>
        <family val="3"/>
        <charset val="134"/>
      </rPr>
      <t>驾坐垫</t>
    </r>
  </si>
  <si>
    <t>L002063993</t>
  </si>
  <si>
    <t>L002063984R</t>
  </si>
  <si>
    <t>RR BACK</t>
  </si>
  <si>
    <t>L002064876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</si>
  <si>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靠背</t>
    </r>
  </si>
  <si>
    <t>L002064877</t>
  </si>
  <si>
    <t>L002248726L</t>
  </si>
  <si>
    <t>L002248727L</t>
  </si>
  <si>
    <t>L002248729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</si>
  <si>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555mm</t>
    </r>
  </si>
  <si>
    <t>L002065861</t>
  </si>
  <si>
    <t>嵌丝
275mm</t>
  </si>
  <si>
    <t>L002064873</t>
  </si>
  <si>
    <t>HOOK
50mm</t>
  </si>
  <si>
    <t>L002064874</t>
  </si>
  <si>
    <r>
      <rPr>
        <sz val="18"/>
        <color theme="1"/>
        <rFont val="宋体"/>
        <family val="3"/>
        <charset val="134"/>
      </rPr>
      <t>直条形</t>
    </r>
    <r>
      <rPr>
        <sz val="18"/>
        <color theme="1"/>
        <rFont val="Modern H Bold"/>
        <family val="1"/>
      </rPr>
      <t>44*9mm</t>
    </r>
  </si>
  <si>
    <t>HOOK
120mm</t>
  </si>
  <si>
    <t>L002064875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</si>
  <si>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>110*9mm</t>
    </r>
  </si>
  <si>
    <t>L002064868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</si>
  <si>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</t>
    </r>
  </si>
  <si>
    <t>L002064869</t>
  </si>
  <si>
    <t>L002248726R</t>
  </si>
  <si>
    <t>L002248727R</t>
  </si>
  <si>
    <t>L002248728</t>
  </si>
  <si>
    <t>扶手钢丝</t>
  </si>
  <si>
    <t>L002064871</t>
  </si>
  <si>
    <t>φ5  20#</t>
  </si>
  <si>
    <t>L002064872</t>
  </si>
  <si>
    <t>RR CUSH</t>
  </si>
  <si>
    <t>L002064772</t>
  </si>
  <si>
    <r>
      <rPr>
        <sz val="18"/>
        <rFont val="현대하모니 L"/>
        <charset val="129"/>
      </rPr>
      <t>PAD ASSY-RR CUSH
后排坐</t>
    </r>
    <r>
      <rPr>
        <sz val="18"/>
        <rFont val="宋体"/>
        <family val="3"/>
        <charset val="134"/>
      </rPr>
      <t>垫</t>
    </r>
  </si>
  <si>
    <t>L002064780</t>
  </si>
  <si>
    <r>
      <rPr>
        <sz val="18"/>
        <color theme="1"/>
        <rFont val="宋体"/>
        <family val="3"/>
        <charset val="134"/>
      </rPr>
      <t>嵌丝
415</t>
    </r>
    <r>
      <rPr>
        <sz val="18"/>
        <color theme="1"/>
        <rFont val="Modern H Bold"/>
        <family val="1"/>
      </rPr>
      <t>mm</t>
    </r>
  </si>
  <si>
    <t>L002064782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</si>
  <si>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267mm</t>
    </r>
  </si>
  <si>
    <t>L002064784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</si>
  <si>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365mm</t>
    </r>
  </si>
  <si>
    <t>L002064785</t>
  </si>
  <si>
    <t>L002064786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</si>
  <si>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335mm</t>
    </r>
  </si>
  <si>
    <t>L002064787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</si>
  <si>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415mm</t>
    </r>
  </si>
  <si>
    <t>L002065590</t>
  </si>
  <si>
    <t>HOOK
215</t>
  </si>
  <si>
    <t>L002064789L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</si>
  <si>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>220*9mm</t>
    </r>
  </si>
  <si>
    <t>L002064789R</t>
  </si>
  <si>
    <t>EPP发泡</t>
  </si>
  <si>
    <t>L002064791</t>
  </si>
  <si>
    <t>0.008m³</t>
  </si>
  <si>
    <t>沧州致冠</t>
  </si>
  <si>
    <t>L002065558</t>
  </si>
  <si>
    <t>坐垫骨架</t>
  </si>
  <si>
    <t>L002064792</t>
  </si>
  <si>
    <t>ASSY</t>
  </si>
  <si>
    <t>越达弹簧</t>
  </si>
  <si>
    <t>密度</t>
  </si>
  <si>
    <t>备注</t>
  </si>
  <si>
    <t>L002152793</t>
  </si>
  <si>
    <r>
      <rPr>
        <sz val="18"/>
        <rFont val="현대하모니 L"/>
        <charset val="129"/>
      </rPr>
      <t>PAD ASSY-FR BACK, LH
前排左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背（有</t>
    </r>
    <r>
      <rPr>
        <sz val="18"/>
        <rFont val="宋体"/>
        <family val="3"/>
        <charset val="134"/>
      </rPr>
      <t>气囊</t>
    </r>
    <r>
      <rPr>
        <sz val="18"/>
        <rFont val="현대하모니 L"/>
        <charset val="129"/>
      </rPr>
      <t>）</t>
    </r>
  </si>
  <si>
    <t>40kg/m³
MIN 165±16N
Boster 14±3N</t>
  </si>
  <si>
    <t>L002153494</t>
  </si>
  <si>
    <t>L002156278L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</si>
  <si>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1</t>
    </r>
  </si>
  <si>
    <t>L002156289</t>
  </si>
  <si>
    <t>40kg/m³
t=15mm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</si>
  <si>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2</t>
    </r>
  </si>
  <si>
    <t>L002156297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</si>
  <si>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3</t>
    </r>
  </si>
  <si>
    <t>L002156301</t>
  </si>
  <si>
    <t>40kg/m³
t=10mm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</si>
  <si>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4</t>
    </r>
  </si>
  <si>
    <t>L002248975</t>
  </si>
  <si>
    <r>
      <rPr>
        <sz val="18"/>
        <color theme="1"/>
        <rFont val="宋体"/>
        <family val="3"/>
        <charset val="134"/>
      </rPr>
      <t>嵌丝</t>
    </r>
    <r>
      <rPr>
        <sz val="18"/>
        <color theme="1"/>
        <rFont val="Modern H Bold"/>
        <family val="1"/>
      </rPr>
      <t>1</t>
    </r>
  </si>
  <si>
    <t>L002156247</t>
  </si>
  <si>
    <t>嵌丝2</t>
  </si>
  <si>
    <t>L002158807</t>
  </si>
  <si>
    <t>h</t>
  </si>
  <si>
    <t>嵌丝3</t>
  </si>
  <si>
    <t>L002156261</t>
  </si>
  <si>
    <t>嵌丝4</t>
  </si>
  <si>
    <t>L002158814</t>
  </si>
  <si>
    <t>HOOK</t>
  </si>
  <si>
    <t>L002176913</t>
  </si>
  <si>
    <t>上海雅柏利</t>
  </si>
  <si>
    <t>L002156271</t>
  </si>
  <si>
    <t>L002152795</t>
  </si>
  <si>
    <r>
      <rPr>
        <sz val="18"/>
        <rFont val="현대하모니 L"/>
        <charset val="129"/>
      </rPr>
      <t>PAD ASSY-FR BACK, RH
前排右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背（有</t>
    </r>
    <r>
      <rPr>
        <sz val="18"/>
        <rFont val="宋体"/>
        <family val="3"/>
        <charset val="134"/>
      </rPr>
      <t>气</t>
    </r>
    <r>
      <rPr>
        <sz val="18"/>
        <rFont val="현대하모니 L"/>
        <charset val="129"/>
      </rPr>
      <t>囊）</t>
    </r>
  </si>
  <si>
    <t>L002153505</t>
  </si>
  <si>
    <t>L002156278R</t>
  </si>
  <si>
    <t>同左驾对称</t>
  </si>
  <si>
    <t>L002152796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</si>
  <si>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6WP</t>
    </r>
    <r>
      <rPr>
        <sz val="18"/>
        <rFont val="宋体"/>
        <family val="3"/>
        <charset val="134"/>
      </rPr>
      <t>）</t>
    </r>
  </si>
  <si>
    <t>45kg/m³
MAIN 199±20N
Boster 15±3N</t>
  </si>
  <si>
    <t>L002154079</t>
  </si>
  <si>
    <t>L002158404</t>
  </si>
  <si>
    <r>
      <rPr>
        <sz val="18"/>
        <color theme="1"/>
        <rFont val="Modern H Bold"/>
        <family val="1"/>
      </rPr>
      <t>t=1mm
100g/</t>
    </r>
    <r>
      <rPr>
        <sz val="18"/>
        <color theme="1"/>
        <rFont val="宋体"/>
        <family val="3"/>
        <charset val="134"/>
      </rPr>
      <t xml:space="preserve">㎡
</t>
    </r>
    <r>
      <rPr>
        <sz val="18"/>
        <color theme="1"/>
        <rFont val="Modern H Bold"/>
        <family val="1"/>
      </rPr>
      <t>20</t>
    </r>
    <r>
      <rPr>
        <sz val="18"/>
        <color theme="1"/>
        <rFont val="宋体"/>
        <family val="3"/>
        <charset val="134"/>
      </rPr>
      <t>片磁片</t>
    </r>
  </si>
  <si>
    <t>L002256178</t>
  </si>
  <si>
    <r>
      <rPr>
        <sz val="18"/>
        <color theme="1"/>
        <rFont val="Modern H Bold"/>
        <family val="1"/>
      </rPr>
      <t>PET  3mm
750g/</t>
    </r>
    <r>
      <rPr>
        <sz val="18"/>
        <color theme="1"/>
        <rFont val="宋体"/>
        <family val="3"/>
        <charset val="134"/>
      </rPr>
      <t>㎡</t>
    </r>
  </si>
  <si>
    <t>U型嵌丝</t>
  </si>
  <si>
    <t>L002158391</t>
  </si>
  <si>
    <t>L002158392</t>
  </si>
  <si>
    <t>舒适海绵1</t>
  </si>
  <si>
    <t>L002158418</t>
  </si>
  <si>
    <t>舒适海绵2</t>
  </si>
  <si>
    <t>L002306290L</t>
  </si>
  <si>
    <t>40kg/m³
t=20mm</t>
  </si>
  <si>
    <t>原式样为左右共用t=20mm，改双层后需要区分左右t=10mm+15mm</t>
  </si>
  <si>
    <t>L002306290R</t>
  </si>
  <si>
    <t>舒适海绵3</t>
  </si>
  <si>
    <t>L002257589</t>
  </si>
  <si>
    <t>L002312484</t>
  </si>
  <si>
    <t>L002152797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</si>
  <si>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）</t>
    </r>
  </si>
  <si>
    <t>L002158422</t>
  </si>
  <si>
    <t>L002158426</t>
  </si>
  <si>
    <t>L002158407L</t>
  </si>
  <si>
    <t>L002158407R</t>
  </si>
  <si>
    <t>L002158413</t>
  </si>
  <si>
    <t>L002152798</t>
  </si>
  <si>
    <r>
      <rPr>
        <sz val="18"/>
        <rFont val="현대하모니 L"/>
        <charset val="129"/>
      </rPr>
      <t>PAD ASSY-FR CUSH, RH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4WP W/VENT</t>
    </r>
    <r>
      <rPr>
        <sz val="18"/>
        <rFont val="宋体"/>
        <family val="3"/>
        <charset val="134"/>
      </rPr>
      <t>）</t>
    </r>
  </si>
  <si>
    <t>L002158423</t>
  </si>
  <si>
    <t>L002158428</t>
  </si>
  <si>
    <r>
      <rPr>
        <sz val="18"/>
        <color theme="1"/>
        <rFont val="Modern H Bold"/>
        <family val="1"/>
      </rPr>
      <t>t=1mm
140g/</t>
    </r>
    <r>
      <rPr>
        <sz val="18"/>
        <color theme="1"/>
        <rFont val="宋体"/>
        <family val="3"/>
        <charset val="134"/>
      </rPr>
      <t xml:space="preserve">㎡
</t>
    </r>
    <r>
      <rPr>
        <sz val="18"/>
        <color theme="1"/>
        <rFont val="Modern H Bold"/>
        <family val="1"/>
      </rPr>
      <t>20</t>
    </r>
    <r>
      <rPr>
        <sz val="18"/>
        <color theme="1"/>
        <rFont val="宋体"/>
        <family val="3"/>
        <charset val="134"/>
      </rPr>
      <t>片磁片</t>
    </r>
  </si>
  <si>
    <t>L002262939</t>
  </si>
  <si>
    <t>L002257590L</t>
  </si>
  <si>
    <t>L002257590R</t>
  </si>
  <si>
    <t>L002152800</t>
  </si>
  <si>
    <r>
      <rPr>
        <sz val="18"/>
        <rFont val="현대하모니 L"/>
        <charset val="129"/>
      </rPr>
      <t>PAD ASSY-FR CUSH, LH（4WP）
前排右</t>
    </r>
    <r>
      <rPr>
        <sz val="18"/>
        <rFont val="宋体"/>
        <family val="3"/>
        <charset val="134"/>
      </rPr>
      <t>驾坐垫（不带通风）</t>
    </r>
  </si>
  <si>
    <t>L002158425</t>
  </si>
  <si>
    <t>L002158429</t>
  </si>
  <si>
    <t>L002235230</t>
  </si>
  <si>
    <r>
      <rPr>
        <sz val="18"/>
        <rFont val="현대하모니 L"/>
        <charset val="129"/>
      </rPr>
      <t>PAD ASSY-FR CUSH, LH（8WP NO VENT）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）</t>
    </r>
  </si>
  <si>
    <t>L002235207</t>
  </si>
  <si>
    <t>L002227599</t>
  </si>
  <si>
    <t>L002306289L</t>
  </si>
  <si>
    <t>L002306289R</t>
  </si>
  <si>
    <t>L002320537</t>
  </si>
  <si>
    <r>
      <rPr>
        <sz val="18"/>
        <rFont val="현대하모니 L"/>
        <charset val="129"/>
      </rPr>
      <t>PAD ASSY-FR CUSH, LH（8WP CLA）
前排左</t>
    </r>
    <r>
      <rPr>
        <sz val="18"/>
        <rFont val="宋体"/>
        <family val="3"/>
        <charset val="134"/>
      </rPr>
      <t>驾坐垫
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带通风带腿拖）</t>
    </r>
  </si>
  <si>
    <t>L002339333</t>
  </si>
  <si>
    <t>L002339346</t>
  </si>
  <si>
    <t>L002339334</t>
  </si>
  <si>
    <t>L002339345</t>
  </si>
  <si>
    <t>L002339349</t>
  </si>
  <si>
    <t>L002339347L</t>
  </si>
  <si>
    <t>L002339347R</t>
  </si>
  <si>
    <t>L002339348</t>
  </si>
  <si>
    <t>嵌丝</t>
  </si>
  <si>
    <t>L002340513</t>
  </si>
  <si>
    <t>L002340512</t>
  </si>
  <si>
    <t>L002320541</t>
  </si>
  <si>
    <r>
      <rPr>
        <sz val="18"/>
        <rFont val="현대하모니 L"/>
        <charset val="129"/>
      </rPr>
      <t>PAD ASSY-FR CUSH, RH（4WP W/VENT CLA）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 xml:space="preserve">4WP </t>
    </r>
    <r>
      <rPr>
        <sz val="18"/>
        <rFont val="宋体"/>
        <family val="3"/>
        <charset val="134"/>
      </rPr>
      <t>带通风带腿拖）</t>
    </r>
  </si>
  <si>
    <t>L002339350</t>
  </si>
  <si>
    <t>L002452584</t>
  </si>
  <si>
    <r>
      <rPr>
        <sz val="18"/>
        <rFont val="현대하모니 L"/>
        <charset val="129"/>
      </rPr>
      <t>PAD ASSY-FR CUSH, RH（6WP W/VENT CLA）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 xml:space="preserve">6WP </t>
    </r>
    <r>
      <rPr>
        <sz val="18"/>
        <rFont val="宋体"/>
        <family val="3"/>
        <charset val="134"/>
      </rPr>
      <t>带通风带腿拖）</t>
    </r>
  </si>
  <si>
    <t>L002452593</t>
  </si>
  <si>
    <t>L002479124</t>
  </si>
  <si>
    <t>L002452619</t>
  </si>
  <si>
    <t>PAD ASSY-FR CUSH, RH（6WP W/VENT）
前排右驾坐垫（6WP 带通风）</t>
  </si>
  <si>
    <t>L002452620</t>
  </si>
  <si>
    <t>L002334089</t>
  </si>
  <si>
    <t>L002152804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</si>
  <si>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</t>
    </r>
    <r>
      <rPr>
        <sz val="18"/>
        <rFont val="현대하모니 L"/>
        <charset val="129"/>
      </rPr>
      <t>背（不</t>
    </r>
    <r>
      <rPr>
        <sz val="18"/>
        <rFont val="宋体"/>
        <family val="3"/>
        <charset val="134"/>
      </rPr>
      <t>带气囊</t>
    </r>
    <r>
      <rPr>
        <sz val="18"/>
        <rFont val="현대하모니 L"/>
        <charset val="129"/>
      </rPr>
      <t>）</t>
    </r>
  </si>
  <si>
    <t>40kg/m³
MAIN 137±14N
Boster 12±3N</t>
  </si>
  <si>
    <t>L002155181</t>
  </si>
  <si>
    <t>L002155717</t>
  </si>
  <si>
    <t>L002155699L</t>
  </si>
  <si>
    <t>L002155549</t>
  </si>
  <si>
    <t>L002155693</t>
  </si>
  <si>
    <t>L002155668L</t>
  </si>
  <si>
    <t>L002155668R</t>
  </si>
  <si>
    <t>L002158401</t>
  </si>
  <si>
    <t>硬发泡PE</t>
  </si>
  <si>
    <t>L002452804</t>
  </si>
  <si>
    <t>PUR</t>
  </si>
  <si>
    <t>L002452807</t>
  </si>
  <si>
    <t>L002155515</t>
  </si>
  <si>
    <t>L002155517</t>
  </si>
  <si>
    <t>L002163266</t>
  </si>
  <si>
    <t>L002163268</t>
  </si>
  <si>
    <t>L002152805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</si>
  <si>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</t>
    </r>
    <r>
      <rPr>
        <sz val="18"/>
        <rFont val="현대하모니 L"/>
        <charset val="129"/>
      </rPr>
      <t>背（</t>
    </r>
    <r>
      <rPr>
        <sz val="18"/>
        <rFont val="宋体"/>
        <family val="3"/>
        <charset val="134"/>
      </rPr>
      <t>带气囊</t>
    </r>
    <r>
      <rPr>
        <sz val="18"/>
        <rFont val="현대하모니 L"/>
        <charset val="129"/>
      </rPr>
      <t>）</t>
    </r>
  </si>
  <si>
    <t>L002155276</t>
  </si>
  <si>
    <t>L002155719L</t>
  </si>
  <si>
    <t>L002152801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</si>
  <si>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靠背（带扶手不带气囊）</t>
    </r>
  </si>
  <si>
    <t>L002155135</t>
  </si>
  <si>
    <t>L002155699R</t>
  </si>
  <si>
    <t>L002155705</t>
  </si>
  <si>
    <t>L002452805</t>
  </si>
  <si>
    <t>L002452806</t>
  </si>
  <si>
    <t>L002152803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</si>
  <si>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靠背（带扶手带气囊）</t>
    </r>
  </si>
  <si>
    <t>L002155136</t>
  </si>
  <si>
    <t>L002155719R</t>
  </si>
  <si>
    <t>L002187704</t>
  </si>
  <si>
    <t>45kg/m³
MAIN 130±13N
Boster 15±3N</t>
  </si>
  <si>
    <t>L002187695</t>
  </si>
  <si>
    <r>
      <rPr>
        <sz val="24"/>
        <color theme="1"/>
        <rFont val="宋体"/>
        <family val="3"/>
        <charset val="134"/>
      </rPr>
      <t>高配</t>
    </r>
    <r>
      <rPr>
        <sz val="24"/>
        <color theme="1"/>
        <rFont val="Modern H Bold"/>
        <family val="1"/>
      </rPr>
      <t>180.40</t>
    </r>
  </si>
  <si>
    <t>L002155886</t>
  </si>
  <si>
    <t>50kg/m³
0.005m³</t>
  </si>
  <si>
    <t>L002155888</t>
  </si>
  <si>
    <t>L002265089L</t>
  </si>
  <si>
    <t>40kg/m³
t=30mm</t>
  </si>
  <si>
    <t>原式样为左右共用t=30mm，改双层后需要区分左右t=15mm+15mm</t>
  </si>
  <si>
    <t>L002265089R</t>
  </si>
  <si>
    <t>L002265093</t>
  </si>
  <si>
    <t>L002277288L</t>
  </si>
  <si>
    <t>L002277288R</t>
  </si>
  <si>
    <t>舒适海绵4</t>
  </si>
  <si>
    <t>L002187589</t>
  </si>
  <si>
    <t>舒适海绵5</t>
  </si>
  <si>
    <t>L002187694</t>
  </si>
  <si>
    <t>L002478939</t>
  </si>
  <si>
    <r>
      <rPr>
        <sz val="18"/>
        <color theme="1"/>
        <rFont val="Modern H Bold"/>
        <family val="1"/>
      </rPr>
      <t>PET  3mm
600g/</t>
    </r>
    <r>
      <rPr>
        <sz val="18"/>
        <color theme="1"/>
        <rFont val="宋体"/>
        <family val="3"/>
        <charset val="134"/>
      </rPr>
      <t>㎡</t>
    </r>
  </si>
  <si>
    <t>L002152814</t>
  </si>
  <si>
    <t>HOOK
170mm</t>
  </si>
  <si>
    <t>L002187598</t>
  </si>
  <si>
    <t>L002176880</t>
  </si>
  <si>
    <t>L002176878</t>
  </si>
  <si>
    <t>L002187588</t>
  </si>
  <si>
    <t>L002265086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</si>
  <si>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200mm</t>
    </r>
  </si>
  <si>
    <t>L002265084</t>
  </si>
  <si>
    <t>L002404439</t>
  </si>
  <si>
    <r>
      <rPr>
        <sz val="18"/>
        <rFont val="현대하모니 L"/>
        <charset val="129"/>
      </rPr>
      <t>腿拖</t>
    </r>
    <r>
      <rPr>
        <sz val="18"/>
        <rFont val="宋体"/>
        <family val="3"/>
        <charset val="134"/>
      </rPr>
      <t>总成</t>
    </r>
  </si>
  <si>
    <t>L002320543</t>
  </si>
  <si>
    <t>待定</t>
  </si>
  <si>
    <t>腿拖中间软泡</t>
  </si>
  <si>
    <t>L002403964</t>
  </si>
  <si>
    <t>腿拖边软泡</t>
  </si>
  <si>
    <t>L002403966L</t>
  </si>
  <si>
    <t>L002403966R</t>
  </si>
  <si>
    <t>黄色</t>
  </si>
  <si>
    <t>中低配</t>
  </si>
  <si>
    <t>按株洲汇总表（元、未税）</t>
  </si>
  <si>
    <t>项目</t>
  </si>
  <si>
    <t>预计销价</t>
  </si>
  <si>
    <t>预计附加值率</t>
  </si>
  <si>
    <t>目标价</t>
  </si>
  <si>
    <t>目标价附加值率</t>
  </si>
  <si>
    <t>与目标差价</t>
  </si>
  <si>
    <t>B01</t>
  </si>
  <si>
    <t>V71</t>
  </si>
  <si>
    <t>不含顶配、选配</t>
  </si>
  <si>
    <t>B01发泡附加值汇总表（元、未税）</t>
  </si>
  <si>
    <t>附加值</t>
  </si>
  <si>
    <t>附加值率</t>
  </si>
  <si>
    <t>PAD ASSY-FR BACK, LH
前排左驾靠背</t>
  </si>
  <si>
    <t>1、发泡料采购价格波动后，产品价格相应进行调整；2、产品散装运输到徐水，不含卸车费用</t>
  </si>
  <si>
    <t>PAD ASSY-FR BACK, RH
前排右驾靠背</t>
  </si>
  <si>
    <t>PAD ASSY-FR CUSH, LH
前排左驾坐垫</t>
  </si>
  <si>
    <t>PAD ASSY-FR CUSH, RH
前排右驾坐垫</t>
  </si>
  <si>
    <t>PAD ASSY-RR 40% BACK
后排四分靠背</t>
  </si>
  <si>
    <t>PAD ASSY-RR 60% BACK
后排六分靠背</t>
  </si>
  <si>
    <t>PAD ASSY-RR CUSH
后排坐垫</t>
  </si>
  <si>
    <t>合计</t>
  </si>
  <si>
    <t>V71发泡附加值汇总表（元、未税）</t>
  </si>
  <si>
    <t>PAD ASSY-FR BACK, LH
前排左驾靠背（有气囊）</t>
  </si>
  <si>
    <t>PAD ASSY-FR BACK, RH
前排右驾靠背（有气囊）</t>
  </si>
  <si>
    <t>PAD ASSY-FR CUSH, LH
前排左驾坐垫（6WP）</t>
  </si>
  <si>
    <t>PAD ASSY-FR CUSH, LH
前排左驾坐垫（8WP）</t>
  </si>
  <si>
    <t>PAD ASSY-FR CUSH, RH
前排右驾坐垫（4WP W/VENT）</t>
  </si>
  <si>
    <t>PAD ASSY-FR CUSH, LH（4WP）
前排右驾坐垫（不带通风）</t>
  </si>
  <si>
    <t>PAD ASSY-FR CUSH, LH（8WP NO VENT）
前排左驾坐垫（8WP）</t>
  </si>
  <si>
    <t>PAD ASSY-FR CUSH, LH（8WP CLA）
前排左驾坐垫
（8WP带通风带腿拖）</t>
  </si>
  <si>
    <t>PAD ASSY-FR CUSH, RH（4WP W/VENT CLA）
前排右驾坐垫（4WP 带通风带腿拖）</t>
  </si>
  <si>
    <t>PAD ASSY-FR CUSH, RH（6WP W/VENT CLA）
前排右驾坐垫（6WP 带通风带腿拖）</t>
  </si>
  <si>
    <t>PAD ASSY-RR 40% BACK
后排四分靠背（不带气囊）</t>
  </si>
  <si>
    <t>PAD ASSY-RR 40% BACK
后排四分靠背（带气囊）</t>
  </si>
  <si>
    <t>PAD ASSY-RR 60% BACK
后排六分靠背（带扶手不带气囊）</t>
  </si>
  <si>
    <t>PAD ASSY-RR 60% BACK
后排六分靠背（带扶手带气囊）</t>
  </si>
  <si>
    <t>腿拖总成</t>
  </si>
  <si>
    <t>李尔发泡报价与目标价格差异（未税、元）</t>
  </si>
  <si>
    <t>北汽岱摩斯（沧州）报价</t>
  </si>
  <si>
    <t>含运费</t>
  </si>
  <si>
    <t>含运费，不含顶配、选配</t>
  </si>
  <si>
    <t>报价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</si>
</sst>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[$-409]dd/mmm/yy;@"/>
    <numFmt numFmtId="179" formatCode="[$$-409]#,##0.00"/>
    <numFmt numFmtId="180" formatCode="_-* #,##0.00\ [$€]_-;\-* #,##0.00\ [$€]_-;_-* &quot;-&quot;??\ [$€]_-;_-@_-"/>
    <numFmt numFmtId="181" formatCode="#,##0.00_ "/>
    <numFmt numFmtId="182" formatCode="0.0%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</font>
    <font>
      <sz val="36"/>
      <color theme="1"/>
      <name val="Modern H Bold"/>
      <family val="1"/>
    </font>
    <font>
      <sz val="14"/>
      <color theme="1"/>
      <name val="Modern H Bold"/>
      <family val="1"/>
    </font>
    <font>
      <sz val="11"/>
      <color theme="1"/>
      <name val="Modern H Bold"/>
      <family val="1"/>
    </font>
    <font>
      <b/>
      <sz val="36"/>
      <color theme="1"/>
      <name val="微软雅黑"/>
      <family val="2"/>
      <charset val="134"/>
    </font>
    <font>
      <sz val="24"/>
      <color theme="0"/>
      <name val="Modern H Bold"/>
      <family val="1"/>
    </font>
    <font>
      <b/>
      <sz val="24"/>
      <color theme="0"/>
      <name val="Modern H Bold"/>
      <family val="1"/>
    </font>
    <font>
      <b/>
      <sz val="24"/>
      <color theme="0"/>
      <name val="宋体"/>
      <family val="3"/>
      <charset val="134"/>
    </font>
    <font>
      <sz val="18"/>
      <color theme="1"/>
      <name val="Modern H Bold"/>
      <family val="1"/>
    </font>
    <font>
      <sz val="18"/>
      <name val="현대하모니 L"/>
      <charset val="129"/>
    </font>
    <font>
      <sz val="26"/>
      <color theme="1"/>
      <name val="Modern H Bold"/>
      <family val="1"/>
    </font>
    <font>
      <sz val="22"/>
      <color theme="1"/>
      <name val="Modern H Bold"/>
      <family val="1"/>
    </font>
    <font>
      <sz val="24"/>
      <color theme="1"/>
      <name val="Modern H Bold"/>
      <family val="1"/>
    </font>
    <font>
      <sz val="24"/>
      <color theme="1"/>
      <name val="宋体"/>
      <family val="3"/>
      <charset val="134"/>
    </font>
    <font>
      <sz val="20"/>
      <color theme="1"/>
      <name val="Modern H Bold"/>
      <family val="1"/>
    </font>
    <font>
      <sz val="11"/>
      <color theme="1"/>
      <name val="宋体"/>
      <family val="3"/>
      <charset val="134"/>
    </font>
    <font>
      <b/>
      <sz val="22"/>
      <color theme="1"/>
      <name val="Modern H Bold"/>
      <family val="1"/>
    </font>
    <font>
      <sz val="24"/>
      <color theme="0"/>
      <name val="微软雅黑"/>
      <family val="2"/>
      <charset val="134"/>
    </font>
    <font>
      <b/>
      <sz val="26"/>
      <color theme="1"/>
      <name val="Modern H Bold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바탕체"/>
      <charset val="134"/>
    </font>
    <font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178" fontId="23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49" fontId="24" fillId="0" borderId="2" applyFill="0" applyBorder="0" applyAlignment="0" applyProtection="0">
      <alignment horizontal="left" vertical="center" wrapText="1"/>
    </xf>
    <xf numFmtId="0" fontId="25" fillId="0" borderId="0">
      <alignment vertical="center"/>
    </xf>
    <xf numFmtId="180" fontId="24" fillId="0" borderId="0">
      <protection locked="0"/>
    </xf>
    <xf numFmtId="180" fontId="24" fillId="0" borderId="0"/>
    <xf numFmtId="0" fontId="25" fillId="0" borderId="0">
      <alignment vertical="center"/>
    </xf>
    <xf numFmtId="179" fontId="25" fillId="0" borderId="0"/>
    <xf numFmtId="0" fontId="28" fillId="0" borderId="0">
      <alignment vertical="center"/>
    </xf>
    <xf numFmtId="179" fontId="25" fillId="0" borderId="0"/>
    <xf numFmtId="180" fontId="24" fillId="0" borderId="0" applyFill="0" applyBorder="0" applyAlignment="0" applyProtection="0"/>
    <xf numFmtId="0" fontId="28" fillId="0" borderId="0"/>
    <xf numFmtId="0" fontId="24" fillId="0" borderId="0"/>
    <xf numFmtId="0" fontId="26" fillId="0" borderId="0"/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182" fontId="0" fillId="0" borderId="2" xfId="2" applyNumberFormat="1" applyFont="1" applyBorder="1" applyAlignment="1">
      <alignment horizontal="center" vertical="center"/>
    </xf>
    <xf numFmtId="181" fontId="0" fillId="0" borderId="2" xfId="2" applyNumberFormat="1" applyFont="1" applyBorder="1" applyAlignment="1">
      <alignment horizontal="center" vertical="center"/>
    </xf>
    <xf numFmtId="10" fontId="0" fillId="0" borderId="2" xfId="2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0" fontId="0" fillId="0" borderId="7" xfId="2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8" fillId="2" borderId="2" xfId="0" applyFont="1" applyFill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81" fontId="7" fillId="0" borderId="0" xfId="0" applyNumberFormat="1" applyFo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81" fontId="8" fillId="0" borderId="0" xfId="0" applyNumberFormat="1" applyFont="1" applyBorder="1" applyAlignment="1">
      <alignment horizontal="center" vertical="center"/>
    </xf>
    <xf numFmtId="181" fontId="22" fillId="3" borderId="2" xfId="0" applyNumberFormat="1" applyFont="1" applyFill="1" applyBorder="1">
      <alignment vertical="center"/>
    </xf>
    <xf numFmtId="181" fontId="22" fillId="0" borderId="2" xfId="0" applyNumberFormat="1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3" fillId="2" borderId="4" xfId="14" applyFont="1" applyFill="1" applyBorder="1" applyAlignment="1">
      <alignment horizontal="center" vertical="center"/>
    </xf>
    <xf numFmtId="0" fontId="13" fillId="2" borderId="5" xfId="14" applyFont="1" applyFill="1" applyBorder="1" applyAlignment="1">
      <alignment horizontal="center" vertical="center"/>
    </xf>
    <xf numFmtId="0" fontId="13" fillId="5" borderId="4" xfId="14" applyFont="1" applyFill="1" applyBorder="1" applyAlignment="1">
      <alignment horizontal="center" vertical="center"/>
    </xf>
    <xf numFmtId="0" fontId="13" fillId="5" borderId="5" xfId="14" applyFont="1" applyFill="1" applyBorder="1" applyAlignment="1">
      <alignment horizontal="center" vertical="center"/>
    </xf>
    <xf numFmtId="0" fontId="13" fillId="5" borderId="4" xfId="14" applyFont="1" applyFill="1" applyBorder="1" applyAlignment="1">
      <alignment horizontal="center" vertical="center" wrapText="1"/>
    </xf>
    <xf numFmtId="0" fontId="13" fillId="5" borderId="5" xfId="14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81" fontId="11" fillId="4" borderId="4" xfId="0" applyNumberFormat="1" applyFont="1" applyFill="1" applyBorder="1" applyAlignment="1">
      <alignment horizontal="center" vertical="center" wrapText="1"/>
    </xf>
    <xf numFmtId="181" fontId="11" fillId="4" borderId="6" xfId="0" applyNumberFormat="1" applyFont="1" applyFill="1" applyBorder="1" applyAlignment="1">
      <alignment horizontal="center" vertical="center" wrapText="1"/>
    </xf>
    <xf numFmtId="181" fontId="14" fillId="5" borderId="4" xfId="0" applyNumberFormat="1" applyFont="1" applyFill="1" applyBorder="1" applyAlignment="1">
      <alignment horizontal="center" vertical="center" wrapText="1"/>
    </xf>
    <xf numFmtId="181" fontId="14" fillId="5" borderId="5" xfId="0" applyNumberFormat="1" applyFont="1" applyFill="1" applyBorder="1" applyAlignment="1">
      <alignment horizontal="center" vertical="center" wrapText="1"/>
    </xf>
    <xf numFmtId="181" fontId="14" fillId="5" borderId="6" xfId="0" applyNumberFormat="1" applyFont="1" applyFill="1" applyBorder="1" applyAlignment="1">
      <alignment horizontal="center" vertical="center" wrapText="1"/>
    </xf>
    <xf numFmtId="181" fontId="16" fillId="5" borderId="4" xfId="0" applyNumberFormat="1" applyFont="1" applyFill="1" applyBorder="1" applyAlignment="1">
      <alignment horizontal="center" vertical="center" wrapText="1"/>
    </xf>
    <xf numFmtId="181" fontId="16" fillId="5" borderId="5" xfId="0" applyNumberFormat="1" applyFont="1" applyFill="1" applyBorder="1" applyAlignment="1">
      <alignment horizontal="center" vertical="center" wrapText="1"/>
    </xf>
    <xf numFmtId="181" fontId="16" fillId="5" borderId="6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3" fillId="5" borderId="2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5">
    <cellStyle name="BOM_Level_2" xfId="3"/>
    <cellStyle name="Normal 4" xfId="8"/>
    <cellStyle name="Normal 4 2" xfId="10"/>
    <cellStyle name="Normal 659" xfId="6"/>
    <cellStyle name="Normal_Quotation BOM to Faw-Vw Final Version ByLaura-update" xfId="5"/>
    <cellStyle name="RowLevel_4" xfId="11"/>
    <cellStyle name="百分比" xfId="2" builtinId="5"/>
    <cellStyle name="常规" xfId="0" builtinId="0"/>
    <cellStyle name="常规 12" xfId="4"/>
    <cellStyle name="常规 2" xfId="12"/>
    <cellStyle name="常规 2 2" xfId="7"/>
    <cellStyle name="常规 2 3" xfId="9"/>
    <cellStyle name="常规 39" xfId="1"/>
    <cellStyle name="常规 7" xfId="13"/>
    <cellStyle name="표준_NF_BOM_rev01" xfId="14"/>
  </cellStyles>
  <dxfs count="7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3.png"/><Relationship Id="rId21" Type="http://schemas.openxmlformats.org/officeDocument/2006/relationships/image" Target="../media/image58.png"/><Relationship Id="rId42" Type="http://schemas.openxmlformats.org/officeDocument/2006/relationships/image" Target="../media/image79.png"/><Relationship Id="rId47" Type="http://schemas.openxmlformats.org/officeDocument/2006/relationships/image" Target="../media/image84.png"/><Relationship Id="rId63" Type="http://schemas.openxmlformats.org/officeDocument/2006/relationships/image" Target="../media/image100.png"/><Relationship Id="rId68" Type="http://schemas.openxmlformats.org/officeDocument/2006/relationships/image" Target="../media/image105.png"/><Relationship Id="rId84" Type="http://schemas.openxmlformats.org/officeDocument/2006/relationships/image" Target="../media/image121.png"/><Relationship Id="rId89" Type="http://schemas.openxmlformats.org/officeDocument/2006/relationships/image" Target="../media/image126.png"/><Relationship Id="rId16" Type="http://schemas.openxmlformats.org/officeDocument/2006/relationships/image" Target="../media/image53.png"/><Relationship Id="rId11" Type="http://schemas.openxmlformats.org/officeDocument/2006/relationships/image" Target="../media/image48.png"/><Relationship Id="rId32" Type="http://schemas.openxmlformats.org/officeDocument/2006/relationships/image" Target="../media/image69.png"/><Relationship Id="rId37" Type="http://schemas.openxmlformats.org/officeDocument/2006/relationships/image" Target="../media/image74.png"/><Relationship Id="rId53" Type="http://schemas.openxmlformats.org/officeDocument/2006/relationships/image" Target="../media/image90.png"/><Relationship Id="rId58" Type="http://schemas.openxmlformats.org/officeDocument/2006/relationships/image" Target="../media/image95.png"/><Relationship Id="rId74" Type="http://schemas.openxmlformats.org/officeDocument/2006/relationships/image" Target="../media/image111.png"/><Relationship Id="rId79" Type="http://schemas.openxmlformats.org/officeDocument/2006/relationships/image" Target="../media/image116.png"/><Relationship Id="rId5" Type="http://schemas.openxmlformats.org/officeDocument/2006/relationships/image" Target="../media/image42.png"/><Relationship Id="rId90" Type="http://schemas.openxmlformats.org/officeDocument/2006/relationships/image" Target="../media/image127.png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43" Type="http://schemas.openxmlformats.org/officeDocument/2006/relationships/image" Target="../media/image80.png"/><Relationship Id="rId48" Type="http://schemas.openxmlformats.org/officeDocument/2006/relationships/image" Target="../media/image85.png"/><Relationship Id="rId64" Type="http://schemas.openxmlformats.org/officeDocument/2006/relationships/image" Target="../media/image101.png"/><Relationship Id="rId69" Type="http://schemas.openxmlformats.org/officeDocument/2006/relationships/image" Target="../media/image106.png"/><Relationship Id="rId8" Type="http://schemas.openxmlformats.org/officeDocument/2006/relationships/image" Target="../media/image45.png"/><Relationship Id="rId51" Type="http://schemas.openxmlformats.org/officeDocument/2006/relationships/image" Target="../media/image88.png"/><Relationship Id="rId72" Type="http://schemas.openxmlformats.org/officeDocument/2006/relationships/image" Target="../media/image109.png"/><Relationship Id="rId80" Type="http://schemas.openxmlformats.org/officeDocument/2006/relationships/image" Target="../media/image117.png"/><Relationship Id="rId85" Type="http://schemas.openxmlformats.org/officeDocument/2006/relationships/image" Target="../media/image122.png"/><Relationship Id="rId93" Type="http://schemas.openxmlformats.org/officeDocument/2006/relationships/image" Target="../media/image130.png"/><Relationship Id="rId3" Type="http://schemas.openxmlformats.org/officeDocument/2006/relationships/image" Target="../media/image40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33" Type="http://schemas.openxmlformats.org/officeDocument/2006/relationships/image" Target="../media/image70.png"/><Relationship Id="rId38" Type="http://schemas.openxmlformats.org/officeDocument/2006/relationships/image" Target="../media/image75.png"/><Relationship Id="rId46" Type="http://schemas.openxmlformats.org/officeDocument/2006/relationships/image" Target="../media/image83.png"/><Relationship Id="rId59" Type="http://schemas.openxmlformats.org/officeDocument/2006/relationships/image" Target="../media/image96.png"/><Relationship Id="rId67" Type="http://schemas.openxmlformats.org/officeDocument/2006/relationships/image" Target="../media/image104.png"/><Relationship Id="rId20" Type="http://schemas.openxmlformats.org/officeDocument/2006/relationships/image" Target="../media/image57.png"/><Relationship Id="rId41" Type="http://schemas.openxmlformats.org/officeDocument/2006/relationships/image" Target="../media/image78.png"/><Relationship Id="rId54" Type="http://schemas.openxmlformats.org/officeDocument/2006/relationships/image" Target="../media/image91.png"/><Relationship Id="rId62" Type="http://schemas.openxmlformats.org/officeDocument/2006/relationships/image" Target="../media/image99.png"/><Relationship Id="rId70" Type="http://schemas.openxmlformats.org/officeDocument/2006/relationships/image" Target="../media/image107.png"/><Relationship Id="rId75" Type="http://schemas.openxmlformats.org/officeDocument/2006/relationships/image" Target="../media/image112.png"/><Relationship Id="rId83" Type="http://schemas.openxmlformats.org/officeDocument/2006/relationships/image" Target="../media/image120.png"/><Relationship Id="rId88" Type="http://schemas.openxmlformats.org/officeDocument/2006/relationships/image" Target="../media/image125.png"/><Relationship Id="rId91" Type="http://schemas.openxmlformats.org/officeDocument/2006/relationships/image" Target="../media/image128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5" Type="http://schemas.openxmlformats.org/officeDocument/2006/relationships/image" Target="../media/image52.png"/><Relationship Id="rId23" Type="http://schemas.openxmlformats.org/officeDocument/2006/relationships/image" Target="../media/image60.png"/><Relationship Id="rId28" Type="http://schemas.openxmlformats.org/officeDocument/2006/relationships/image" Target="../media/image65.png"/><Relationship Id="rId36" Type="http://schemas.openxmlformats.org/officeDocument/2006/relationships/image" Target="../media/image73.png"/><Relationship Id="rId49" Type="http://schemas.openxmlformats.org/officeDocument/2006/relationships/image" Target="../media/image86.png"/><Relationship Id="rId57" Type="http://schemas.openxmlformats.org/officeDocument/2006/relationships/image" Target="../media/image94.png"/><Relationship Id="rId10" Type="http://schemas.openxmlformats.org/officeDocument/2006/relationships/image" Target="../media/image47.png"/><Relationship Id="rId31" Type="http://schemas.openxmlformats.org/officeDocument/2006/relationships/image" Target="../media/image68.png"/><Relationship Id="rId44" Type="http://schemas.openxmlformats.org/officeDocument/2006/relationships/image" Target="../media/image81.png"/><Relationship Id="rId52" Type="http://schemas.openxmlformats.org/officeDocument/2006/relationships/image" Target="../media/image89.png"/><Relationship Id="rId60" Type="http://schemas.openxmlformats.org/officeDocument/2006/relationships/image" Target="../media/image97.png"/><Relationship Id="rId65" Type="http://schemas.openxmlformats.org/officeDocument/2006/relationships/image" Target="../media/image102.png"/><Relationship Id="rId73" Type="http://schemas.openxmlformats.org/officeDocument/2006/relationships/image" Target="../media/image110.png"/><Relationship Id="rId78" Type="http://schemas.openxmlformats.org/officeDocument/2006/relationships/image" Target="../media/image115.png"/><Relationship Id="rId81" Type="http://schemas.openxmlformats.org/officeDocument/2006/relationships/image" Target="../media/image118.png"/><Relationship Id="rId86" Type="http://schemas.openxmlformats.org/officeDocument/2006/relationships/image" Target="../media/image123.png"/><Relationship Id="rId94" Type="http://schemas.openxmlformats.org/officeDocument/2006/relationships/image" Target="../media/image131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39" Type="http://schemas.openxmlformats.org/officeDocument/2006/relationships/image" Target="../media/image76.png"/><Relationship Id="rId34" Type="http://schemas.openxmlformats.org/officeDocument/2006/relationships/image" Target="../media/image71.png"/><Relationship Id="rId50" Type="http://schemas.openxmlformats.org/officeDocument/2006/relationships/image" Target="../media/image87.png"/><Relationship Id="rId55" Type="http://schemas.openxmlformats.org/officeDocument/2006/relationships/image" Target="../media/image92.png"/><Relationship Id="rId76" Type="http://schemas.openxmlformats.org/officeDocument/2006/relationships/image" Target="../media/image113.png"/><Relationship Id="rId7" Type="http://schemas.openxmlformats.org/officeDocument/2006/relationships/image" Target="../media/image44.png"/><Relationship Id="rId71" Type="http://schemas.openxmlformats.org/officeDocument/2006/relationships/image" Target="../media/image108.png"/><Relationship Id="rId92" Type="http://schemas.openxmlformats.org/officeDocument/2006/relationships/image" Target="../media/image129.png"/><Relationship Id="rId2" Type="http://schemas.openxmlformats.org/officeDocument/2006/relationships/image" Target="../media/image39.png"/><Relationship Id="rId29" Type="http://schemas.openxmlformats.org/officeDocument/2006/relationships/image" Target="../media/image66.png"/><Relationship Id="rId24" Type="http://schemas.openxmlformats.org/officeDocument/2006/relationships/image" Target="../media/image61.png"/><Relationship Id="rId40" Type="http://schemas.openxmlformats.org/officeDocument/2006/relationships/image" Target="../media/image77.png"/><Relationship Id="rId45" Type="http://schemas.openxmlformats.org/officeDocument/2006/relationships/image" Target="../media/image82.png"/><Relationship Id="rId66" Type="http://schemas.openxmlformats.org/officeDocument/2006/relationships/image" Target="../media/image103.png"/><Relationship Id="rId87" Type="http://schemas.openxmlformats.org/officeDocument/2006/relationships/image" Target="../media/image124.png"/><Relationship Id="rId61" Type="http://schemas.openxmlformats.org/officeDocument/2006/relationships/image" Target="../media/image98.png"/><Relationship Id="rId82" Type="http://schemas.openxmlformats.org/officeDocument/2006/relationships/image" Target="../media/image119.png"/><Relationship Id="rId19" Type="http://schemas.openxmlformats.org/officeDocument/2006/relationships/image" Target="../media/image56.png"/><Relationship Id="rId14" Type="http://schemas.openxmlformats.org/officeDocument/2006/relationships/image" Target="../media/image51.png"/><Relationship Id="rId30" Type="http://schemas.openxmlformats.org/officeDocument/2006/relationships/image" Target="../media/image67.png"/><Relationship Id="rId35" Type="http://schemas.openxmlformats.org/officeDocument/2006/relationships/image" Target="../media/image72.png"/><Relationship Id="rId56" Type="http://schemas.openxmlformats.org/officeDocument/2006/relationships/image" Target="../media/image93.png"/><Relationship Id="rId77" Type="http://schemas.openxmlformats.org/officeDocument/2006/relationships/image" Target="../media/image1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123394</xdr:colOff>
      <xdr:row>4</xdr:row>
      <xdr:rowOff>976313</xdr:rowOff>
    </xdr:from>
    <xdr:to>
      <xdr:col>5</xdr:col>
      <xdr:colOff>0</xdr:colOff>
      <xdr:row>8</xdr:row>
      <xdr:rowOff>293448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9300" y="4622800"/>
          <a:ext cx="3035935" cy="3388995"/>
        </a:xfrm>
        <a:prstGeom prst="rect">
          <a:avLst/>
        </a:prstGeom>
      </xdr:spPr>
    </xdr:pic>
    <xdr:clientData/>
  </xdr:twoCellAnchor>
  <xdr:twoCellAnchor editAs="oneCell">
    <xdr:from>
      <xdr:col>9</xdr:col>
      <xdr:colOff>69273</xdr:colOff>
      <xdr:row>9</xdr:row>
      <xdr:rowOff>34637</xdr:rowOff>
    </xdr:from>
    <xdr:to>
      <xdr:col>10</xdr:col>
      <xdr:colOff>6775</xdr:colOff>
      <xdr:row>9</xdr:row>
      <xdr:rowOff>917864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9445" y="8770620"/>
          <a:ext cx="2195195" cy="883285"/>
        </a:xfrm>
        <a:prstGeom prst="rect">
          <a:avLst/>
        </a:prstGeom>
      </xdr:spPr>
    </xdr:pic>
    <xdr:clientData/>
  </xdr:twoCellAnchor>
  <xdr:twoCellAnchor editAs="oneCell">
    <xdr:from>
      <xdr:col>4</xdr:col>
      <xdr:colOff>155863</xdr:colOff>
      <xdr:row>10</xdr:row>
      <xdr:rowOff>1593273</xdr:rowOff>
    </xdr:from>
    <xdr:to>
      <xdr:col>5</xdr:col>
      <xdr:colOff>0</xdr:colOff>
      <xdr:row>14</xdr:row>
      <xdr:rowOff>771958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1685" y="10772140"/>
          <a:ext cx="3003550" cy="3825240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138546</xdr:colOff>
      <xdr:row>17</xdr:row>
      <xdr:rowOff>1021774</xdr:rowOff>
    </xdr:from>
    <xdr:to>
      <xdr:col>5</xdr:col>
      <xdr:colOff>0</xdr:colOff>
      <xdr:row>21</xdr:row>
      <xdr:rowOff>124692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14540" y="17897475"/>
          <a:ext cx="3020695" cy="3178175"/>
        </a:xfrm>
        <a:prstGeom prst="rect">
          <a:avLst/>
        </a:prstGeom>
      </xdr:spPr>
    </xdr:pic>
    <xdr:clientData/>
  </xdr:twoCellAnchor>
  <xdr:twoCellAnchor editAs="oneCell">
    <xdr:from>
      <xdr:col>4</xdr:col>
      <xdr:colOff>121228</xdr:colOff>
      <xdr:row>23</xdr:row>
      <xdr:rowOff>311728</xdr:rowOff>
    </xdr:from>
    <xdr:to>
      <xdr:col>5</xdr:col>
      <xdr:colOff>0</xdr:colOff>
      <xdr:row>26</xdr:row>
      <xdr:rowOff>736023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96760" y="23298150"/>
          <a:ext cx="3038475" cy="347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155864</xdr:colOff>
      <xdr:row>29</xdr:row>
      <xdr:rowOff>623456</xdr:rowOff>
    </xdr:from>
    <xdr:to>
      <xdr:col>5</xdr:col>
      <xdr:colOff>0</xdr:colOff>
      <xdr:row>32</xdr:row>
      <xdr:rowOff>971985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31685" y="29717365"/>
          <a:ext cx="3003550" cy="3402330"/>
        </a:xfrm>
        <a:prstGeom prst="rect">
          <a:avLst/>
        </a:prstGeom>
      </xdr:spPr>
    </xdr:pic>
    <xdr:clientData/>
  </xdr:twoCellAnchor>
  <xdr:twoCellAnchor editAs="oneCell">
    <xdr:from>
      <xdr:col>4</xdr:col>
      <xdr:colOff>69273</xdr:colOff>
      <xdr:row>37</xdr:row>
      <xdr:rowOff>1697182</xdr:rowOff>
    </xdr:from>
    <xdr:to>
      <xdr:col>5</xdr:col>
      <xdr:colOff>0</xdr:colOff>
      <xdr:row>40</xdr:row>
      <xdr:rowOff>396587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45325" y="38255575"/>
          <a:ext cx="3089910" cy="2432050"/>
        </a:xfrm>
        <a:prstGeom prst="rect">
          <a:avLst/>
        </a:prstGeom>
      </xdr:spPr>
    </xdr:pic>
    <xdr:clientData/>
  </xdr:twoCellAnchor>
  <xdr:twoCellAnchor editAs="oneCell">
    <xdr:from>
      <xdr:col>9</xdr:col>
      <xdr:colOff>106071</xdr:colOff>
      <xdr:row>57</xdr:row>
      <xdr:rowOff>54120</xdr:rowOff>
    </xdr:from>
    <xdr:to>
      <xdr:col>9</xdr:col>
      <xdr:colOff>1357312</xdr:colOff>
      <xdr:row>57</xdr:row>
      <xdr:rowOff>917248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18456275" y="57649745"/>
          <a:ext cx="1250950" cy="862965"/>
        </a:xfrm>
        <a:prstGeom prst="rect">
          <a:avLst/>
        </a:prstGeom>
      </xdr:spPr>
    </xdr:pic>
    <xdr:clientData/>
  </xdr:twoCellAnchor>
  <xdr:twoCellAnchor editAs="oneCell">
    <xdr:from>
      <xdr:col>9</xdr:col>
      <xdr:colOff>123394</xdr:colOff>
      <xdr:row>58</xdr:row>
      <xdr:rowOff>145041</xdr:rowOff>
    </xdr:from>
    <xdr:to>
      <xdr:col>9</xdr:col>
      <xdr:colOff>1952626</xdr:colOff>
      <xdr:row>58</xdr:row>
      <xdr:rowOff>947681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473420" y="58758455"/>
          <a:ext cx="1829435" cy="802640"/>
        </a:xfrm>
        <a:prstGeom prst="rect">
          <a:avLst/>
        </a:prstGeom>
      </xdr:spPr>
    </xdr:pic>
    <xdr:clientData/>
  </xdr:twoCellAnchor>
  <xdr:oneCellAnchor>
    <xdr:from>
      <xdr:col>9</xdr:col>
      <xdr:colOff>461099</xdr:colOff>
      <xdr:row>4</xdr:row>
      <xdr:rowOff>36801</xdr:rowOff>
    </xdr:from>
    <xdr:ext cx="699219" cy="904584"/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811240" y="3683000"/>
          <a:ext cx="699135" cy="904875"/>
        </a:xfrm>
        <a:prstGeom prst="rect">
          <a:avLst/>
        </a:prstGeom>
      </xdr:spPr>
    </xdr:pic>
    <xdr:clientData/>
  </xdr:oneCellAnchor>
  <xdr:oneCellAnchor>
    <xdr:from>
      <xdr:col>9</xdr:col>
      <xdr:colOff>484910</xdr:colOff>
      <xdr:row>11</xdr:row>
      <xdr:rowOff>67108</xdr:rowOff>
    </xdr:from>
    <xdr:ext cx="658090" cy="874025"/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H="1">
          <a:off x="18834735" y="10838815"/>
          <a:ext cx="658495" cy="874395"/>
        </a:xfrm>
        <a:prstGeom prst="rect">
          <a:avLst/>
        </a:prstGeom>
      </xdr:spPr>
    </xdr:pic>
    <xdr:clientData/>
  </xdr:oneCellAnchor>
  <xdr:oneCellAnchor>
    <xdr:from>
      <xdr:col>9</xdr:col>
      <xdr:colOff>311729</xdr:colOff>
      <xdr:row>18</xdr:row>
      <xdr:rowOff>69274</xdr:rowOff>
    </xdr:from>
    <xdr:ext cx="759834" cy="854092"/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661380" y="17966690"/>
          <a:ext cx="760095" cy="854075"/>
        </a:xfrm>
        <a:prstGeom prst="rect">
          <a:avLst/>
        </a:prstGeom>
      </xdr:spPr>
    </xdr:pic>
    <xdr:clientData/>
  </xdr:oneCellAnchor>
  <xdr:oneCellAnchor>
    <xdr:from>
      <xdr:col>9</xdr:col>
      <xdr:colOff>311729</xdr:colOff>
      <xdr:row>24</xdr:row>
      <xdr:rowOff>69274</xdr:rowOff>
    </xdr:from>
    <xdr:ext cx="759834" cy="854092"/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661380" y="24074120"/>
          <a:ext cx="760095" cy="854075"/>
        </a:xfrm>
        <a:prstGeom prst="rect">
          <a:avLst/>
        </a:prstGeom>
      </xdr:spPr>
    </xdr:pic>
    <xdr:clientData/>
  </xdr:oneCellAnchor>
  <xdr:oneCellAnchor>
    <xdr:from>
      <xdr:col>9</xdr:col>
      <xdr:colOff>168852</xdr:colOff>
      <xdr:row>56</xdr:row>
      <xdr:rowOff>12989</xdr:rowOff>
    </xdr:from>
    <xdr:ext cx="1283710" cy="868001"/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18505" y="56590565"/>
          <a:ext cx="1283970" cy="868045"/>
        </a:xfrm>
        <a:prstGeom prst="rect">
          <a:avLst/>
        </a:prstGeom>
      </xdr:spPr>
    </xdr:pic>
    <xdr:clientData/>
  </xdr:oneCellAnchor>
  <xdr:twoCellAnchor editAs="oneCell">
    <xdr:from>
      <xdr:col>9</xdr:col>
      <xdr:colOff>584490</xdr:colOff>
      <xdr:row>3</xdr:row>
      <xdr:rowOff>58450</xdr:rowOff>
    </xdr:from>
    <xdr:to>
      <xdr:col>9</xdr:col>
      <xdr:colOff>1212274</xdr:colOff>
      <xdr:row>3</xdr:row>
      <xdr:rowOff>899983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934430" y="2687320"/>
          <a:ext cx="628015" cy="841375"/>
        </a:xfrm>
        <a:prstGeom prst="rect">
          <a:avLst/>
        </a:prstGeom>
      </xdr:spPr>
    </xdr:pic>
    <xdr:clientData/>
  </xdr:twoCellAnchor>
  <xdr:twoCellAnchor editAs="oneCell">
    <xdr:from>
      <xdr:col>9</xdr:col>
      <xdr:colOff>521268</xdr:colOff>
      <xdr:row>10</xdr:row>
      <xdr:rowOff>95250</xdr:rowOff>
    </xdr:from>
    <xdr:to>
      <xdr:col>9</xdr:col>
      <xdr:colOff>1190626</xdr:colOff>
      <xdr:row>10</xdr:row>
      <xdr:rowOff>955508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870930" y="9849485"/>
          <a:ext cx="669925" cy="859790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29</xdr:row>
      <xdr:rowOff>47626</xdr:rowOff>
    </xdr:from>
    <xdr:to>
      <xdr:col>9</xdr:col>
      <xdr:colOff>1047750</xdr:colOff>
      <xdr:row>29</xdr:row>
      <xdr:rowOff>844371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83605" y="29142055"/>
          <a:ext cx="714375" cy="79629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37</xdr:row>
      <xdr:rowOff>23813</xdr:rowOff>
    </xdr:from>
    <xdr:to>
      <xdr:col>9</xdr:col>
      <xdr:colOff>1309687</xdr:colOff>
      <xdr:row>37</xdr:row>
      <xdr:rowOff>923395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68975" y="37261165"/>
          <a:ext cx="1190625" cy="89979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476251</xdr:colOff>
      <xdr:row>17</xdr:row>
      <xdr:rowOff>95251</xdr:rowOff>
    </xdr:from>
    <xdr:to>
      <xdr:col>9</xdr:col>
      <xdr:colOff>1262063</xdr:colOff>
      <xdr:row>17</xdr:row>
      <xdr:rowOff>975482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826480" y="16974820"/>
          <a:ext cx="785495" cy="88011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357188</xdr:colOff>
      <xdr:row>23</xdr:row>
      <xdr:rowOff>23813</xdr:rowOff>
    </xdr:from>
    <xdr:to>
      <xdr:col>9</xdr:col>
      <xdr:colOff>1190625</xdr:colOff>
      <xdr:row>23</xdr:row>
      <xdr:rowOff>974373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707100" y="23010495"/>
          <a:ext cx="833755" cy="95059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142874</xdr:colOff>
      <xdr:row>46</xdr:row>
      <xdr:rowOff>95251</xdr:rowOff>
    </xdr:from>
    <xdr:to>
      <xdr:col>10</xdr:col>
      <xdr:colOff>0</xdr:colOff>
      <xdr:row>46</xdr:row>
      <xdr:rowOff>899699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492470" y="46494065"/>
          <a:ext cx="2115820" cy="803910"/>
        </a:xfrm>
        <a:prstGeom prst="rect">
          <a:avLst/>
        </a:prstGeom>
      </xdr:spPr>
    </xdr:pic>
    <xdr:clientData/>
  </xdr:twoCellAnchor>
  <xdr:oneCellAnchor>
    <xdr:from>
      <xdr:col>9</xdr:col>
      <xdr:colOff>116899</xdr:colOff>
      <xdr:row>8</xdr:row>
      <xdr:rowOff>119063</xdr:rowOff>
    </xdr:from>
    <xdr:ext cx="2119522" cy="848591"/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467070" y="7837170"/>
          <a:ext cx="2118995" cy="848360"/>
        </a:xfrm>
        <a:prstGeom prst="rect">
          <a:avLst/>
        </a:prstGeom>
      </xdr:spPr>
    </xdr:pic>
    <xdr:clientData/>
  </xdr:oneCellAnchor>
  <xdr:oneCellAnchor>
    <xdr:from>
      <xdr:col>9</xdr:col>
      <xdr:colOff>561498</xdr:colOff>
      <xdr:row>5</xdr:row>
      <xdr:rowOff>34637</xdr:rowOff>
    </xdr:from>
    <xdr:ext cx="893230" cy="857643"/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911570" y="4699000"/>
          <a:ext cx="892810" cy="857885"/>
        </a:xfrm>
        <a:prstGeom prst="rect">
          <a:avLst/>
        </a:prstGeom>
      </xdr:spPr>
    </xdr:pic>
    <xdr:clientData/>
  </xdr:oneCellAnchor>
  <xdr:oneCellAnchor>
    <xdr:from>
      <xdr:col>9</xdr:col>
      <xdr:colOff>523012</xdr:colOff>
      <xdr:row>6</xdr:row>
      <xdr:rowOff>20784</xdr:rowOff>
    </xdr:from>
    <xdr:ext cx="994061" cy="954457"/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72835" y="5702935"/>
          <a:ext cx="994410" cy="954405"/>
        </a:xfrm>
        <a:prstGeom prst="rect">
          <a:avLst/>
        </a:prstGeom>
      </xdr:spPr>
    </xdr:pic>
    <xdr:clientData/>
  </xdr:oneCellAnchor>
  <xdr:oneCellAnchor>
    <xdr:from>
      <xdr:col>9</xdr:col>
      <xdr:colOff>34636</xdr:colOff>
      <xdr:row>7</xdr:row>
      <xdr:rowOff>155864</xdr:rowOff>
    </xdr:from>
    <xdr:ext cx="2210234" cy="593148"/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84520" y="6856095"/>
          <a:ext cx="2210435" cy="593090"/>
        </a:xfrm>
        <a:prstGeom prst="rect">
          <a:avLst/>
        </a:prstGeom>
      </xdr:spPr>
    </xdr:pic>
    <xdr:clientData/>
  </xdr:oneCellAnchor>
  <xdr:oneCellAnchor>
    <xdr:from>
      <xdr:col>9</xdr:col>
      <xdr:colOff>140711</xdr:colOff>
      <xdr:row>16</xdr:row>
      <xdr:rowOff>129888</xdr:rowOff>
    </xdr:from>
    <xdr:ext cx="1954789" cy="784894"/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90565" y="15991205"/>
          <a:ext cx="1955165" cy="784860"/>
        </a:xfrm>
        <a:prstGeom prst="rect">
          <a:avLst/>
        </a:prstGeom>
      </xdr:spPr>
    </xdr:pic>
    <xdr:clientData/>
  </xdr:oneCellAnchor>
  <xdr:oneCellAnchor>
    <xdr:from>
      <xdr:col>9</xdr:col>
      <xdr:colOff>93086</xdr:colOff>
      <xdr:row>15</xdr:row>
      <xdr:rowOff>71438</xdr:rowOff>
    </xdr:from>
    <xdr:ext cx="2119522" cy="848591"/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442940" y="14914880"/>
          <a:ext cx="2119630" cy="848360"/>
        </a:xfrm>
        <a:prstGeom prst="rect">
          <a:avLst/>
        </a:prstGeom>
      </xdr:spPr>
    </xdr:pic>
    <xdr:clientData/>
  </xdr:oneCellAnchor>
  <xdr:oneCellAnchor>
    <xdr:from>
      <xdr:col>9</xdr:col>
      <xdr:colOff>487078</xdr:colOff>
      <xdr:row>12</xdr:row>
      <xdr:rowOff>82263</xdr:rowOff>
    </xdr:from>
    <xdr:ext cx="917860" cy="881292"/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37275" y="11871960"/>
          <a:ext cx="917575" cy="881380"/>
        </a:xfrm>
        <a:prstGeom prst="rect">
          <a:avLst/>
        </a:prstGeom>
      </xdr:spPr>
    </xdr:pic>
    <xdr:clientData/>
  </xdr:oneCellAnchor>
  <xdr:oneCellAnchor>
    <xdr:from>
      <xdr:col>9</xdr:col>
      <xdr:colOff>501364</xdr:colOff>
      <xdr:row>13</xdr:row>
      <xdr:rowOff>72739</xdr:rowOff>
    </xdr:from>
    <xdr:ext cx="916267" cy="879762"/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51245" y="12880340"/>
          <a:ext cx="916305" cy="880110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14</xdr:row>
      <xdr:rowOff>311727</xdr:rowOff>
    </xdr:from>
    <xdr:ext cx="2210234" cy="593148"/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401665" y="14137005"/>
          <a:ext cx="2210435" cy="593725"/>
        </a:xfrm>
        <a:prstGeom prst="rect">
          <a:avLst/>
        </a:prstGeom>
      </xdr:spPr>
    </xdr:pic>
    <xdr:clientData/>
  </xdr:oneCellAnchor>
  <xdr:oneCellAnchor>
    <xdr:from>
      <xdr:col>9</xdr:col>
      <xdr:colOff>539029</xdr:colOff>
      <xdr:row>20</xdr:row>
      <xdr:rowOff>47625</xdr:rowOff>
    </xdr:from>
    <xdr:ext cx="749800" cy="904875"/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88710" y="19980910"/>
          <a:ext cx="749935" cy="904875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21</xdr:row>
      <xdr:rowOff>0</xdr:rowOff>
    </xdr:from>
    <xdr:ext cx="723034" cy="872574"/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7590" y="20951190"/>
          <a:ext cx="723265" cy="872490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22</xdr:row>
      <xdr:rowOff>311727</xdr:rowOff>
    </xdr:from>
    <xdr:ext cx="2149830" cy="363682"/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401665" y="22280245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28</xdr:row>
      <xdr:rowOff>311727</xdr:rowOff>
    </xdr:from>
    <xdr:ext cx="2149830" cy="363682"/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401665" y="28387675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26</xdr:row>
      <xdr:rowOff>0</xdr:rowOff>
    </xdr:from>
    <xdr:ext cx="770659" cy="930049"/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7590" y="26040715"/>
          <a:ext cx="770890" cy="929640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27</xdr:row>
      <xdr:rowOff>0</xdr:rowOff>
    </xdr:from>
    <xdr:ext cx="723034" cy="872574"/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7590" y="27058620"/>
          <a:ext cx="723265" cy="872490"/>
        </a:xfrm>
        <a:prstGeom prst="rect">
          <a:avLst/>
        </a:prstGeom>
      </xdr:spPr>
    </xdr:pic>
    <xdr:clientData/>
  </xdr:oneCellAnchor>
  <xdr:oneCellAnchor>
    <xdr:from>
      <xdr:col>9</xdr:col>
      <xdr:colOff>136512</xdr:colOff>
      <xdr:row>41</xdr:row>
      <xdr:rowOff>77804</xdr:rowOff>
    </xdr:from>
    <xdr:ext cx="1577991" cy="838845"/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6200000">
          <a:off x="18855690" y="41017190"/>
          <a:ext cx="839470" cy="1577975"/>
        </a:xfrm>
        <a:prstGeom prst="rect">
          <a:avLst/>
        </a:prstGeom>
      </xdr:spPr>
    </xdr:pic>
    <xdr:clientData/>
  </xdr:oneCellAnchor>
  <xdr:oneCellAnchor>
    <xdr:from>
      <xdr:col>9</xdr:col>
      <xdr:colOff>266267</xdr:colOff>
      <xdr:row>42</xdr:row>
      <xdr:rowOff>95250</xdr:rowOff>
    </xdr:from>
    <xdr:ext cx="1924903" cy="640773"/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616295" y="42422445"/>
          <a:ext cx="1924685" cy="640715"/>
        </a:xfrm>
        <a:prstGeom prst="rect">
          <a:avLst/>
        </a:prstGeom>
      </xdr:spPr>
    </xdr:pic>
    <xdr:clientData/>
  </xdr:oneCellAnchor>
  <xdr:oneCellAnchor>
    <xdr:from>
      <xdr:col>9</xdr:col>
      <xdr:colOff>415636</xdr:colOff>
      <xdr:row>43</xdr:row>
      <xdr:rowOff>51954</xdr:rowOff>
    </xdr:from>
    <xdr:ext cx="1075041" cy="876733"/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765520" y="43396535"/>
          <a:ext cx="1075055" cy="876935"/>
        </a:xfrm>
        <a:prstGeom prst="rect">
          <a:avLst/>
        </a:prstGeom>
      </xdr:spPr>
    </xdr:pic>
    <xdr:clientData/>
  </xdr:oneCellAnchor>
  <xdr:oneCellAnchor>
    <xdr:from>
      <xdr:col>9</xdr:col>
      <xdr:colOff>168853</xdr:colOff>
      <xdr:row>45</xdr:row>
      <xdr:rowOff>187367</xdr:rowOff>
    </xdr:from>
    <xdr:ext cx="2042380" cy="743485"/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518505" y="45568235"/>
          <a:ext cx="2042795" cy="742950"/>
        </a:xfrm>
        <a:prstGeom prst="rect">
          <a:avLst/>
        </a:prstGeom>
      </xdr:spPr>
    </xdr:pic>
    <xdr:clientData/>
  </xdr:oneCellAnchor>
  <xdr:oneCellAnchor>
    <xdr:from>
      <xdr:col>9</xdr:col>
      <xdr:colOff>75766</xdr:colOff>
      <xdr:row>44</xdr:row>
      <xdr:rowOff>264103</xdr:rowOff>
    </xdr:from>
    <xdr:ext cx="2149643" cy="554182"/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25795" y="44626530"/>
          <a:ext cx="2149475" cy="554355"/>
        </a:xfrm>
        <a:prstGeom prst="rect">
          <a:avLst/>
        </a:prstGeom>
      </xdr:spPr>
    </xdr:pic>
    <xdr:clientData/>
  </xdr:oneCellAnchor>
  <xdr:oneCellAnchor>
    <xdr:from>
      <xdr:col>9</xdr:col>
      <xdr:colOff>123391</xdr:colOff>
      <xdr:row>33</xdr:row>
      <xdr:rowOff>166688</xdr:rowOff>
    </xdr:from>
    <xdr:ext cx="1924903" cy="640773"/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473420" y="33332420"/>
          <a:ext cx="1924685" cy="640715"/>
        </a:xfrm>
        <a:prstGeom prst="rect">
          <a:avLst/>
        </a:prstGeom>
      </xdr:spPr>
    </xdr:pic>
    <xdr:clientData/>
  </xdr:oneCellAnchor>
  <xdr:oneCellAnchor>
    <xdr:from>
      <xdr:col>9</xdr:col>
      <xdr:colOff>415637</xdr:colOff>
      <xdr:row>34</xdr:row>
      <xdr:rowOff>51954</xdr:rowOff>
    </xdr:from>
    <xdr:ext cx="1133438" cy="924358"/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765520" y="34235390"/>
          <a:ext cx="1133475" cy="924560"/>
        </a:xfrm>
        <a:prstGeom prst="rect">
          <a:avLst/>
        </a:prstGeom>
      </xdr:spPr>
    </xdr:pic>
    <xdr:clientData/>
  </xdr:oneCellAnchor>
  <xdr:oneCellAnchor>
    <xdr:from>
      <xdr:col>9</xdr:col>
      <xdr:colOff>145041</xdr:colOff>
      <xdr:row>36</xdr:row>
      <xdr:rowOff>92117</xdr:rowOff>
    </xdr:from>
    <xdr:ext cx="2140960" cy="743485"/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495010" y="36311840"/>
          <a:ext cx="2141220" cy="742950"/>
        </a:xfrm>
        <a:prstGeom prst="rect">
          <a:avLst/>
        </a:prstGeom>
      </xdr:spPr>
    </xdr:pic>
    <xdr:clientData/>
  </xdr:oneCellAnchor>
  <xdr:oneCellAnchor>
    <xdr:from>
      <xdr:col>9</xdr:col>
      <xdr:colOff>75766</xdr:colOff>
      <xdr:row>35</xdr:row>
      <xdr:rowOff>287915</xdr:rowOff>
    </xdr:from>
    <xdr:ext cx="2210234" cy="554182"/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25795" y="35489515"/>
          <a:ext cx="2210435" cy="554355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47</xdr:row>
      <xdr:rowOff>225137</xdr:rowOff>
    </xdr:from>
    <xdr:ext cx="2175597" cy="606136"/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436590" y="47641510"/>
          <a:ext cx="2175510" cy="606425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48</xdr:row>
      <xdr:rowOff>311727</xdr:rowOff>
    </xdr:from>
    <xdr:ext cx="2149830" cy="363682"/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401665" y="48745775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49</xdr:row>
      <xdr:rowOff>225136</xdr:rowOff>
    </xdr:from>
    <xdr:ext cx="2269905" cy="432955"/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350230" y="49677320"/>
          <a:ext cx="2269490" cy="433070"/>
        </a:xfrm>
        <a:prstGeom prst="rect">
          <a:avLst/>
        </a:prstGeom>
      </xdr:spPr>
    </xdr:pic>
    <xdr:clientData/>
  </xdr:oneCellAnchor>
  <xdr:oneCellAnchor>
    <xdr:from>
      <xdr:col>9</xdr:col>
      <xdr:colOff>128330</xdr:colOff>
      <xdr:row>50</xdr:row>
      <xdr:rowOff>107633</xdr:rowOff>
    </xdr:from>
    <xdr:ext cx="1930374" cy="863685"/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19011900" y="50044350"/>
          <a:ext cx="863600" cy="1930400"/>
        </a:xfrm>
        <a:prstGeom prst="rect">
          <a:avLst/>
        </a:prstGeom>
      </xdr:spPr>
    </xdr:pic>
    <xdr:clientData/>
  </xdr:oneCellAnchor>
  <xdr:oneCellAnchor>
    <xdr:from>
      <xdr:col>9</xdr:col>
      <xdr:colOff>130494</xdr:colOff>
      <xdr:row>51</xdr:row>
      <xdr:rowOff>40466</xdr:rowOff>
    </xdr:from>
    <xdr:ext cx="1930374" cy="963991"/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 flipH="1">
          <a:off x="18963640" y="51045110"/>
          <a:ext cx="963930" cy="1930400"/>
        </a:xfrm>
        <a:prstGeom prst="rect">
          <a:avLst/>
        </a:prstGeom>
      </xdr:spPr>
    </xdr:pic>
    <xdr:clientData/>
  </xdr:oneCellAnchor>
  <xdr:oneCellAnchor>
    <xdr:from>
      <xdr:col>9</xdr:col>
      <xdr:colOff>97569</xdr:colOff>
      <xdr:row>52</xdr:row>
      <xdr:rowOff>207666</xdr:rowOff>
    </xdr:from>
    <xdr:ext cx="2212245" cy="620976"/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6200000">
          <a:off x="19243040" y="51918235"/>
          <a:ext cx="621030" cy="2211705"/>
        </a:xfrm>
        <a:prstGeom prst="rect">
          <a:avLst/>
        </a:prstGeom>
      </xdr:spPr>
    </xdr:pic>
    <xdr:clientData/>
  </xdr:oneCellAnchor>
  <xdr:oneCellAnchor>
    <xdr:from>
      <xdr:col>9</xdr:col>
      <xdr:colOff>51955</xdr:colOff>
      <xdr:row>53</xdr:row>
      <xdr:rowOff>207819</xdr:rowOff>
    </xdr:from>
    <xdr:ext cx="2210233" cy="606136"/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401665" y="53731795"/>
          <a:ext cx="2210435" cy="605790"/>
        </a:xfrm>
        <a:prstGeom prst="rect">
          <a:avLst/>
        </a:prstGeom>
      </xdr:spPr>
    </xdr:pic>
    <xdr:clientData/>
  </xdr:oneCellAnchor>
  <xdr:oneCellAnchor>
    <xdr:from>
      <xdr:col>9</xdr:col>
      <xdr:colOff>545525</xdr:colOff>
      <xdr:row>54</xdr:row>
      <xdr:rowOff>-1</xdr:rowOff>
    </xdr:from>
    <xdr:ext cx="1021757" cy="928688"/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32"/>
        <a:srcRect t="-6906" r="44521"/>
        <a:stretch>
          <a:fillRect/>
        </a:stretch>
      </xdr:blipFill>
      <xdr:spPr>
        <a:xfrm>
          <a:off x="18895695" y="54541420"/>
          <a:ext cx="1021715" cy="929005"/>
        </a:xfrm>
        <a:prstGeom prst="rect">
          <a:avLst/>
        </a:prstGeom>
      </xdr:spPr>
    </xdr:pic>
    <xdr:clientData/>
  </xdr:oneCellAnchor>
  <xdr:oneCellAnchor>
    <xdr:from>
      <xdr:col>4</xdr:col>
      <xdr:colOff>69274</xdr:colOff>
      <xdr:row>53</xdr:row>
      <xdr:rowOff>658091</xdr:rowOff>
    </xdr:from>
    <xdr:ext cx="3097788" cy="1339995"/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45325" y="54182010"/>
          <a:ext cx="3097530" cy="1339850"/>
        </a:xfrm>
        <a:prstGeom prst="rect">
          <a:avLst/>
        </a:prstGeom>
      </xdr:spPr>
    </xdr:pic>
    <xdr:clientData/>
  </xdr:oneCellAnchor>
  <xdr:oneCellAnchor>
    <xdr:from>
      <xdr:col>9</xdr:col>
      <xdr:colOff>690562</xdr:colOff>
      <xdr:row>55</xdr:row>
      <xdr:rowOff>23813</xdr:rowOff>
    </xdr:from>
    <xdr:ext cx="714375" cy="961962"/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32"/>
        <a:srcRect l="64166" t="-2302"/>
        <a:stretch>
          <a:fillRect/>
        </a:stretch>
      </xdr:blipFill>
      <xdr:spPr>
        <a:xfrm>
          <a:off x="19040475" y="55583455"/>
          <a:ext cx="714375" cy="962025"/>
        </a:xfrm>
        <a:prstGeom prst="rect">
          <a:avLst/>
        </a:prstGeom>
      </xdr:spPr>
    </xdr:pic>
    <xdr:clientData/>
  </xdr:oneCellAnchor>
  <xdr:oneCellAnchor>
    <xdr:from>
      <xdr:col>9</xdr:col>
      <xdr:colOff>75767</xdr:colOff>
      <xdr:row>19</xdr:row>
      <xdr:rowOff>82262</xdr:rowOff>
    </xdr:from>
    <xdr:ext cx="2164773" cy="883227"/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425795" y="18997295"/>
          <a:ext cx="2164715" cy="883285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25</xdr:row>
      <xdr:rowOff>56285</xdr:rowOff>
    </xdr:from>
    <xdr:ext cx="2018195" cy="883227"/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436590" y="25078690"/>
          <a:ext cx="2018030" cy="883285"/>
        </a:xfrm>
        <a:prstGeom prst="rect">
          <a:avLst/>
        </a:prstGeom>
      </xdr:spPr>
    </xdr:pic>
    <xdr:clientData/>
  </xdr:oneCellAnchor>
  <xdr:oneCellAnchor>
    <xdr:from>
      <xdr:col>9</xdr:col>
      <xdr:colOff>207818</xdr:colOff>
      <xdr:row>32</xdr:row>
      <xdr:rowOff>30308</xdr:rowOff>
    </xdr:from>
    <xdr:ext cx="1078057" cy="905765"/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557875" y="32177990"/>
          <a:ext cx="1078230" cy="906145"/>
        </a:xfrm>
        <a:prstGeom prst="rect">
          <a:avLst/>
        </a:prstGeom>
      </xdr:spPr>
    </xdr:pic>
    <xdr:clientData/>
  </xdr:oneCellAnchor>
  <xdr:oneCellAnchor>
    <xdr:from>
      <xdr:col>9</xdr:col>
      <xdr:colOff>253277</xdr:colOff>
      <xdr:row>30</xdr:row>
      <xdr:rowOff>987137</xdr:rowOff>
    </xdr:from>
    <xdr:ext cx="1032598" cy="933961"/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602960" y="31099125"/>
          <a:ext cx="1033145" cy="934085"/>
        </a:xfrm>
        <a:prstGeom prst="rect">
          <a:avLst/>
        </a:prstGeom>
      </xdr:spPr>
    </xdr:pic>
    <xdr:clientData/>
  </xdr:oneCellAnchor>
  <xdr:oneCellAnchor>
    <xdr:from>
      <xdr:col>9</xdr:col>
      <xdr:colOff>363682</xdr:colOff>
      <xdr:row>30</xdr:row>
      <xdr:rowOff>86592</xdr:rowOff>
    </xdr:from>
    <xdr:ext cx="922193" cy="868264"/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713450" y="30198695"/>
          <a:ext cx="922655" cy="868045"/>
        </a:xfrm>
        <a:prstGeom prst="rect">
          <a:avLst/>
        </a:prstGeom>
      </xdr:spPr>
    </xdr:pic>
    <xdr:clientData/>
  </xdr:oneCellAnchor>
  <xdr:oneCellAnchor>
    <xdr:from>
      <xdr:col>9</xdr:col>
      <xdr:colOff>207818</xdr:colOff>
      <xdr:row>40</xdr:row>
      <xdr:rowOff>77933</xdr:rowOff>
    </xdr:from>
    <xdr:ext cx="1030432" cy="865751"/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557875" y="40368855"/>
          <a:ext cx="1030605" cy="866140"/>
        </a:xfrm>
        <a:prstGeom prst="rect">
          <a:avLst/>
        </a:prstGeom>
      </xdr:spPr>
    </xdr:pic>
    <xdr:clientData/>
  </xdr:oneCellAnchor>
  <xdr:oneCellAnchor>
    <xdr:from>
      <xdr:col>9</xdr:col>
      <xdr:colOff>277090</xdr:colOff>
      <xdr:row>39</xdr:row>
      <xdr:rowOff>82262</xdr:rowOff>
    </xdr:from>
    <xdr:ext cx="961160" cy="869348"/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627090" y="39355395"/>
          <a:ext cx="961390" cy="869315"/>
        </a:xfrm>
        <a:prstGeom prst="rect">
          <a:avLst/>
        </a:prstGeom>
      </xdr:spPr>
    </xdr:pic>
    <xdr:clientData/>
  </xdr:oneCellAnchor>
  <xdr:oneCellAnchor>
    <xdr:from>
      <xdr:col>9</xdr:col>
      <xdr:colOff>316057</xdr:colOff>
      <xdr:row>38</xdr:row>
      <xdr:rowOff>62780</xdr:rowOff>
    </xdr:from>
    <xdr:ext cx="874568" cy="823424"/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665825" y="38317805"/>
          <a:ext cx="875030" cy="8235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95249</xdr:colOff>
      <xdr:row>27</xdr:row>
      <xdr:rowOff>1238250</xdr:rowOff>
    </xdr:from>
    <xdr:to>
      <xdr:col>4</xdr:col>
      <xdr:colOff>0</xdr:colOff>
      <xdr:row>31</xdr:row>
      <xdr:rowOff>438149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1695" y="27933650"/>
          <a:ext cx="3064510" cy="3491230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404811</xdr:colOff>
      <xdr:row>30</xdr:row>
      <xdr:rowOff>71438</xdr:rowOff>
    </xdr:from>
    <xdr:to>
      <xdr:col>9</xdr:col>
      <xdr:colOff>1095374</xdr:colOff>
      <xdr:row>30</xdr:row>
      <xdr:rowOff>834824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36105" y="30040580"/>
          <a:ext cx="690245" cy="76327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357189</xdr:colOff>
      <xdr:row>32</xdr:row>
      <xdr:rowOff>71439</xdr:rowOff>
    </xdr:from>
    <xdr:to>
      <xdr:col>9</xdr:col>
      <xdr:colOff>1369511</xdr:colOff>
      <xdr:row>32</xdr:row>
      <xdr:rowOff>952501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88480" y="32076390"/>
          <a:ext cx="1012190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452438</xdr:colOff>
      <xdr:row>33</xdr:row>
      <xdr:rowOff>23814</xdr:rowOff>
    </xdr:from>
    <xdr:to>
      <xdr:col>9</xdr:col>
      <xdr:colOff>1150015</xdr:colOff>
      <xdr:row>33</xdr:row>
      <xdr:rowOff>904875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33046670"/>
          <a:ext cx="697865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29</xdr:row>
      <xdr:rowOff>214313</xdr:rowOff>
    </xdr:from>
    <xdr:to>
      <xdr:col>10</xdr:col>
      <xdr:colOff>450850</xdr:colOff>
      <xdr:row>29</xdr:row>
      <xdr:rowOff>928688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02730" y="29165550"/>
          <a:ext cx="2146300" cy="71437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36</xdr:row>
      <xdr:rowOff>214313</xdr:rowOff>
    </xdr:from>
    <xdr:to>
      <xdr:col>10</xdr:col>
      <xdr:colOff>498474</xdr:colOff>
      <xdr:row>36</xdr:row>
      <xdr:rowOff>762000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26860" y="36290885"/>
          <a:ext cx="2169160" cy="548005"/>
        </a:xfrm>
        <a:prstGeom prst="rect">
          <a:avLst/>
        </a:prstGeom>
      </xdr:spPr>
    </xdr:pic>
    <xdr:clientData/>
  </xdr:twoCellAnchor>
  <xdr:twoCellAnchor editAs="oneCell">
    <xdr:from>
      <xdr:col>9</xdr:col>
      <xdr:colOff>223969</xdr:colOff>
      <xdr:row>35</xdr:row>
      <xdr:rowOff>85597</xdr:rowOff>
    </xdr:from>
    <xdr:to>
      <xdr:col>10</xdr:col>
      <xdr:colOff>150156</xdr:colOff>
      <xdr:row>36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835495" y="34764345"/>
          <a:ext cx="932180" cy="1692275"/>
        </a:xfrm>
        <a:prstGeom prst="rect">
          <a:avLst/>
        </a:prstGeom>
      </xdr:spPr>
    </xdr:pic>
    <xdr:clientData/>
  </xdr:twoCellAnchor>
  <xdr:twoCellAnchor editAs="oneCell">
    <xdr:from>
      <xdr:col>3</xdr:col>
      <xdr:colOff>73603</xdr:colOff>
      <xdr:row>145</xdr:row>
      <xdr:rowOff>1714500</xdr:rowOff>
    </xdr:from>
    <xdr:to>
      <xdr:col>4</xdr:col>
      <xdr:colOff>0</xdr:colOff>
      <xdr:row>148</xdr:row>
      <xdr:rowOff>355889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20105" y="148046440"/>
          <a:ext cx="3086100" cy="2391410"/>
        </a:xfrm>
        <a:prstGeom prst="rect">
          <a:avLst/>
        </a:prstGeom>
      </xdr:spPr>
    </xdr:pic>
    <xdr:clientData/>
  </xdr:twoCellAnchor>
  <xdr:twoCellAnchor editAs="oneCell">
    <xdr:from>
      <xdr:col>9</xdr:col>
      <xdr:colOff>95333</xdr:colOff>
      <xdr:row>154</xdr:row>
      <xdr:rowOff>214229</xdr:rowOff>
    </xdr:from>
    <xdr:to>
      <xdr:col>10</xdr:col>
      <xdr:colOff>450850</xdr:colOff>
      <xdr:row>154</xdr:row>
      <xdr:rowOff>899943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45045" y="155685490"/>
          <a:ext cx="685165" cy="21221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155</xdr:row>
      <xdr:rowOff>404814</xdr:rowOff>
    </xdr:from>
    <xdr:to>
      <xdr:col>10</xdr:col>
      <xdr:colOff>450850</xdr:colOff>
      <xdr:row>155</xdr:row>
      <xdr:rowOff>762000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50355" y="157612080"/>
          <a:ext cx="2098675" cy="35750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145</xdr:row>
      <xdr:rowOff>47625</xdr:rowOff>
    </xdr:from>
    <xdr:to>
      <xdr:col>10</xdr:col>
      <xdr:colOff>450850</xdr:colOff>
      <xdr:row>145</xdr:row>
      <xdr:rowOff>985492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374485" y="147076160"/>
          <a:ext cx="2074545" cy="937260"/>
        </a:xfrm>
        <a:prstGeom prst="rect">
          <a:avLst/>
        </a:prstGeom>
      </xdr:spPr>
    </xdr:pic>
    <xdr:clientData/>
  </xdr:twoCellAnchor>
  <xdr:twoCellAnchor editAs="oneCell">
    <xdr:from>
      <xdr:col>9</xdr:col>
      <xdr:colOff>283933</xdr:colOff>
      <xdr:row>156</xdr:row>
      <xdr:rowOff>192320</xdr:rowOff>
    </xdr:from>
    <xdr:to>
      <xdr:col>10</xdr:col>
      <xdr:colOff>260120</xdr:colOff>
      <xdr:row>156</xdr:row>
      <xdr:rowOff>879244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20043140" y="157889575"/>
          <a:ext cx="687070" cy="174307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157</xdr:row>
      <xdr:rowOff>381001</xdr:rowOff>
    </xdr:from>
    <xdr:to>
      <xdr:col>10</xdr:col>
      <xdr:colOff>450850</xdr:colOff>
      <xdr:row>157</xdr:row>
      <xdr:rowOff>822683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302730" y="159624395"/>
          <a:ext cx="2146300" cy="4413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146</xdr:row>
      <xdr:rowOff>95251</xdr:rowOff>
    </xdr:from>
    <xdr:to>
      <xdr:col>9</xdr:col>
      <xdr:colOff>1119187</xdr:colOff>
      <xdr:row>146</xdr:row>
      <xdr:rowOff>872149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22110" y="148141690"/>
          <a:ext cx="928370" cy="776605"/>
        </a:xfrm>
        <a:prstGeom prst="rect">
          <a:avLst/>
        </a:prstGeom>
      </xdr:spPr>
    </xdr:pic>
    <xdr:clientData/>
  </xdr:twoCellAnchor>
  <xdr:twoCellAnchor editAs="oneCell">
    <xdr:from>
      <xdr:col>9</xdr:col>
      <xdr:colOff>247756</xdr:colOff>
      <xdr:row>147</xdr:row>
      <xdr:rowOff>61809</xdr:rowOff>
    </xdr:from>
    <xdr:to>
      <xdr:col>9</xdr:col>
      <xdr:colOff>1580378</xdr:colOff>
      <xdr:row>147</xdr:row>
      <xdr:rowOff>928686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711670" y="148892895"/>
          <a:ext cx="867410" cy="133286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333376</xdr:colOff>
      <xdr:row>148</xdr:row>
      <xdr:rowOff>71438</xdr:rowOff>
    </xdr:from>
    <xdr:to>
      <xdr:col>9</xdr:col>
      <xdr:colOff>1143000</xdr:colOff>
      <xdr:row>148</xdr:row>
      <xdr:rowOff>939169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64985" y="150153370"/>
          <a:ext cx="809625" cy="86804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150</xdr:row>
      <xdr:rowOff>95251</xdr:rowOff>
    </xdr:from>
    <xdr:to>
      <xdr:col>10</xdr:col>
      <xdr:colOff>450850</xdr:colOff>
      <xdr:row>150</xdr:row>
      <xdr:rowOff>934065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02730" y="152213310"/>
          <a:ext cx="2146300" cy="83820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151</xdr:row>
      <xdr:rowOff>1</xdr:rowOff>
    </xdr:from>
    <xdr:to>
      <xdr:col>9</xdr:col>
      <xdr:colOff>1571624</xdr:colOff>
      <xdr:row>151</xdr:row>
      <xdr:rowOff>771678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50355" y="153135965"/>
          <a:ext cx="1452245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152</xdr:row>
      <xdr:rowOff>166688</xdr:rowOff>
    </xdr:from>
    <xdr:to>
      <xdr:col>10</xdr:col>
      <xdr:colOff>71437</xdr:colOff>
      <xdr:row>152</xdr:row>
      <xdr:rowOff>973128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350355" y="154320240"/>
          <a:ext cx="1718945" cy="8064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153</xdr:row>
      <xdr:rowOff>95250</xdr:rowOff>
    </xdr:from>
    <xdr:to>
      <xdr:col>9</xdr:col>
      <xdr:colOff>1476375</xdr:colOff>
      <xdr:row>153</xdr:row>
      <xdr:rowOff>945173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326860" y="155267025"/>
          <a:ext cx="1381125" cy="849630"/>
        </a:xfrm>
        <a:prstGeom prst="rect">
          <a:avLst/>
        </a:prstGeom>
      </xdr:spPr>
    </xdr:pic>
    <xdr:clientData/>
  </xdr:twoCellAnchor>
  <xdr:oneCellAnchor>
    <xdr:from>
      <xdr:col>9</xdr:col>
      <xdr:colOff>83</xdr:colOff>
      <xdr:row>170</xdr:row>
      <xdr:rowOff>214229</xdr:rowOff>
    </xdr:from>
    <xdr:ext cx="2019048" cy="685714"/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19898360" y="172023405"/>
          <a:ext cx="685165" cy="201930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171</xdr:row>
      <xdr:rowOff>404814</xdr:rowOff>
    </xdr:from>
    <xdr:ext cx="2082132" cy="357186"/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50355" y="173898560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160</xdr:row>
      <xdr:rowOff>71438</xdr:rowOff>
    </xdr:from>
    <xdr:ext cx="2047874" cy="937867"/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302730" y="162368230"/>
          <a:ext cx="2047875" cy="93789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172</xdr:row>
      <xdr:rowOff>192320</xdr:rowOff>
    </xdr:from>
    <xdr:ext cx="1595437" cy="686924"/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69480" y="174249715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173</xdr:row>
      <xdr:rowOff>381001</xdr:rowOff>
    </xdr:from>
    <xdr:ext cx="2095499" cy="441682"/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302730" y="175910875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162</xdr:row>
      <xdr:rowOff>95251</xdr:rowOff>
    </xdr:from>
    <xdr:ext cx="1023937" cy="856580"/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22110" y="164428170"/>
          <a:ext cx="1023620" cy="855980"/>
        </a:xfrm>
        <a:prstGeom prst="rect">
          <a:avLst/>
        </a:prstGeom>
      </xdr:spPr>
    </xdr:pic>
    <xdr:clientData/>
  </xdr:oneCellAnchor>
  <xdr:oneCellAnchor>
    <xdr:from>
      <xdr:col>9</xdr:col>
      <xdr:colOff>223944</xdr:colOff>
      <xdr:row>163</xdr:row>
      <xdr:rowOff>61810</xdr:rowOff>
    </xdr:from>
    <xdr:ext cx="1300058" cy="845694"/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82460" y="165185090"/>
          <a:ext cx="845820" cy="1299845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164</xdr:row>
      <xdr:rowOff>71439</xdr:rowOff>
    </xdr:from>
    <xdr:ext cx="881062" cy="944296"/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64985" y="166439850"/>
          <a:ext cx="88074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166</xdr:row>
      <xdr:rowOff>95250</xdr:rowOff>
    </xdr:from>
    <xdr:ext cx="1785937" cy="791495"/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26860" y="168499790"/>
          <a:ext cx="1785620" cy="79121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167</xdr:row>
      <xdr:rowOff>47626</xdr:rowOff>
    </xdr:from>
    <xdr:ext cx="1523999" cy="836616"/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50355" y="169470070"/>
          <a:ext cx="1524000" cy="836295"/>
        </a:xfrm>
        <a:prstGeom prst="rect">
          <a:avLst/>
        </a:prstGeom>
      </xdr:spPr>
    </xdr:pic>
    <xdr:clientData/>
  </xdr:oneCellAnchor>
  <xdr:oneCellAnchor>
    <xdr:from>
      <xdr:col>9</xdr:col>
      <xdr:colOff>95249</xdr:colOff>
      <xdr:row>168</xdr:row>
      <xdr:rowOff>47626</xdr:rowOff>
    </xdr:from>
    <xdr:ext cx="1500188" cy="795732"/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326225" y="170487975"/>
          <a:ext cx="1500505" cy="795655"/>
        </a:xfrm>
        <a:prstGeom prst="rect">
          <a:avLst/>
        </a:prstGeom>
      </xdr:spPr>
    </xdr:pic>
    <xdr:clientData/>
  </xdr:oneCellAnchor>
  <xdr:oneCellAnchor>
    <xdr:from>
      <xdr:col>9</xdr:col>
      <xdr:colOff>95251</xdr:colOff>
      <xdr:row>169</xdr:row>
      <xdr:rowOff>95250</xdr:rowOff>
    </xdr:from>
    <xdr:ext cx="1262062" cy="852070"/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326860" y="171553505"/>
          <a:ext cx="1261745" cy="851535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160</xdr:row>
      <xdr:rowOff>1028269</xdr:rowOff>
    </xdr:from>
    <xdr:to>
      <xdr:col>4</xdr:col>
      <xdr:colOff>0</xdr:colOff>
      <xdr:row>163</xdr:row>
      <xdr:rowOff>342470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42330" y="163315015"/>
          <a:ext cx="3063875" cy="2378075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357187</xdr:colOff>
      <xdr:row>161</xdr:row>
      <xdr:rowOff>47625</xdr:rowOff>
    </xdr:from>
    <xdr:to>
      <xdr:col>9</xdr:col>
      <xdr:colOff>1476374</xdr:colOff>
      <xdr:row>161</xdr:row>
      <xdr:rowOff>979046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588480" y="163362640"/>
          <a:ext cx="1118870" cy="930910"/>
        </a:xfrm>
        <a:prstGeom prst="rect">
          <a:avLst/>
        </a:prstGeom>
      </xdr:spPr>
    </xdr:pic>
    <xdr:clientData/>
  </xdr:twoCellAnchor>
  <xdr:oneCellAnchor>
    <xdr:from>
      <xdr:col>9</xdr:col>
      <xdr:colOff>119145</xdr:colOff>
      <xdr:row>124</xdr:row>
      <xdr:rowOff>47542</xdr:rowOff>
    </xdr:from>
    <xdr:ext cx="2019048" cy="685714"/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17105" y="125033405"/>
          <a:ext cx="685800" cy="2018665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125</xdr:row>
      <xdr:rowOff>404814</xdr:rowOff>
    </xdr:from>
    <xdr:ext cx="2082132" cy="357186"/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50355" y="127074930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126</xdr:row>
      <xdr:rowOff>192320</xdr:rowOff>
    </xdr:from>
    <xdr:ext cx="1595437" cy="686924"/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69480" y="127426085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127</xdr:row>
      <xdr:rowOff>381001</xdr:rowOff>
    </xdr:from>
    <xdr:ext cx="2095499" cy="441682"/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302730" y="129087245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117</xdr:row>
      <xdr:rowOff>95251</xdr:rowOff>
    </xdr:from>
    <xdr:ext cx="928687" cy="776898"/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22110" y="118622445"/>
          <a:ext cx="928370" cy="776605"/>
        </a:xfrm>
        <a:prstGeom prst="rect">
          <a:avLst/>
        </a:prstGeom>
      </xdr:spPr>
    </xdr:pic>
    <xdr:clientData/>
  </xdr:oneCellAnchor>
  <xdr:oneCellAnchor>
    <xdr:from>
      <xdr:col>9</xdr:col>
      <xdr:colOff>223944</xdr:colOff>
      <xdr:row>118</xdr:row>
      <xdr:rowOff>37998</xdr:rowOff>
    </xdr:from>
    <xdr:ext cx="1347683" cy="876674"/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90715" y="119346980"/>
          <a:ext cx="876935" cy="1348105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119</xdr:row>
      <xdr:rowOff>71438</xdr:rowOff>
    </xdr:from>
    <xdr:ext cx="833437" cy="893253"/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64985" y="120634125"/>
          <a:ext cx="833120" cy="893445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121</xdr:row>
      <xdr:rowOff>71439</xdr:rowOff>
    </xdr:from>
    <xdr:ext cx="1928811" cy="854814"/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50355" y="122669935"/>
          <a:ext cx="1928495" cy="854710"/>
        </a:xfrm>
        <a:prstGeom prst="rect">
          <a:avLst/>
        </a:prstGeom>
      </xdr:spPr>
    </xdr:pic>
    <xdr:clientData/>
  </xdr:oneCellAnchor>
  <xdr:oneCellAnchor>
    <xdr:from>
      <xdr:col>9</xdr:col>
      <xdr:colOff>119062</xdr:colOff>
      <xdr:row>122</xdr:row>
      <xdr:rowOff>71439</xdr:rowOff>
    </xdr:from>
    <xdr:ext cx="1500187" cy="823545"/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50355" y="123687840"/>
          <a:ext cx="1499870" cy="823595"/>
        </a:xfrm>
        <a:prstGeom prst="rect">
          <a:avLst/>
        </a:prstGeom>
      </xdr:spPr>
    </xdr:pic>
    <xdr:clientData/>
  </xdr:oneCellAnchor>
  <xdr:twoCellAnchor editAs="oneCell">
    <xdr:from>
      <xdr:col>3</xdr:col>
      <xdr:colOff>71438</xdr:colOff>
      <xdr:row>117</xdr:row>
      <xdr:rowOff>285750</xdr:rowOff>
    </xdr:from>
    <xdr:to>
      <xdr:col>4</xdr:col>
      <xdr:colOff>0</xdr:colOff>
      <xdr:row>120</xdr:row>
      <xdr:rowOff>523875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918200" y="118812945"/>
          <a:ext cx="3088005" cy="3291840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116</xdr:row>
      <xdr:rowOff>119063</xdr:rowOff>
    </xdr:from>
    <xdr:to>
      <xdr:col>9</xdr:col>
      <xdr:colOff>1071562</xdr:colOff>
      <xdr:row>116</xdr:row>
      <xdr:rowOff>890587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660235" y="117628035"/>
          <a:ext cx="642620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123</xdr:row>
      <xdr:rowOff>95250</xdr:rowOff>
    </xdr:from>
    <xdr:to>
      <xdr:col>10</xdr:col>
      <xdr:colOff>261937</xdr:colOff>
      <xdr:row>123</xdr:row>
      <xdr:rowOff>841775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350355" y="124729875"/>
          <a:ext cx="1909445" cy="746125"/>
        </a:xfrm>
        <a:prstGeom prst="rect">
          <a:avLst/>
        </a:prstGeom>
      </xdr:spPr>
    </xdr:pic>
    <xdr:clientData/>
  </xdr:twoCellAnchor>
  <xdr:oneCellAnchor>
    <xdr:from>
      <xdr:col>9</xdr:col>
      <xdr:colOff>166770</xdr:colOff>
      <xdr:row>139</xdr:row>
      <xdr:rowOff>166604</xdr:rowOff>
    </xdr:from>
    <xdr:ext cx="2019048" cy="685714"/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64730" y="140420725"/>
          <a:ext cx="685800" cy="201930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140</xdr:row>
      <xdr:rowOff>404814</xdr:rowOff>
    </xdr:from>
    <xdr:ext cx="2082132" cy="357186"/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50355" y="142343505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141</xdr:row>
      <xdr:rowOff>192320</xdr:rowOff>
    </xdr:from>
    <xdr:ext cx="1595437" cy="686924"/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69480" y="142694660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142</xdr:row>
      <xdr:rowOff>381001</xdr:rowOff>
    </xdr:from>
    <xdr:ext cx="2095499" cy="441682"/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302730" y="144355820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190501</xdr:colOff>
      <xdr:row>132</xdr:row>
      <xdr:rowOff>95251</xdr:rowOff>
    </xdr:from>
    <xdr:ext cx="976312" cy="816739"/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22110" y="133891020"/>
          <a:ext cx="975995" cy="816610"/>
        </a:xfrm>
        <a:prstGeom prst="rect">
          <a:avLst/>
        </a:prstGeom>
      </xdr:spPr>
    </xdr:pic>
    <xdr:clientData/>
  </xdr:oneCellAnchor>
  <xdr:oneCellAnchor>
    <xdr:from>
      <xdr:col>9</xdr:col>
      <xdr:colOff>200131</xdr:colOff>
      <xdr:row>133</xdr:row>
      <xdr:rowOff>37997</xdr:rowOff>
    </xdr:from>
    <xdr:ext cx="1323871" cy="861185"/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62775" y="134620000"/>
          <a:ext cx="861060" cy="1323975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134</xdr:row>
      <xdr:rowOff>71439</xdr:rowOff>
    </xdr:from>
    <xdr:ext cx="785812" cy="842210"/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64985" y="135902700"/>
          <a:ext cx="785495" cy="84201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136</xdr:row>
      <xdr:rowOff>71439</xdr:rowOff>
    </xdr:from>
    <xdr:ext cx="1809749" cy="802048"/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26860" y="137938510"/>
          <a:ext cx="1809115" cy="80200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137</xdr:row>
      <xdr:rowOff>71439</xdr:rowOff>
    </xdr:from>
    <xdr:ext cx="1571624" cy="862761"/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26860" y="138956415"/>
          <a:ext cx="1570990" cy="862965"/>
        </a:xfrm>
        <a:prstGeom prst="rect">
          <a:avLst/>
        </a:prstGeom>
      </xdr:spPr>
    </xdr:pic>
    <xdr:clientData/>
  </xdr:oneCellAnchor>
  <xdr:oneCellAnchor>
    <xdr:from>
      <xdr:col>9</xdr:col>
      <xdr:colOff>428626</xdr:colOff>
      <xdr:row>130</xdr:row>
      <xdr:rowOff>119063</xdr:rowOff>
    </xdr:from>
    <xdr:ext cx="690562" cy="828674"/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660235" y="131878705"/>
          <a:ext cx="690245" cy="82867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138</xdr:row>
      <xdr:rowOff>95250</xdr:rowOff>
    </xdr:from>
    <xdr:ext cx="1571624" cy="740725"/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374485" y="139998450"/>
          <a:ext cx="1571625" cy="740410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176</xdr:row>
      <xdr:rowOff>1309688</xdr:rowOff>
    </xdr:from>
    <xdr:to>
      <xdr:col>4</xdr:col>
      <xdr:colOff>0</xdr:colOff>
      <xdr:row>178</xdr:row>
      <xdr:rowOff>435752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42330" y="179601495"/>
          <a:ext cx="3063875" cy="145351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191</xdr:row>
      <xdr:rowOff>261938</xdr:rowOff>
    </xdr:from>
    <xdr:to>
      <xdr:col>10</xdr:col>
      <xdr:colOff>450850</xdr:colOff>
      <xdr:row>191</xdr:row>
      <xdr:rowOff>628399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350355" y="194113785"/>
          <a:ext cx="2098675" cy="366395"/>
        </a:xfrm>
        <a:prstGeom prst="rect">
          <a:avLst/>
        </a:prstGeom>
      </xdr:spPr>
    </xdr:pic>
    <xdr:clientData/>
  </xdr:twoCellAnchor>
  <xdr:twoCellAnchor editAs="oneCell">
    <xdr:from>
      <xdr:col>9</xdr:col>
      <xdr:colOff>119226</xdr:colOff>
      <xdr:row>190</xdr:row>
      <xdr:rowOff>142713</xdr:rowOff>
    </xdr:from>
    <xdr:to>
      <xdr:col>10</xdr:col>
      <xdr:colOff>333378</xdr:colOff>
      <xdr:row>190</xdr:row>
      <xdr:rowOff>873929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6200000">
          <a:off x="19975195" y="192351660"/>
          <a:ext cx="731520" cy="1981200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547689</xdr:colOff>
      <xdr:row>189</xdr:row>
      <xdr:rowOff>47625</xdr:rowOff>
    </xdr:from>
    <xdr:to>
      <xdr:col>9</xdr:col>
      <xdr:colOff>1238249</xdr:colOff>
      <xdr:row>189</xdr:row>
      <xdr:rowOff>840037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778980" y="191863980"/>
          <a:ext cx="690245" cy="791845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547688</xdr:colOff>
      <xdr:row>188</xdr:row>
      <xdr:rowOff>142876</xdr:rowOff>
    </xdr:from>
    <xdr:to>
      <xdr:col>10</xdr:col>
      <xdr:colOff>34506</xdr:colOff>
      <xdr:row>188</xdr:row>
      <xdr:rowOff>928688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778980" y="190941325"/>
          <a:ext cx="1253490" cy="78549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187</xdr:row>
      <xdr:rowOff>119063</xdr:rowOff>
    </xdr:from>
    <xdr:to>
      <xdr:col>9</xdr:col>
      <xdr:colOff>1297818</xdr:colOff>
      <xdr:row>187</xdr:row>
      <xdr:rowOff>785813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707860" y="189899290"/>
          <a:ext cx="82105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177</xdr:row>
      <xdr:rowOff>47625</xdr:rowOff>
    </xdr:from>
    <xdr:to>
      <xdr:col>10</xdr:col>
      <xdr:colOff>428624</xdr:colOff>
      <xdr:row>177</xdr:row>
      <xdr:rowOff>917816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326860" y="179649120"/>
          <a:ext cx="2099310" cy="8699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</xdr:colOff>
      <xdr:row>179</xdr:row>
      <xdr:rowOff>71437</xdr:rowOff>
    </xdr:from>
    <xdr:to>
      <xdr:col>10</xdr:col>
      <xdr:colOff>190499</xdr:colOff>
      <xdr:row>179</xdr:row>
      <xdr:rowOff>952500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278600" y="181708425"/>
          <a:ext cx="1909445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180</xdr:row>
      <xdr:rowOff>71438</xdr:rowOff>
    </xdr:from>
    <xdr:to>
      <xdr:col>9</xdr:col>
      <xdr:colOff>1309687</xdr:colOff>
      <xdr:row>180</xdr:row>
      <xdr:rowOff>944562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350355" y="182726330"/>
          <a:ext cx="1190625" cy="873125"/>
        </a:xfrm>
        <a:prstGeom prst="rect">
          <a:avLst/>
        </a:prstGeom>
      </xdr:spPr>
    </xdr:pic>
    <xdr:clientData/>
  </xdr:twoCellAnchor>
  <xdr:twoCellAnchor editAs="oneCell">
    <xdr:from>
      <xdr:col>9</xdr:col>
      <xdr:colOff>690563</xdr:colOff>
      <xdr:row>182</xdr:row>
      <xdr:rowOff>95251</xdr:rowOff>
    </xdr:from>
    <xdr:to>
      <xdr:col>9</xdr:col>
      <xdr:colOff>1190625</xdr:colOff>
      <xdr:row>182</xdr:row>
      <xdr:rowOff>919856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921855" y="184786270"/>
          <a:ext cx="500380" cy="82423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183</xdr:row>
      <xdr:rowOff>23812</xdr:rowOff>
    </xdr:from>
    <xdr:to>
      <xdr:col>10</xdr:col>
      <xdr:colOff>450850</xdr:colOff>
      <xdr:row>183</xdr:row>
      <xdr:rowOff>762000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302730" y="185732420"/>
          <a:ext cx="2146300" cy="73850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186</xdr:row>
      <xdr:rowOff>23813</xdr:rowOff>
    </xdr:from>
    <xdr:to>
      <xdr:col>10</xdr:col>
      <xdr:colOff>0</xdr:colOff>
      <xdr:row>186</xdr:row>
      <xdr:rowOff>888098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350355" y="188786135"/>
          <a:ext cx="1647825" cy="8642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86574</xdr:colOff>
      <xdr:row>176</xdr:row>
      <xdr:rowOff>47625</xdr:rowOff>
    </xdr:from>
    <xdr:to>
      <xdr:col>10</xdr:col>
      <xdr:colOff>333374</xdr:colOff>
      <xdr:row>176</xdr:row>
      <xdr:rowOff>946292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flipH="1">
          <a:off x="19317970" y="178631215"/>
          <a:ext cx="2012950" cy="89852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71439</xdr:colOff>
      <xdr:row>185</xdr:row>
      <xdr:rowOff>119064</xdr:rowOff>
    </xdr:from>
    <xdr:to>
      <xdr:col>10</xdr:col>
      <xdr:colOff>119062</xdr:colOff>
      <xdr:row>185</xdr:row>
      <xdr:rowOff>898146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302730" y="187863480"/>
          <a:ext cx="1814195" cy="77914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184</xdr:row>
      <xdr:rowOff>166688</xdr:rowOff>
    </xdr:from>
    <xdr:to>
      <xdr:col>10</xdr:col>
      <xdr:colOff>450850</xdr:colOff>
      <xdr:row>184</xdr:row>
      <xdr:rowOff>833437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302730" y="186893200"/>
          <a:ext cx="2146300" cy="666750"/>
        </a:xfrm>
        <a:prstGeom prst="rect">
          <a:avLst/>
        </a:prstGeom>
      </xdr:spPr>
    </xdr:pic>
    <xdr:clientData/>
  </xdr:twoCellAnchor>
  <xdr:oneCellAnchor>
    <xdr:from>
      <xdr:col>9</xdr:col>
      <xdr:colOff>333374</xdr:colOff>
      <xdr:row>68</xdr:row>
      <xdr:rowOff>23813</xdr:rowOff>
    </xdr:from>
    <xdr:ext cx="809625" cy="895004"/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350" y="68673345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70</xdr:row>
      <xdr:rowOff>71439</xdr:rowOff>
    </xdr:from>
    <xdr:ext cx="1012322" cy="881062"/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88480" y="70756780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71</xdr:row>
      <xdr:rowOff>23814</xdr:rowOff>
    </xdr:from>
    <xdr:ext cx="735286" cy="928686"/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71727060"/>
          <a:ext cx="735330" cy="92900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74</xdr:row>
      <xdr:rowOff>190501</xdr:rowOff>
    </xdr:from>
    <xdr:ext cx="2125025" cy="547687"/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26860" y="74947780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247782</xdr:colOff>
      <xdr:row>73</xdr:row>
      <xdr:rowOff>14160</xdr:rowOff>
    </xdr:from>
    <xdr:ext cx="1545437" cy="914528"/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794220" y="73437750"/>
          <a:ext cx="915035" cy="1545590"/>
        </a:xfrm>
        <a:prstGeom prst="rect">
          <a:avLst/>
        </a:prstGeom>
      </xdr:spPr>
    </xdr:pic>
    <xdr:clientData/>
  </xdr:oneCellAnchor>
  <xdr:twoCellAnchor editAs="oneCell">
    <xdr:from>
      <xdr:col>3</xdr:col>
      <xdr:colOff>71437</xdr:colOff>
      <xdr:row>68</xdr:row>
      <xdr:rowOff>0</xdr:rowOff>
    </xdr:from>
    <xdr:to>
      <xdr:col>4</xdr:col>
      <xdr:colOff>0</xdr:colOff>
      <xdr:row>71</xdr:row>
      <xdr:rowOff>475982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918200" y="68649850"/>
          <a:ext cx="3088005" cy="3529330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166688</xdr:colOff>
      <xdr:row>77</xdr:row>
      <xdr:rowOff>404813</xdr:rowOff>
    </xdr:from>
    <xdr:to>
      <xdr:col>4</xdr:col>
      <xdr:colOff>0</xdr:colOff>
      <xdr:row>80</xdr:row>
      <xdr:rowOff>634279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13450" y="78215490"/>
          <a:ext cx="2992755" cy="328295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77</xdr:row>
      <xdr:rowOff>95250</xdr:rowOff>
    </xdr:from>
    <xdr:to>
      <xdr:col>9</xdr:col>
      <xdr:colOff>1095374</xdr:colOff>
      <xdr:row>77</xdr:row>
      <xdr:rowOff>973129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74485" y="77906245"/>
          <a:ext cx="951865" cy="877570"/>
        </a:xfrm>
        <a:prstGeom prst="rect">
          <a:avLst/>
        </a:prstGeom>
      </xdr:spPr>
    </xdr:pic>
    <xdr:clientData/>
  </xdr:twoCellAnchor>
  <xdr:twoCellAnchor editAs="oneCell">
    <xdr:from>
      <xdr:col>9</xdr:col>
      <xdr:colOff>690563</xdr:colOff>
      <xdr:row>80</xdr:row>
      <xdr:rowOff>71438</xdr:rowOff>
    </xdr:from>
    <xdr:to>
      <xdr:col>10</xdr:col>
      <xdr:colOff>47625</xdr:colOff>
      <xdr:row>80</xdr:row>
      <xdr:rowOff>997850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21855" y="80935830"/>
          <a:ext cx="1123950" cy="926465"/>
        </a:xfrm>
        <a:prstGeom prst="rect">
          <a:avLst/>
        </a:prstGeom>
      </xdr:spPr>
    </xdr:pic>
    <xdr:clientData/>
  </xdr:twoCellAnchor>
  <xdr:twoCellAnchor editAs="oneCell">
    <xdr:from>
      <xdr:col>9</xdr:col>
      <xdr:colOff>304893</xdr:colOff>
      <xdr:row>82</xdr:row>
      <xdr:rowOff>52295</xdr:rowOff>
    </xdr:from>
    <xdr:to>
      <xdr:col>10</xdr:col>
      <xdr:colOff>359964</xdr:colOff>
      <xdr:row>83</xdr:row>
      <xdr:rowOff>119062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904710" y="82584290"/>
          <a:ext cx="1084580" cy="1821180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523876</xdr:colOff>
      <xdr:row>79</xdr:row>
      <xdr:rowOff>47625</xdr:rowOff>
    </xdr:from>
    <xdr:to>
      <xdr:col>9</xdr:col>
      <xdr:colOff>1524000</xdr:colOff>
      <xdr:row>79</xdr:row>
      <xdr:rowOff>992068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55485" y="79894430"/>
          <a:ext cx="1000125" cy="94424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84</xdr:row>
      <xdr:rowOff>404814</xdr:rowOff>
    </xdr:from>
    <xdr:to>
      <xdr:col>10</xdr:col>
      <xdr:colOff>450850</xdr:colOff>
      <xdr:row>84</xdr:row>
      <xdr:rowOff>726326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26860" y="85340825"/>
          <a:ext cx="2122170" cy="32131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83</xdr:row>
      <xdr:rowOff>261938</xdr:rowOff>
    </xdr:from>
    <xdr:to>
      <xdr:col>10</xdr:col>
      <xdr:colOff>166687</xdr:colOff>
      <xdr:row>83</xdr:row>
      <xdr:rowOff>842927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707860" y="84180045"/>
          <a:ext cx="1456690" cy="581025"/>
        </a:xfrm>
        <a:prstGeom prst="rect">
          <a:avLst/>
        </a:prstGeom>
      </xdr:spPr>
    </xdr:pic>
    <xdr:clientData/>
  </xdr:twoCellAnchor>
  <xdr:oneCellAnchor>
    <xdr:from>
      <xdr:col>9</xdr:col>
      <xdr:colOff>333374</xdr:colOff>
      <xdr:row>107</xdr:row>
      <xdr:rowOff>71437</xdr:rowOff>
    </xdr:from>
    <xdr:ext cx="785813" cy="868681"/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350" y="108419265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109</xdr:row>
      <xdr:rowOff>71439</xdr:rowOff>
    </xdr:from>
    <xdr:ext cx="1012322" cy="881062"/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88480" y="11045507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110</xdr:row>
      <xdr:rowOff>23814</xdr:rowOff>
    </xdr:from>
    <xdr:ext cx="833437" cy="1052654"/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111425355"/>
          <a:ext cx="833755" cy="105283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113</xdr:row>
      <xdr:rowOff>357188</xdr:rowOff>
    </xdr:from>
    <xdr:ext cx="2125025" cy="547687"/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79235" y="114812445"/>
          <a:ext cx="2124710" cy="548005"/>
        </a:xfrm>
        <a:prstGeom prst="rect">
          <a:avLst/>
        </a:prstGeom>
      </xdr:spPr>
    </xdr:pic>
    <xdr:clientData/>
  </xdr:oneCellAnchor>
  <xdr:oneCellAnchor>
    <xdr:from>
      <xdr:col>9</xdr:col>
      <xdr:colOff>362050</xdr:colOff>
      <xdr:row>112</xdr:row>
      <xdr:rowOff>66581</xdr:rowOff>
    </xdr:from>
    <xdr:ext cx="1614391" cy="950689"/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925030" y="113172240"/>
          <a:ext cx="950595" cy="1614170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105</xdr:row>
      <xdr:rowOff>1524000</xdr:rowOff>
    </xdr:from>
    <xdr:to>
      <xdr:col>4</xdr:col>
      <xdr:colOff>0</xdr:colOff>
      <xdr:row>109</xdr:row>
      <xdr:rowOff>557214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942330" y="107330240"/>
          <a:ext cx="3063875" cy="361061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71438</xdr:colOff>
      <xdr:row>132</xdr:row>
      <xdr:rowOff>619125</xdr:rowOff>
    </xdr:from>
    <xdr:to>
      <xdr:col>4</xdr:col>
      <xdr:colOff>0</xdr:colOff>
      <xdr:row>135</xdr:row>
      <xdr:rowOff>904875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918200" y="134414895"/>
          <a:ext cx="3088005" cy="3339465"/>
        </a:xfrm>
        <a:prstGeom prst="rect">
          <a:avLst/>
        </a:prstGeom>
      </xdr:spPr>
    </xdr:pic>
    <xdr:clientData/>
  </xdr:twoCellAnchor>
  <xdr:twoCellAnchor editAs="oneCell">
    <xdr:from>
      <xdr:col>3</xdr:col>
      <xdr:colOff>257608</xdr:colOff>
      <xdr:row>5</xdr:row>
      <xdr:rowOff>0</xdr:rowOff>
    </xdr:from>
    <xdr:to>
      <xdr:col>4</xdr:col>
      <xdr:colOff>0</xdr:colOff>
      <xdr:row>8</xdr:row>
      <xdr:rowOff>452189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104255" y="4521835"/>
          <a:ext cx="2901950" cy="3505835"/>
        </a:xfrm>
        <a:prstGeom prst="rect">
          <a:avLst/>
        </a:prstGeom>
      </xdr:spPr>
    </xdr:pic>
    <xdr:clientData/>
  </xdr:twoCellAnchor>
  <xdr:twoCellAnchor editAs="oneCell">
    <xdr:from>
      <xdr:col>9</xdr:col>
      <xdr:colOff>500063</xdr:colOff>
      <xdr:row>5</xdr:row>
      <xdr:rowOff>23813</xdr:rowOff>
    </xdr:from>
    <xdr:to>
      <xdr:col>9</xdr:col>
      <xdr:colOff>1285984</xdr:colOff>
      <xdr:row>5</xdr:row>
      <xdr:rowOff>952501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731355" y="4545330"/>
          <a:ext cx="786130" cy="929005"/>
        </a:xfrm>
        <a:prstGeom prst="rect">
          <a:avLst/>
        </a:prstGeom>
      </xdr:spPr>
    </xdr:pic>
    <xdr:clientData/>
  </xdr:twoCellAnchor>
  <xdr:twoCellAnchor editAs="oneCell">
    <xdr:from>
      <xdr:col>9</xdr:col>
      <xdr:colOff>738189</xdr:colOff>
      <xdr:row>6</xdr:row>
      <xdr:rowOff>47625</xdr:rowOff>
    </xdr:from>
    <xdr:to>
      <xdr:col>9</xdr:col>
      <xdr:colOff>1238251</xdr:colOff>
      <xdr:row>6</xdr:row>
      <xdr:rowOff>995190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969480" y="5587365"/>
          <a:ext cx="500380" cy="947420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547688</xdr:colOff>
      <xdr:row>7</xdr:row>
      <xdr:rowOff>71438</xdr:rowOff>
    </xdr:from>
    <xdr:to>
      <xdr:col>9</xdr:col>
      <xdr:colOff>1524000</xdr:colOff>
      <xdr:row>7</xdr:row>
      <xdr:rowOff>943220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778980" y="6628765"/>
          <a:ext cx="976630" cy="871855"/>
        </a:xfrm>
        <a:prstGeom prst="rect">
          <a:avLst/>
        </a:prstGeom>
      </xdr:spPr>
    </xdr:pic>
    <xdr:clientData/>
  </xdr:twoCellAnchor>
  <xdr:twoCellAnchor editAs="oneCell">
    <xdr:from>
      <xdr:col>9</xdr:col>
      <xdr:colOff>81093</xdr:colOff>
      <xdr:row>9</xdr:row>
      <xdr:rowOff>228470</xdr:rowOff>
    </xdr:from>
    <xdr:to>
      <xdr:col>10</xdr:col>
      <xdr:colOff>450850</xdr:colOff>
      <xdr:row>9</xdr:row>
      <xdr:rowOff>863445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16200000">
          <a:off x="20062825" y="8070850"/>
          <a:ext cx="635000" cy="2136140"/>
        </a:xfrm>
        <a:prstGeom prst="rect">
          <a:avLst/>
        </a:prstGeom>
      </xdr:spPr>
    </xdr:pic>
    <xdr:clientData/>
  </xdr:twoCellAnchor>
  <xdr:twoCellAnchor editAs="oneCell">
    <xdr:from>
      <xdr:col>9</xdr:col>
      <xdr:colOff>71593</xdr:colOff>
      <xdr:row>10</xdr:row>
      <xdr:rowOff>118909</xdr:rowOff>
    </xdr:from>
    <xdr:to>
      <xdr:col>10</xdr:col>
      <xdr:colOff>450850</xdr:colOff>
      <xdr:row>10</xdr:row>
      <xdr:rowOff>698479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5400000">
          <a:off x="20086320" y="8946515"/>
          <a:ext cx="579120" cy="21463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109724</xdr:colOff>
      <xdr:row>11</xdr:row>
      <xdr:rowOff>199841</xdr:rowOff>
    </xdr:from>
    <xdr:to>
      <xdr:col>10</xdr:col>
      <xdr:colOff>450850</xdr:colOff>
      <xdr:row>11</xdr:row>
      <xdr:rowOff>797900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5400000">
          <a:off x="20095845" y="10074275"/>
          <a:ext cx="598170" cy="2107565"/>
        </a:xfrm>
        <a:prstGeom prst="rect">
          <a:avLst/>
        </a:prstGeom>
      </xdr:spPr>
    </xdr:pic>
    <xdr:clientData/>
  </xdr:twoCellAnchor>
  <xdr:twoCellAnchor editAs="oneCell">
    <xdr:from>
      <xdr:col>9</xdr:col>
      <xdr:colOff>124004</xdr:colOff>
      <xdr:row>12</xdr:row>
      <xdr:rowOff>209374</xdr:rowOff>
    </xdr:from>
    <xdr:to>
      <xdr:col>10</xdr:col>
      <xdr:colOff>450850</xdr:colOff>
      <xdr:row>12</xdr:row>
      <xdr:rowOff>774243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20119340" y="11092180"/>
          <a:ext cx="565150" cy="209296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14</xdr:row>
      <xdr:rowOff>281420</xdr:rowOff>
    </xdr:from>
    <xdr:to>
      <xdr:col>10</xdr:col>
      <xdr:colOff>450850</xdr:colOff>
      <xdr:row>14</xdr:row>
      <xdr:rowOff>845012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302730" y="13964285"/>
          <a:ext cx="2146300" cy="56324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8</xdr:row>
      <xdr:rowOff>309562</xdr:rowOff>
    </xdr:from>
    <xdr:to>
      <xdr:col>10</xdr:col>
      <xdr:colOff>450850</xdr:colOff>
      <xdr:row>8</xdr:row>
      <xdr:rowOff>785811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350355" y="7884795"/>
          <a:ext cx="2098675" cy="476250"/>
        </a:xfrm>
        <a:prstGeom prst="rect">
          <a:avLst/>
        </a:prstGeom>
      </xdr:spPr>
    </xdr:pic>
    <xdr:clientData/>
  </xdr:twoCellAnchor>
  <xdr:oneCellAnchor>
    <xdr:from>
      <xdr:col>3</xdr:col>
      <xdr:colOff>452437</xdr:colOff>
      <xdr:row>17</xdr:row>
      <xdr:rowOff>0</xdr:rowOff>
    </xdr:from>
    <xdr:ext cx="2619374" cy="3452564"/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299200" y="16736695"/>
          <a:ext cx="2619375" cy="3452495"/>
        </a:xfrm>
        <a:prstGeom prst="rect">
          <a:avLst/>
        </a:prstGeom>
      </xdr:spPr>
    </xdr:pic>
    <xdr:clientData/>
  </xdr:oneCellAnchor>
  <xdr:oneCellAnchor>
    <xdr:from>
      <xdr:col>9</xdr:col>
      <xdr:colOff>642938</xdr:colOff>
      <xdr:row>17</xdr:row>
      <xdr:rowOff>23812</xdr:rowOff>
    </xdr:from>
    <xdr:ext cx="806072" cy="952499"/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874230" y="16760190"/>
          <a:ext cx="805815" cy="952500"/>
        </a:xfrm>
        <a:prstGeom prst="rect">
          <a:avLst/>
        </a:prstGeom>
      </xdr:spPr>
    </xdr:pic>
    <xdr:clientData/>
  </xdr:oneCellAnchor>
  <xdr:oneCellAnchor>
    <xdr:from>
      <xdr:col>9</xdr:col>
      <xdr:colOff>785813</xdr:colOff>
      <xdr:row>18</xdr:row>
      <xdr:rowOff>47625</xdr:rowOff>
    </xdr:from>
    <xdr:ext cx="427266" cy="809625"/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0017105" y="17802225"/>
          <a:ext cx="427355" cy="809625"/>
        </a:xfrm>
        <a:prstGeom prst="rect">
          <a:avLst/>
        </a:prstGeom>
      </xdr:spPr>
    </xdr:pic>
    <xdr:clientData/>
  </xdr:oneCellAnchor>
  <xdr:oneCellAnchor>
    <xdr:from>
      <xdr:col>9</xdr:col>
      <xdr:colOff>595313</xdr:colOff>
      <xdr:row>19</xdr:row>
      <xdr:rowOff>71438</xdr:rowOff>
    </xdr:from>
    <xdr:ext cx="976312" cy="871782"/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826605" y="18843625"/>
          <a:ext cx="976630" cy="871855"/>
        </a:xfrm>
        <a:prstGeom prst="rect">
          <a:avLst/>
        </a:prstGeom>
      </xdr:spPr>
    </xdr:pic>
    <xdr:clientData/>
  </xdr:oneCellAnchor>
  <xdr:oneCellAnchor>
    <xdr:from>
      <xdr:col>9</xdr:col>
      <xdr:colOff>81093</xdr:colOff>
      <xdr:row>21</xdr:row>
      <xdr:rowOff>228470</xdr:rowOff>
    </xdr:from>
    <xdr:ext cx="2062032" cy="634975"/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16200000">
          <a:off x="20025995" y="20323175"/>
          <a:ext cx="635000" cy="2061845"/>
        </a:xfrm>
        <a:prstGeom prst="rect">
          <a:avLst/>
        </a:prstGeom>
      </xdr:spPr>
    </xdr:pic>
    <xdr:clientData/>
  </xdr:oneCellAnchor>
  <xdr:oneCellAnchor>
    <xdr:from>
      <xdr:col>9</xdr:col>
      <xdr:colOff>71593</xdr:colOff>
      <xdr:row>22</xdr:row>
      <xdr:rowOff>118909</xdr:rowOff>
    </xdr:from>
    <xdr:ext cx="2071531" cy="579570"/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5400000">
          <a:off x="20048855" y="21198840"/>
          <a:ext cx="579755" cy="2071370"/>
        </a:xfrm>
        <a:prstGeom prst="rect">
          <a:avLst/>
        </a:prstGeom>
      </xdr:spPr>
    </xdr:pic>
    <xdr:clientData/>
  </xdr:oneCellAnchor>
  <xdr:oneCellAnchor>
    <xdr:from>
      <xdr:col>9</xdr:col>
      <xdr:colOff>109724</xdr:colOff>
      <xdr:row>23</xdr:row>
      <xdr:rowOff>199841</xdr:rowOff>
    </xdr:from>
    <xdr:ext cx="2033401" cy="598059"/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5400000">
          <a:off x="20058380" y="22325965"/>
          <a:ext cx="598170" cy="2033270"/>
        </a:xfrm>
        <a:prstGeom prst="rect">
          <a:avLst/>
        </a:prstGeom>
      </xdr:spPr>
    </xdr:pic>
    <xdr:clientData/>
  </xdr:oneCellAnchor>
  <xdr:oneCellAnchor>
    <xdr:from>
      <xdr:col>9</xdr:col>
      <xdr:colOff>124004</xdr:colOff>
      <xdr:row>24</xdr:row>
      <xdr:rowOff>209374</xdr:rowOff>
    </xdr:from>
    <xdr:ext cx="2114371" cy="564869"/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20130135" y="23296245"/>
          <a:ext cx="564515" cy="2114550"/>
        </a:xfrm>
        <a:prstGeom prst="rect">
          <a:avLst/>
        </a:prstGeom>
      </xdr:spPr>
    </xdr:pic>
    <xdr:clientData/>
  </xdr:oneCellAnchor>
  <xdr:oneCellAnchor>
    <xdr:from>
      <xdr:col>9</xdr:col>
      <xdr:colOff>71439</xdr:colOff>
      <xdr:row>20</xdr:row>
      <xdr:rowOff>214312</xdr:rowOff>
    </xdr:from>
    <xdr:ext cx="2104600" cy="476249"/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302730" y="20004405"/>
          <a:ext cx="2104390" cy="476250"/>
        </a:xfrm>
        <a:prstGeom prst="rect">
          <a:avLst/>
        </a:prstGeom>
      </xdr:spPr>
    </xdr:pic>
    <xdr:clientData/>
  </xdr:oneCellAnchor>
  <xdr:oneCellAnchor>
    <xdr:from>
      <xdr:col>9</xdr:col>
      <xdr:colOff>380999</xdr:colOff>
      <xdr:row>39</xdr:row>
      <xdr:rowOff>47626</xdr:rowOff>
    </xdr:from>
    <xdr:ext cx="809625" cy="895004"/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11975" y="3917823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41</xdr:row>
      <xdr:rowOff>71439</xdr:rowOff>
    </xdr:from>
    <xdr:ext cx="1012322" cy="881062"/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88480" y="4123753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42</xdr:row>
      <xdr:rowOff>23814</xdr:rowOff>
    </xdr:from>
    <xdr:ext cx="833437" cy="1054819"/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42207815"/>
          <a:ext cx="833755" cy="1054735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45</xdr:row>
      <xdr:rowOff>357188</xdr:rowOff>
    </xdr:from>
    <xdr:ext cx="2125025" cy="547687"/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79235" y="45594905"/>
          <a:ext cx="2124710" cy="548005"/>
        </a:xfrm>
        <a:prstGeom prst="rect">
          <a:avLst/>
        </a:prstGeom>
      </xdr:spPr>
    </xdr:pic>
    <xdr:clientData/>
  </xdr:oneCellAnchor>
  <xdr:oneCellAnchor>
    <xdr:from>
      <xdr:col>9</xdr:col>
      <xdr:colOff>223969</xdr:colOff>
      <xdr:row>44</xdr:row>
      <xdr:rowOff>85597</xdr:rowOff>
    </xdr:from>
    <xdr:ext cx="1545437" cy="914528"/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770725" y="43990260"/>
          <a:ext cx="914400" cy="1544955"/>
        </a:xfrm>
        <a:prstGeom prst="rect">
          <a:avLst/>
        </a:prstGeom>
      </xdr:spPr>
    </xdr:pic>
    <xdr:clientData/>
  </xdr:oneCellAnchor>
  <xdr:oneCellAnchor>
    <xdr:from>
      <xdr:col>3</xdr:col>
      <xdr:colOff>142875</xdr:colOff>
      <xdr:row>48</xdr:row>
      <xdr:rowOff>1238249</xdr:rowOff>
    </xdr:from>
    <xdr:ext cx="2890228" cy="3545898"/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989955" y="49309655"/>
          <a:ext cx="2889885" cy="354584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49</xdr:row>
      <xdr:rowOff>23813</xdr:rowOff>
    </xdr:from>
    <xdr:ext cx="833438" cy="921328"/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985" y="49333150"/>
          <a:ext cx="833120" cy="92138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51</xdr:row>
      <xdr:rowOff>71439</xdr:rowOff>
    </xdr:from>
    <xdr:ext cx="1012322" cy="881062"/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88480" y="5141658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52</xdr:row>
      <xdr:rowOff>23814</xdr:rowOff>
    </xdr:from>
    <xdr:ext cx="738186" cy="932349"/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52386865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71437</xdr:colOff>
      <xdr:row>55</xdr:row>
      <xdr:rowOff>190501</xdr:rowOff>
    </xdr:from>
    <xdr:ext cx="2125025" cy="547687"/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02730" y="55607585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362051</xdr:colOff>
      <xdr:row>54</xdr:row>
      <xdr:rowOff>66581</xdr:rowOff>
    </xdr:from>
    <xdr:ext cx="1423889" cy="838632"/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885660" y="54173120"/>
          <a:ext cx="838835" cy="1423670"/>
        </a:xfrm>
        <a:prstGeom prst="rect">
          <a:avLst/>
        </a:prstGeom>
      </xdr:spPr>
    </xdr:pic>
    <xdr:clientData/>
  </xdr:oneCellAnchor>
  <xdr:oneCellAnchor>
    <xdr:from>
      <xdr:col>9</xdr:col>
      <xdr:colOff>95251</xdr:colOff>
      <xdr:row>48</xdr:row>
      <xdr:rowOff>119064</xdr:rowOff>
    </xdr:from>
    <xdr:ext cx="2076633" cy="809624"/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326860" y="48410495"/>
          <a:ext cx="2076450" cy="80962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59</xdr:row>
      <xdr:rowOff>47624</xdr:rowOff>
    </xdr:from>
    <xdr:ext cx="785812" cy="868679"/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40855" y="59535695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61</xdr:row>
      <xdr:rowOff>71439</xdr:rowOff>
    </xdr:from>
    <xdr:ext cx="1012322" cy="881062"/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88480" y="6159563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62</xdr:row>
      <xdr:rowOff>23814</xdr:rowOff>
    </xdr:from>
    <xdr:ext cx="738186" cy="932349"/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62565915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65</xdr:row>
      <xdr:rowOff>238125</xdr:rowOff>
    </xdr:from>
    <xdr:ext cx="2125025" cy="547687"/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26860" y="65834260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242988</xdr:colOff>
      <xdr:row>64</xdr:row>
      <xdr:rowOff>18956</xdr:rowOff>
    </xdr:from>
    <xdr:ext cx="1614391" cy="950832"/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806285" y="64265175"/>
          <a:ext cx="950595" cy="1614170"/>
        </a:xfrm>
        <a:prstGeom prst="rect">
          <a:avLst/>
        </a:prstGeom>
      </xdr:spPr>
    </xdr:pic>
    <xdr:clientData/>
  </xdr:oneCellAnchor>
  <xdr:oneCellAnchor>
    <xdr:from>
      <xdr:col>3</xdr:col>
      <xdr:colOff>71437</xdr:colOff>
      <xdr:row>58</xdr:row>
      <xdr:rowOff>452438</xdr:rowOff>
    </xdr:from>
    <xdr:ext cx="3013313" cy="3736397"/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918200" y="58922920"/>
          <a:ext cx="3013075" cy="3736340"/>
        </a:xfrm>
        <a:prstGeom prst="rect">
          <a:avLst/>
        </a:prstGeom>
      </xdr:spPr>
    </xdr:pic>
    <xdr:clientData/>
  </xdr:oneCellAnchor>
  <xdr:oneCellAnchor>
    <xdr:from>
      <xdr:col>9</xdr:col>
      <xdr:colOff>119062</xdr:colOff>
      <xdr:row>58</xdr:row>
      <xdr:rowOff>166688</xdr:rowOff>
    </xdr:from>
    <xdr:ext cx="2007550" cy="714375"/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50355" y="58637170"/>
          <a:ext cx="2007235" cy="714375"/>
        </a:xfrm>
        <a:prstGeom prst="rect">
          <a:avLst/>
        </a:prstGeom>
      </xdr:spPr>
    </xdr:pic>
    <xdr:clientData/>
  </xdr:oneCellAnchor>
  <xdr:twoCellAnchor editAs="oneCell">
    <xdr:from>
      <xdr:col>9</xdr:col>
      <xdr:colOff>452437</xdr:colOff>
      <xdr:row>131</xdr:row>
      <xdr:rowOff>47625</xdr:rowOff>
    </xdr:from>
    <xdr:to>
      <xdr:col>9</xdr:col>
      <xdr:colOff>1126995</xdr:colOff>
      <xdr:row>131</xdr:row>
      <xdr:rowOff>904875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flipH="1">
          <a:off x="19683730" y="132825490"/>
          <a:ext cx="674370" cy="857250"/>
        </a:xfrm>
        <a:prstGeom prst="rect">
          <a:avLst/>
        </a:prstGeom>
      </xdr:spPr>
    </xdr:pic>
    <xdr:clientData/>
  </xdr:twoCellAnchor>
  <xdr:oneCellAnchor>
    <xdr:from>
      <xdr:col>9</xdr:col>
      <xdr:colOff>142876</xdr:colOff>
      <xdr:row>87</xdr:row>
      <xdr:rowOff>95250</xdr:rowOff>
    </xdr:from>
    <xdr:ext cx="904874" cy="833985"/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74485" y="88085295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90</xdr:row>
      <xdr:rowOff>71438</xdr:rowOff>
    </xdr:from>
    <xdr:ext cx="976312" cy="926412"/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21855" y="91114880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304893</xdr:colOff>
      <xdr:row>92</xdr:row>
      <xdr:rowOff>52295</xdr:rowOff>
    </xdr:from>
    <xdr:ext cx="1674321" cy="1066893"/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839940" y="92828110"/>
          <a:ext cx="1066800" cy="1673860"/>
        </a:xfrm>
        <a:prstGeom prst="rect">
          <a:avLst/>
        </a:prstGeom>
      </xdr:spPr>
    </xdr:pic>
    <xdr:clientData/>
  </xdr:oneCellAnchor>
  <xdr:oneCellAnchor>
    <xdr:from>
      <xdr:col>9</xdr:col>
      <xdr:colOff>523876</xdr:colOff>
      <xdr:row>89</xdr:row>
      <xdr:rowOff>47625</xdr:rowOff>
    </xdr:from>
    <xdr:ext cx="1000124" cy="944443"/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55485" y="90073480"/>
          <a:ext cx="100012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94</xdr:row>
      <xdr:rowOff>404814</xdr:rowOff>
    </xdr:from>
    <xdr:ext cx="2024062" cy="321512"/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26860" y="95519875"/>
          <a:ext cx="2023745" cy="321310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93</xdr:row>
      <xdr:rowOff>261938</xdr:rowOff>
    </xdr:from>
    <xdr:ext cx="1309687" cy="580989"/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707860" y="94359095"/>
          <a:ext cx="1309370" cy="581025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85</xdr:row>
      <xdr:rowOff>1428750</xdr:rowOff>
    </xdr:from>
    <xdr:ext cx="2976562" cy="3290019"/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942330" y="86972140"/>
          <a:ext cx="2976245" cy="3289935"/>
        </a:xfrm>
        <a:prstGeom prst="rect">
          <a:avLst/>
        </a:prstGeom>
      </xdr:spPr>
    </xdr:pic>
    <xdr:clientData/>
  </xdr:oneCellAnchor>
  <xdr:twoCellAnchor editAs="oneCell">
    <xdr:from>
      <xdr:col>9</xdr:col>
      <xdr:colOff>138545</xdr:colOff>
      <xdr:row>195</xdr:row>
      <xdr:rowOff>86591</xdr:rowOff>
    </xdr:from>
    <xdr:to>
      <xdr:col>10</xdr:col>
      <xdr:colOff>275133</xdr:colOff>
      <xdr:row>195</xdr:row>
      <xdr:rowOff>987137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370040" y="198010145"/>
          <a:ext cx="1903095" cy="900430"/>
        </a:xfrm>
        <a:prstGeom prst="rect">
          <a:avLst/>
        </a:prstGeom>
      </xdr:spPr>
    </xdr:pic>
    <xdr:clientData/>
  </xdr:twoCellAnchor>
  <xdr:oneCellAnchor>
    <xdr:from>
      <xdr:col>9</xdr:col>
      <xdr:colOff>142876</xdr:colOff>
      <xdr:row>97</xdr:row>
      <xdr:rowOff>95250</xdr:rowOff>
    </xdr:from>
    <xdr:ext cx="904874" cy="833985"/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74485" y="98264345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100</xdr:row>
      <xdr:rowOff>71438</xdr:rowOff>
    </xdr:from>
    <xdr:ext cx="976312" cy="926412"/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21855" y="101293930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304893</xdr:colOff>
      <xdr:row>102</xdr:row>
      <xdr:rowOff>52295</xdr:rowOff>
    </xdr:from>
    <xdr:ext cx="1674321" cy="1066893"/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839940" y="103007160"/>
          <a:ext cx="1066800" cy="1673860"/>
        </a:xfrm>
        <a:prstGeom prst="rect">
          <a:avLst/>
        </a:prstGeom>
      </xdr:spPr>
    </xdr:pic>
    <xdr:clientData/>
  </xdr:oneCellAnchor>
  <xdr:oneCellAnchor>
    <xdr:from>
      <xdr:col>9</xdr:col>
      <xdr:colOff>523876</xdr:colOff>
      <xdr:row>99</xdr:row>
      <xdr:rowOff>47625</xdr:rowOff>
    </xdr:from>
    <xdr:ext cx="1000124" cy="944443"/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55485" y="100252530"/>
          <a:ext cx="100012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104</xdr:row>
      <xdr:rowOff>404814</xdr:rowOff>
    </xdr:from>
    <xdr:ext cx="2024062" cy="321512"/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26860" y="105698925"/>
          <a:ext cx="2023745" cy="321310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103</xdr:row>
      <xdr:rowOff>261938</xdr:rowOff>
    </xdr:from>
    <xdr:ext cx="1309687" cy="580989"/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707860" y="104538145"/>
          <a:ext cx="1309370" cy="581025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95</xdr:row>
      <xdr:rowOff>1428750</xdr:rowOff>
    </xdr:from>
    <xdr:ext cx="2976562" cy="3266207"/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942330" y="97151190"/>
          <a:ext cx="2976245" cy="3265805"/>
        </a:xfrm>
        <a:prstGeom prst="rect">
          <a:avLst/>
        </a:prstGeom>
      </xdr:spPr>
    </xdr:pic>
    <xdr:clientData/>
  </xdr:oneCellAnchor>
  <xdr:oneCellAnchor>
    <xdr:from>
      <xdr:col>3</xdr:col>
      <xdr:colOff>142876</xdr:colOff>
      <xdr:row>39</xdr:row>
      <xdr:rowOff>0</xdr:rowOff>
    </xdr:from>
    <xdr:ext cx="2890228" cy="3545898"/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989955" y="39130605"/>
          <a:ext cx="2889885" cy="3545840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4</xdr:row>
      <xdr:rowOff>71438</xdr:rowOff>
    </xdr:from>
    <xdr:ext cx="809624" cy="822144"/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588480" y="3575050"/>
          <a:ext cx="809625" cy="822325"/>
        </a:xfrm>
        <a:prstGeom prst="rect">
          <a:avLst/>
        </a:prstGeom>
      </xdr:spPr>
    </xdr:pic>
    <xdr:clientData/>
  </xdr:oneCellAnchor>
  <xdr:oneCellAnchor>
    <xdr:from>
      <xdr:col>9</xdr:col>
      <xdr:colOff>382693</xdr:colOff>
      <xdr:row>16</xdr:row>
      <xdr:rowOff>95251</xdr:rowOff>
    </xdr:from>
    <xdr:ext cx="950806" cy="784526"/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flipH="1">
          <a:off x="19613880" y="15814040"/>
          <a:ext cx="950595" cy="784225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28</xdr:row>
      <xdr:rowOff>71439</xdr:rowOff>
    </xdr:from>
    <xdr:ext cx="762000" cy="837197"/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588480" y="28004770"/>
          <a:ext cx="762000" cy="836930"/>
        </a:xfrm>
        <a:prstGeom prst="rect">
          <a:avLst/>
        </a:prstGeom>
      </xdr:spPr>
    </xdr:pic>
    <xdr:clientData/>
  </xdr:oneCellAnchor>
  <xdr:oneCellAnchor>
    <xdr:from>
      <xdr:col>9</xdr:col>
      <xdr:colOff>272761</xdr:colOff>
      <xdr:row>38</xdr:row>
      <xdr:rowOff>86592</xdr:rowOff>
    </xdr:from>
    <xdr:ext cx="822613" cy="894834"/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504025" y="38199060"/>
          <a:ext cx="822325" cy="89471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47</xdr:row>
      <xdr:rowOff>95250</xdr:rowOff>
    </xdr:from>
    <xdr:ext cx="785811" cy="854801"/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540855" y="47369095"/>
          <a:ext cx="785495" cy="854710"/>
        </a:xfrm>
        <a:prstGeom prst="rect">
          <a:avLst/>
        </a:prstGeom>
      </xdr:spPr>
    </xdr:pic>
    <xdr:clientData/>
  </xdr:oneCellAnchor>
  <xdr:oneCellAnchor>
    <xdr:from>
      <xdr:col>9</xdr:col>
      <xdr:colOff>404812</xdr:colOff>
      <xdr:row>57</xdr:row>
      <xdr:rowOff>71438</xdr:rowOff>
    </xdr:from>
    <xdr:ext cx="762000" cy="843100"/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636105" y="57524015"/>
          <a:ext cx="762000" cy="84328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67</xdr:row>
      <xdr:rowOff>119063</xdr:rowOff>
    </xdr:from>
    <xdr:ext cx="738187" cy="820208"/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564985" y="67750690"/>
          <a:ext cx="737870" cy="82042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76</xdr:row>
      <xdr:rowOff>47626</xdr:rowOff>
    </xdr:from>
    <xdr:ext cx="904874" cy="904874"/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588480" y="76840715"/>
          <a:ext cx="904875" cy="904875"/>
        </a:xfrm>
        <a:prstGeom prst="rect">
          <a:avLst/>
        </a:prstGeom>
      </xdr:spPr>
    </xdr:pic>
    <xdr:clientData/>
  </xdr:oneCellAnchor>
  <xdr:oneCellAnchor>
    <xdr:from>
      <xdr:col>9</xdr:col>
      <xdr:colOff>309562</xdr:colOff>
      <xdr:row>86</xdr:row>
      <xdr:rowOff>142875</xdr:rowOff>
    </xdr:from>
    <xdr:ext cx="833437" cy="808452"/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540855" y="87115015"/>
          <a:ext cx="833120" cy="808355"/>
        </a:xfrm>
        <a:prstGeom prst="rect">
          <a:avLst/>
        </a:prstGeom>
      </xdr:spPr>
    </xdr:pic>
    <xdr:clientData/>
  </xdr:oneCellAnchor>
  <xdr:oneCellAnchor>
    <xdr:from>
      <xdr:col>9</xdr:col>
      <xdr:colOff>190501</xdr:colOff>
      <xdr:row>96</xdr:row>
      <xdr:rowOff>119064</xdr:rowOff>
    </xdr:from>
    <xdr:ext cx="714373" cy="735804"/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422110" y="97269935"/>
          <a:ext cx="713740" cy="73596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106</xdr:row>
      <xdr:rowOff>95250</xdr:rowOff>
    </xdr:from>
    <xdr:ext cx="744281" cy="809625"/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540855" y="107425490"/>
          <a:ext cx="744220" cy="809625"/>
        </a:xfrm>
        <a:prstGeom prst="rect">
          <a:avLst/>
        </a:prstGeom>
      </xdr:spPr>
    </xdr:pic>
    <xdr:clientData/>
  </xdr:oneCellAnchor>
  <xdr:oneCellAnchor>
    <xdr:from>
      <xdr:col>9</xdr:col>
      <xdr:colOff>238126</xdr:colOff>
      <xdr:row>115</xdr:row>
      <xdr:rowOff>119063</xdr:rowOff>
    </xdr:from>
    <xdr:ext cx="1053185" cy="833437"/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469735" y="116610130"/>
          <a:ext cx="1052830" cy="833755"/>
        </a:xfrm>
        <a:prstGeom prst="rect">
          <a:avLst/>
        </a:prstGeom>
      </xdr:spPr>
    </xdr:pic>
    <xdr:clientData/>
  </xdr:oneCellAnchor>
  <xdr:oneCellAnchor>
    <xdr:from>
      <xdr:col>9</xdr:col>
      <xdr:colOff>238126</xdr:colOff>
      <xdr:row>129</xdr:row>
      <xdr:rowOff>119063</xdr:rowOff>
    </xdr:from>
    <xdr:ext cx="1047748" cy="829134"/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469735" y="130860800"/>
          <a:ext cx="1047115" cy="829310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144</xdr:row>
      <xdr:rowOff>95250</xdr:rowOff>
    </xdr:from>
    <xdr:ext cx="690561" cy="842927"/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588480" y="146105880"/>
          <a:ext cx="690245" cy="842645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159</xdr:row>
      <xdr:rowOff>95251</xdr:rowOff>
    </xdr:from>
    <xdr:ext cx="714374" cy="871994"/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588480" y="161374455"/>
          <a:ext cx="714375" cy="87185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175</xdr:row>
      <xdr:rowOff>47626</xdr:rowOff>
    </xdr:from>
    <xdr:ext cx="1762124" cy="864984"/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326860" y="177613310"/>
          <a:ext cx="1761490" cy="864870"/>
        </a:xfrm>
        <a:prstGeom prst="rect">
          <a:avLst/>
        </a:prstGeom>
      </xdr:spPr>
    </xdr:pic>
    <xdr:clientData/>
  </xdr:oneCellAnchor>
  <xdr:oneCellAnchor>
    <xdr:from>
      <xdr:col>3</xdr:col>
      <xdr:colOff>329045</xdr:colOff>
      <xdr:row>193</xdr:row>
      <xdr:rowOff>190500</xdr:rowOff>
    </xdr:from>
    <xdr:ext cx="2770909" cy="1744455"/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176010" y="196078475"/>
          <a:ext cx="2770505" cy="1744345"/>
        </a:xfrm>
        <a:prstGeom prst="rect">
          <a:avLst/>
        </a:prstGeom>
      </xdr:spPr>
    </xdr:pic>
    <xdr:clientData/>
  </xdr:oneCellAnchor>
  <xdr:oneCellAnchor>
    <xdr:from>
      <xdr:col>9</xdr:col>
      <xdr:colOff>415637</xdr:colOff>
      <xdr:row>193</xdr:row>
      <xdr:rowOff>103909</xdr:rowOff>
    </xdr:from>
    <xdr:ext cx="1316182" cy="917928"/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646900" y="195991480"/>
          <a:ext cx="1316355" cy="918210"/>
        </a:xfrm>
        <a:prstGeom prst="rect">
          <a:avLst/>
        </a:prstGeom>
      </xdr:spPr>
    </xdr:pic>
    <xdr:clientData/>
  </xdr:oneCellAnchor>
  <xdr:twoCellAnchor editAs="oneCell">
    <xdr:from>
      <xdr:col>9</xdr:col>
      <xdr:colOff>642939</xdr:colOff>
      <xdr:row>3</xdr:row>
      <xdr:rowOff>71439</xdr:rowOff>
    </xdr:from>
    <xdr:to>
      <xdr:col>9</xdr:col>
      <xdr:colOff>1285874</xdr:colOff>
      <xdr:row>3</xdr:row>
      <xdr:rowOff>977052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874230" y="2557145"/>
          <a:ext cx="642620" cy="905510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15</xdr:row>
      <xdr:rowOff>95250</xdr:rowOff>
    </xdr:from>
    <xdr:to>
      <xdr:col>9</xdr:col>
      <xdr:colOff>1166812</xdr:colOff>
      <xdr:row>15</xdr:row>
      <xdr:rowOff>949329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755485" y="14796135"/>
          <a:ext cx="642620" cy="854075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404813</xdr:colOff>
      <xdr:row>27</xdr:row>
      <xdr:rowOff>71439</xdr:rowOff>
    </xdr:from>
    <xdr:to>
      <xdr:col>9</xdr:col>
      <xdr:colOff>1138734</xdr:colOff>
      <xdr:row>27</xdr:row>
      <xdr:rowOff>904875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636105" y="26986865"/>
          <a:ext cx="734060" cy="833755"/>
        </a:xfrm>
        <a:prstGeom prst="rect">
          <a:avLst/>
        </a:prstGeom>
      </xdr:spPr>
    </xdr:pic>
    <xdr:clientData/>
  </xdr:twoCellAnchor>
  <xdr:twoCellAnchor editAs="oneCell">
    <xdr:from>
      <xdr:col>9</xdr:col>
      <xdr:colOff>261938</xdr:colOff>
      <xdr:row>37</xdr:row>
      <xdr:rowOff>47627</xdr:rowOff>
    </xdr:from>
    <xdr:to>
      <xdr:col>9</xdr:col>
      <xdr:colOff>1047749</xdr:colOff>
      <xdr:row>37</xdr:row>
      <xdr:rowOff>985531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493230" y="37142420"/>
          <a:ext cx="785495" cy="937895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309563</xdr:colOff>
      <xdr:row>46</xdr:row>
      <xdr:rowOff>47626</xdr:rowOff>
    </xdr:from>
    <xdr:to>
      <xdr:col>9</xdr:col>
      <xdr:colOff>1071562</xdr:colOff>
      <xdr:row>46</xdr:row>
      <xdr:rowOff>957109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540855" y="46303565"/>
          <a:ext cx="762000" cy="90932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357188</xdr:colOff>
      <xdr:row>56</xdr:row>
      <xdr:rowOff>23813</xdr:rowOff>
    </xdr:from>
    <xdr:to>
      <xdr:col>9</xdr:col>
      <xdr:colOff>1119188</xdr:colOff>
      <xdr:row>56</xdr:row>
      <xdr:rowOff>924186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588480" y="56458485"/>
          <a:ext cx="762000" cy="90043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143</xdr:row>
      <xdr:rowOff>1</xdr:rowOff>
    </xdr:from>
    <xdr:to>
      <xdr:col>9</xdr:col>
      <xdr:colOff>1309687</xdr:colOff>
      <xdr:row>143</xdr:row>
      <xdr:rowOff>942429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326860" y="144992725"/>
          <a:ext cx="1214120" cy="942340"/>
        </a:xfrm>
        <a:prstGeom prst="rect">
          <a:avLst/>
        </a:prstGeom>
      </xdr:spPr>
    </xdr:pic>
    <xdr:clientData/>
  </xdr:twoCellAnchor>
  <xdr:twoCellAnchor editAs="oneCell">
    <xdr:from>
      <xdr:col>9</xdr:col>
      <xdr:colOff>166689</xdr:colOff>
      <xdr:row>158</xdr:row>
      <xdr:rowOff>47626</xdr:rowOff>
    </xdr:from>
    <xdr:to>
      <xdr:col>9</xdr:col>
      <xdr:colOff>1381124</xdr:colOff>
      <xdr:row>158</xdr:row>
      <xdr:rowOff>930852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397980" y="160308925"/>
          <a:ext cx="1214120" cy="882650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404813</xdr:colOff>
      <xdr:row>114</xdr:row>
      <xdr:rowOff>71439</xdr:rowOff>
    </xdr:from>
    <xdr:to>
      <xdr:col>9</xdr:col>
      <xdr:colOff>1141382</xdr:colOff>
      <xdr:row>114</xdr:row>
      <xdr:rowOff>928687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636105" y="115544600"/>
          <a:ext cx="736600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452437</xdr:colOff>
      <xdr:row>128</xdr:row>
      <xdr:rowOff>71438</xdr:rowOff>
    </xdr:from>
    <xdr:to>
      <xdr:col>9</xdr:col>
      <xdr:colOff>1190624</xdr:colOff>
      <xdr:row>128</xdr:row>
      <xdr:rowOff>883181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683730" y="129795270"/>
          <a:ext cx="737870" cy="811530"/>
        </a:xfrm>
        <a:prstGeom prst="rect">
          <a:avLst/>
        </a:prstGeom>
      </xdr:spPr>
    </xdr:pic>
    <xdr:clientData/>
  </xdr:twoCellAnchor>
  <xdr:twoCellAnchor editAs="oneCell">
    <xdr:from>
      <xdr:col>9</xdr:col>
      <xdr:colOff>261938</xdr:colOff>
      <xdr:row>66</xdr:row>
      <xdr:rowOff>71438</xdr:rowOff>
    </xdr:from>
    <xdr:to>
      <xdr:col>9</xdr:col>
      <xdr:colOff>1023937</xdr:colOff>
      <xdr:row>66</xdr:row>
      <xdr:rowOff>973272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493230" y="66685160"/>
          <a:ext cx="762000" cy="9017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285751</xdr:colOff>
      <xdr:row>75</xdr:row>
      <xdr:rowOff>47625</xdr:rowOff>
    </xdr:from>
    <xdr:to>
      <xdr:col>9</xdr:col>
      <xdr:colOff>1024895</xdr:colOff>
      <xdr:row>75</xdr:row>
      <xdr:rowOff>857250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517360" y="75822810"/>
          <a:ext cx="739140" cy="80962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85</xdr:row>
      <xdr:rowOff>95251</xdr:rowOff>
    </xdr:from>
    <xdr:to>
      <xdr:col>9</xdr:col>
      <xdr:colOff>1121832</xdr:colOff>
      <xdr:row>85</xdr:row>
      <xdr:rowOff>928687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612610" y="86049485"/>
          <a:ext cx="740410" cy="833120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309562</xdr:colOff>
      <xdr:row>95</xdr:row>
      <xdr:rowOff>71438</xdr:rowOff>
    </xdr:from>
    <xdr:to>
      <xdr:col>9</xdr:col>
      <xdr:colOff>1000124</xdr:colOff>
      <xdr:row>95</xdr:row>
      <xdr:rowOff>873708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540855" y="96204405"/>
          <a:ext cx="690245" cy="80200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105</xdr:row>
      <xdr:rowOff>47626</xdr:rowOff>
    </xdr:from>
    <xdr:to>
      <xdr:col>9</xdr:col>
      <xdr:colOff>1047749</xdr:colOff>
      <xdr:row>105</xdr:row>
      <xdr:rowOff>950222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517360" y="106359960"/>
          <a:ext cx="761365" cy="902335"/>
        </a:xfrm>
        <a:prstGeom prst="rect">
          <a:avLst/>
        </a:prstGeom>
      </xdr:spPr>
    </xdr:pic>
    <xdr:clientData/>
  </xdr:twoCellAnchor>
  <xdr:twoCellAnchor editAs="oneCell">
    <xdr:from>
      <xdr:col>9</xdr:col>
      <xdr:colOff>166688</xdr:colOff>
      <xdr:row>174</xdr:row>
      <xdr:rowOff>47626</xdr:rowOff>
    </xdr:from>
    <xdr:to>
      <xdr:col>10</xdr:col>
      <xdr:colOff>450850</xdr:colOff>
      <xdr:row>174</xdr:row>
      <xdr:rowOff>884988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397980" y="176595405"/>
          <a:ext cx="2051050" cy="836930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309562</xdr:colOff>
      <xdr:row>192</xdr:row>
      <xdr:rowOff>23814</xdr:rowOff>
    </xdr:from>
    <xdr:to>
      <xdr:col>10</xdr:col>
      <xdr:colOff>190499</xdr:colOff>
      <xdr:row>192</xdr:row>
      <xdr:rowOff>984232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540855" y="194893565"/>
          <a:ext cx="1647190" cy="960120"/>
        </a:xfrm>
        <a:prstGeom prst="rect">
          <a:avLst/>
        </a:prstGeom>
      </xdr:spPr>
    </xdr:pic>
    <xdr:clientData/>
  </xdr:twoCellAnchor>
  <xdr:oneCellAnchor>
    <xdr:from>
      <xdr:col>9</xdr:col>
      <xdr:colOff>333375</xdr:colOff>
      <xdr:row>31</xdr:row>
      <xdr:rowOff>47625</xdr:rowOff>
    </xdr:from>
    <xdr:ext cx="857250" cy="947651"/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985" y="31034990"/>
          <a:ext cx="857250" cy="947420"/>
        </a:xfrm>
        <a:prstGeom prst="rect">
          <a:avLst/>
        </a:prstGeom>
      </xdr:spPr>
    </xdr:pic>
    <xdr:clientData/>
  </xdr:oneCellAnchor>
  <xdr:oneCellAnchor>
    <xdr:from>
      <xdr:col>9</xdr:col>
      <xdr:colOff>285749</xdr:colOff>
      <xdr:row>40</xdr:row>
      <xdr:rowOff>47625</xdr:rowOff>
    </xdr:from>
    <xdr:ext cx="785813" cy="868681"/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16725" y="40196135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50</xdr:row>
      <xdr:rowOff>47626</xdr:rowOff>
    </xdr:from>
    <xdr:ext cx="833438" cy="921328"/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985" y="50375185"/>
          <a:ext cx="833120" cy="920750"/>
        </a:xfrm>
        <a:prstGeom prst="rect">
          <a:avLst/>
        </a:prstGeom>
      </xdr:spPr>
    </xdr:pic>
    <xdr:clientData/>
  </xdr:oneCellAnchor>
  <xdr:oneCellAnchor>
    <xdr:from>
      <xdr:col>9</xdr:col>
      <xdr:colOff>238124</xdr:colOff>
      <xdr:row>60</xdr:row>
      <xdr:rowOff>71438</xdr:rowOff>
    </xdr:from>
    <xdr:ext cx="809625" cy="895004"/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69100" y="6057773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261937</xdr:colOff>
      <xdr:row>69</xdr:row>
      <xdr:rowOff>47625</xdr:rowOff>
    </xdr:from>
    <xdr:ext cx="809625" cy="895004"/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93230" y="6971538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78</xdr:row>
      <xdr:rowOff>95250</xdr:rowOff>
    </xdr:from>
    <xdr:ext cx="809624" cy="746197"/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74485" y="78924150"/>
          <a:ext cx="809625" cy="74612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88</xdr:row>
      <xdr:rowOff>95250</xdr:rowOff>
    </xdr:from>
    <xdr:ext cx="904874" cy="833985"/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74485" y="89103200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98</xdr:row>
      <xdr:rowOff>95250</xdr:rowOff>
    </xdr:from>
    <xdr:ext cx="857249" cy="790091"/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74485" y="99282250"/>
          <a:ext cx="856615" cy="78994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108</xdr:row>
      <xdr:rowOff>71438</xdr:rowOff>
    </xdr:from>
    <xdr:ext cx="762000" cy="842356"/>
    <xdr:pic>
      <xdr:nvPicPr>
        <xdr:cNvPr id="194" name="图片 1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985" y="109437170"/>
          <a:ext cx="762000" cy="842645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34</xdr:row>
      <xdr:rowOff>23815</xdr:rowOff>
    </xdr:from>
    <xdr:ext cx="738186" cy="932352"/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34064575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43</xdr:row>
      <xdr:rowOff>23814</xdr:rowOff>
    </xdr:from>
    <xdr:ext cx="833437" cy="1054819"/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43225720"/>
          <a:ext cx="833755" cy="1054735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53</xdr:row>
      <xdr:rowOff>23814</xdr:rowOff>
    </xdr:from>
    <xdr:ext cx="738186" cy="932349"/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5340477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63</xdr:row>
      <xdr:rowOff>23814</xdr:rowOff>
    </xdr:from>
    <xdr:ext cx="690561" cy="872198"/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63583820"/>
          <a:ext cx="690245" cy="87249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72</xdr:row>
      <xdr:rowOff>23814</xdr:rowOff>
    </xdr:from>
    <xdr:ext cx="716432" cy="904873"/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72744965"/>
          <a:ext cx="716280" cy="90487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81</xdr:row>
      <xdr:rowOff>71438</xdr:rowOff>
    </xdr:from>
    <xdr:ext cx="976312" cy="926412"/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21855" y="8195373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91</xdr:row>
      <xdr:rowOff>71438</xdr:rowOff>
    </xdr:from>
    <xdr:ext cx="976312" cy="926412"/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21855" y="9213278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101</xdr:row>
      <xdr:rowOff>71438</xdr:rowOff>
    </xdr:from>
    <xdr:ext cx="976312" cy="926412"/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21855" y="10231183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111</xdr:row>
      <xdr:rowOff>23814</xdr:rowOff>
    </xdr:from>
    <xdr:ext cx="833437" cy="1052654"/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83730" y="112443260"/>
          <a:ext cx="833755" cy="1052830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120</xdr:row>
      <xdr:rowOff>71439</xdr:rowOff>
    </xdr:from>
    <xdr:ext cx="690562" cy="740124"/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64985" y="121652030"/>
          <a:ext cx="690245" cy="740410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135</xdr:row>
      <xdr:rowOff>71438</xdr:rowOff>
    </xdr:from>
    <xdr:ext cx="714374" cy="765645"/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64985" y="136920605"/>
          <a:ext cx="714375" cy="76581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149</xdr:row>
      <xdr:rowOff>71439</xdr:rowOff>
    </xdr:from>
    <xdr:ext cx="761999" cy="816688"/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64985" y="151171275"/>
          <a:ext cx="761365" cy="81661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165</xdr:row>
      <xdr:rowOff>71439</xdr:rowOff>
    </xdr:from>
    <xdr:ext cx="733191" cy="785812"/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64985" y="167457755"/>
          <a:ext cx="732790" cy="786130"/>
        </a:xfrm>
        <a:prstGeom prst="rect">
          <a:avLst/>
        </a:prstGeom>
      </xdr:spPr>
    </xdr:pic>
    <xdr:clientData/>
  </xdr:oneCellAnchor>
  <xdr:oneCellAnchor>
    <xdr:from>
      <xdr:col>3</xdr:col>
      <xdr:colOff>95249</xdr:colOff>
      <xdr:row>177</xdr:row>
      <xdr:rowOff>1309688</xdr:rowOff>
    </xdr:from>
    <xdr:ext cx="3071813" cy="1431116"/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41695" y="180619400"/>
          <a:ext cx="3072130" cy="143065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178</xdr:row>
      <xdr:rowOff>71438</xdr:rowOff>
    </xdr:from>
    <xdr:ext cx="1809749" cy="806518"/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326860" y="180690520"/>
          <a:ext cx="1809115" cy="80645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181</xdr:row>
      <xdr:rowOff>71438</xdr:rowOff>
    </xdr:from>
    <xdr:ext cx="1142999" cy="838199"/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350355" y="183744235"/>
          <a:ext cx="1143000" cy="838200"/>
        </a:xfrm>
        <a:prstGeom prst="rect">
          <a:avLst/>
        </a:prstGeom>
      </xdr:spPr>
    </xdr:pic>
    <xdr:clientData/>
  </xdr:oneCellAnchor>
  <xdr:oneCellAnchor>
    <xdr:from>
      <xdr:col>9</xdr:col>
      <xdr:colOff>138545</xdr:colOff>
      <xdr:row>194</xdr:row>
      <xdr:rowOff>86591</xdr:rowOff>
    </xdr:from>
    <xdr:ext cx="1755838" cy="900546"/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370040" y="196992240"/>
          <a:ext cx="1755775" cy="900430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13</xdr:row>
      <xdr:rowOff>281420</xdr:rowOff>
    </xdr:from>
    <xdr:ext cx="2190749" cy="563592"/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302730" y="12946380"/>
          <a:ext cx="2190750" cy="56324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26</xdr:row>
      <xdr:rowOff>281420</xdr:rowOff>
    </xdr:from>
    <xdr:ext cx="2190749" cy="563592"/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302730" y="26179145"/>
          <a:ext cx="2190750" cy="56324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25</xdr:row>
      <xdr:rowOff>281420</xdr:rowOff>
    </xdr:from>
    <xdr:ext cx="2190749" cy="563592"/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302730" y="25161240"/>
          <a:ext cx="2190750" cy="5632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158750</xdr:colOff>
      <xdr:row>11</xdr:row>
      <xdr:rowOff>152400</xdr:rowOff>
    </xdr:from>
    <xdr:to>
      <xdr:col>14</xdr:col>
      <xdr:colOff>243205</xdr:colOff>
      <xdr:row>20</xdr:row>
      <xdr:rowOff>69215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3171825"/>
          <a:ext cx="3408680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269875</xdr:colOff>
      <xdr:row>11</xdr:row>
      <xdr:rowOff>177800</xdr:rowOff>
    </xdr:from>
    <xdr:to>
      <xdr:col>12</xdr:col>
      <xdr:colOff>254635</xdr:colOff>
      <xdr:row>20</xdr:row>
      <xdr:rowOff>94615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5445" y="3197225"/>
          <a:ext cx="3392805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269875</xdr:colOff>
      <xdr:row>11</xdr:row>
      <xdr:rowOff>177800</xdr:rowOff>
    </xdr:from>
    <xdr:to>
      <xdr:col>12</xdr:col>
      <xdr:colOff>254635</xdr:colOff>
      <xdr:row>20</xdr:row>
      <xdr:rowOff>94615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5445" y="3197225"/>
          <a:ext cx="3392805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view="pageBreakPreview" topLeftCell="A14" zoomScale="40" zoomScaleNormal="25" workbookViewId="0">
      <selection activeCell="H22" sqref="H22"/>
    </sheetView>
  </sheetViews>
  <sheetFormatPr defaultColWidth="9" defaultRowHeight="18" customHeight="1"/>
  <cols>
    <col min="1" max="1" width="26" style="18" customWidth="1"/>
    <col min="2" max="2" width="13.375" style="18" customWidth="1"/>
    <col min="3" max="3" width="21.875" style="48" customWidth="1"/>
    <col min="4" max="4" width="30.25" style="18" customWidth="1"/>
    <col min="5" max="5" width="41.5" style="20" customWidth="1"/>
    <col min="6" max="7" width="29.625" style="20" customWidth="1"/>
    <col min="8" max="8" width="18.875" style="20" customWidth="1"/>
    <col min="9" max="11" width="29.625" style="20" customWidth="1"/>
    <col min="12" max="13" width="29.625" style="21" customWidth="1"/>
    <col min="14" max="14" width="32.25" style="20" customWidth="1"/>
    <col min="15" max="15" width="32.25" style="49" customWidth="1"/>
    <col min="16" max="16" width="30.25" style="20" customWidth="1"/>
    <col min="17" max="16384" width="9" style="20"/>
  </cols>
  <sheetData>
    <row r="1" spans="1:15" s="17" customFormat="1" ht="75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  <c r="M1" s="59"/>
      <c r="N1" s="58"/>
      <c r="O1" s="55"/>
    </row>
    <row r="2" spans="1:15" ht="99" customHeight="1">
      <c r="A2" s="50" t="s">
        <v>1</v>
      </c>
      <c r="B2" s="51" t="s">
        <v>2</v>
      </c>
      <c r="C2" s="51" t="s">
        <v>3</v>
      </c>
      <c r="D2" s="51" t="s">
        <v>4</v>
      </c>
      <c r="E2" s="52" t="s">
        <v>5</v>
      </c>
      <c r="F2" s="22" t="s">
        <v>6</v>
      </c>
      <c r="G2" s="22"/>
      <c r="H2" s="22"/>
      <c r="I2" s="22"/>
      <c r="J2" s="22"/>
      <c r="K2" s="73" t="s">
        <v>7</v>
      </c>
      <c r="L2" s="29" t="s">
        <v>8</v>
      </c>
      <c r="M2" s="29"/>
      <c r="N2" s="73" t="s">
        <v>9</v>
      </c>
      <c r="O2" s="81" t="s">
        <v>10</v>
      </c>
    </row>
    <row r="3" spans="1:15" ht="32.25">
      <c r="A3" s="53"/>
      <c r="B3" s="51"/>
      <c r="C3" s="51"/>
      <c r="D3" s="51"/>
      <c r="E3" s="52"/>
      <c r="F3" s="22" t="s">
        <v>11</v>
      </c>
      <c r="G3" s="22" t="s">
        <v>12</v>
      </c>
      <c r="H3" s="22" t="s">
        <v>13</v>
      </c>
      <c r="I3" s="22" t="s">
        <v>14</v>
      </c>
      <c r="J3" s="22" t="s">
        <v>15</v>
      </c>
      <c r="K3" s="74"/>
      <c r="L3" s="30"/>
      <c r="M3" s="30"/>
      <c r="N3" s="74"/>
      <c r="O3" s="82"/>
    </row>
    <row r="4" spans="1:15" ht="80.099999999999994" customHeight="1">
      <c r="A4" s="60" t="s">
        <v>16</v>
      </c>
      <c r="B4" s="63">
        <v>1</v>
      </c>
      <c r="C4" s="65" t="s">
        <v>17</v>
      </c>
      <c r="D4" s="69" t="s">
        <v>18</v>
      </c>
      <c r="E4" s="71"/>
      <c r="F4" s="24" t="s">
        <v>19</v>
      </c>
      <c r="G4" s="25" t="s">
        <v>20</v>
      </c>
      <c r="H4" s="26">
        <v>1</v>
      </c>
      <c r="I4" s="27" t="s">
        <v>21</v>
      </c>
      <c r="J4" s="26"/>
      <c r="K4" s="24" t="s">
        <v>22</v>
      </c>
      <c r="L4" s="31" t="s">
        <v>23</v>
      </c>
      <c r="M4" s="32">
        <f>1.004*21</f>
        <v>21.084</v>
      </c>
      <c r="N4" s="75">
        <f>26.97-17.69</f>
        <v>9.2799999999999976</v>
      </c>
      <c r="O4" s="83">
        <f>N4/0.7+M4</f>
        <v>34.341142857142856</v>
      </c>
    </row>
    <row r="5" spans="1:15" ht="80.099999999999994" customHeight="1">
      <c r="A5" s="61"/>
      <c r="B5" s="64"/>
      <c r="C5" s="66"/>
      <c r="D5" s="70"/>
      <c r="E5" s="72"/>
      <c r="F5" s="24" t="s">
        <v>24</v>
      </c>
      <c r="G5" s="25" t="s">
        <v>25</v>
      </c>
      <c r="H5" s="26">
        <v>1</v>
      </c>
      <c r="I5" s="27" t="s">
        <v>26</v>
      </c>
      <c r="J5" s="26"/>
      <c r="K5" s="25" t="s">
        <v>27</v>
      </c>
      <c r="L5" s="34" t="s">
        <v>28</v>
      </c>
      <c r="M5" s="35"/>
      <c r="N5" s="76"/>
      <c r="O5" s="84"/>
    </row>
    <row r="6" spans="1:15" ht="80.099999999999994" customHeight="1">
      <c r="A6" s="61"/>
      <c r="B6" s="64"/>
      <c r="C6" s="66"/>
      <c r="D6" s="70"/>
      <c r="E6" s="72"/>
      <c r="F6" s="25" t="s">
        <v>29</v>
      </c>
      <c r="G6" s="27" t="s">
        <v>30</v>
      </c>
      <c r="H6" s="26">
        <v>1</v>
      </c>
      <c r="I6" s="26" t="s">
        <v>31</v>
      </c>
      <c r="J6" s="26"/>
      <c r="K6" s="25" t="s">
        <v>27</v>
      </c>
      <c r="L6" s="34" t="s">
        <v>28</v>
      </c>
      <c r="M6" s="35"/>
      <c r="N6" s="76"/>
      <c r="O6" s="84"/>
    </row>
    <row r="7" spans="1:15" ht="80.099999999999994" customHeight="1">
      <c r="A7" s="61"/>
      <c r="B7" s="64"/>
      <c r="C7" s="66"/>
      <c r="D7" s="70"/>
      <c r="E7" s="72"/>
      <c r="F7" s="25" t="s">
        <v>29</v>
      </c>
      <c r="G7" s="27" t="s">
        <v>32</v>
      </c>
      <c r="H7" s="26">
        <v>1</v>
      </c>
      <c r="I7" s="26" t="s">
        <v>31</v>
      </c>
      <c r="J7" s="26"/>
      <c r="K7" s="25" t="s">
        <v>27</v>
      </c>
      <c r="L7" s="34" t="s">
        <v>28</v>
      </c>
      <c r="M7" s="35"/>
      <c r="N7" s="76"/>
      <c r="O7" s="84"/>
    </row>
    <row r="8" spans="1:15" ht="80.099999999999994" customHeight="1">
      <c r="A8" s="61"/>
      <c r="B8" s="64"/>
      <c r="C8" s="66"/>
      <c r="D8" s="70"/>
      <c r="E8" s="72"/>
      <c r="F8" s="27" t="s">
        <v>33</v>
      </c>
      <c r="G8" s="26" t="s">
        <v>34</v>
      </c>
      <c r="H8" s="26">
        <v>1</v>
      </c>
      <c r="I8" s="26" t="s">
        <v>31</v>
      </c>
      <c r="J8" s="26"/>
      <c r="K8" s="25" t="s">
        <v>27</v>
      </c>
      <c r="L8" s="34" t="s">
        <v>28</v>
      </c>
      <c r="M8" s="35"/>
      <c r="N8" s="76"/>
      <c r="O8" s="84"/>
    </row>
    <row r="9" spans="1:15" ht="80.099999999999994" customHeight="1">
      <c r="A9" s="61"/>
      <c r="B9" s="64"/>
      <c r="C9" s="66"/>
      <c r="D9" s="70"/>
      <c r="E9" s="72"/>
      <c r="F9" s="25" t="s">
        <v>35</v>
      </c>
      <c r="G9" s="25" t="s">
        <v>36</v>
      </c>
      <c r="H9" s="26">
        <v>2</v>
      </c>
      <c r="I9" s="26" t="s">
        <v>37</v>
      </c>
      <c r="J9" s="26"/>
      <c r="K9" s="24" t="s">
        <v>38</v>
      </c>
      <c r="L9" s="34" t="s">
        <v>28</v>
      </c>
      <c r="M9" s="35"/>
      <c r="N9" s="76"/>
      <c r="O9" s="84"/>
    </row>
    <row r="10" spans="1:15" ht="80.099999999999994" customHeight="1">
      <c r="A10" s="61"/>
      <c r="B10" s="64"/>
      <c r="C10" s="66"/>
      <c r="D10" s="70"/>
      <c r="E10" s="72"/>
      <c r="F10" s="27" t="s">
        <v>39</v>
      </c>
      <c r="G10" s="26" t="s">
        <v>40</v>
      </c>
      <c r="H10" s="26">
        <v>1</v>
      </c>
      <c r="I10" s="26" t="s">
        <v>41</v>
      </c>
      <c r="J10" s="26"/>
      <c r="K10" s="26" t="s">
        <v>42</v>
      </c>
      <c r="L10" s="34" t="s">
        <v>28</v>
      </c>
      <c r="M10" s="36"/>
      <c r="N10" s="77"/>
      <c r="O10" s="85"/>
    </row>
    <row r="11" spans="1:15" ht="80.099999999999994" customHeight="1">
      <c r="A11" s="61"/>
      <c r="B11" s="63">
        <v>2</v>
      </c>
      <c r="C11" s="67" t="s">
        <v>43</v>
      </c>
      <c r="D11" s="69" t="s">
        <v>44</v>
      </c>
      <c r="E11" s="71"/>
      <c r="F11" s="24" t="s">
        <v>19</v>
      </c>
      <c r="G11" s="25" t="s">
        <v>45</v>
      </c>
      <c r="H11" s="26">
        <v>1</v>
      </c>
      <c r="I11" s="27" t="s">
        <v>46</v>
      </c>
      <c r="J11" s="26"/>
      <c r="K11" s="24" t="s">
        <v>22</v>
      </c>
      <c r="L11" s="31" t="s">
        <v>23</v>
      </c>
      <c r="M11" s="32">
        <f>1.004*21</f>
        <v>21.084</v>
      </c>
      <c r="N11" s="75">
        <f>26.97-17.69</f>
        <v>9.2799999999999976</v>
      </c>
      <c r="O11" s="83">
        <f>N11/0.7+M11</f>
        <v>34.341142857142856</v>
      </c>
    </row>
    <row r="12" spans="1:15" ht="80.099999999999994" customHeight="1">
      <c r="A12" s="61"/>
      <c r="B12" s="64"/>
      <c r="C12" s="68"/>
      <c r="D12" s="70"/>
      <c r="E12" s="72"/>
      <c r="F12" s="24" t="s">
        <v>24</v>
      </c>
      <c r="G12" s="25" t="s">
        <v>47</v>
      </c>
      <c r="H12" s="26">
        <v>1</v>
      </c>
      <c r="I12" s="27" t="s">
        <v>26</v>
      </c>
      <c r="J12" s="26"/>
      <c r="K12" s="25" t="s">
        <v>27</v>
      </c>
      <c r="L12" s="34" t="s">
        <v>28</v>
      </c>
      <c r="M12" s="35"/>
      <c r="N12" s="76"/>
      <c r="O12" s="84"/>
    </row>
    <row r="13" spans="1:15" ht="80.099999999999994" customHeight="1">
      <c r="A13" s="61"/>
      <c r="B13" s="64"/>
      <c r="C13" s="68"/>
      <c r="D13" s="70"/>
      <c r="E13" s="72"/>
      <c r="F13" s="25" t="s">
        <v>29</v>
      </c>
      <c r="G13" s="27" t="s">
        <v>30</v>
      </c>
      <c r="H13" s="26">
        <v>1</v>
      </c>
      <c r="I13" s="26" t="s">
        <v>31</v>
      </c>
      <c r="J13" s="26"/>
      <c r="K13" s="25" t="s">
        <v>27</v>
      </c>
      <c r="L13" s="34" t="s">
        <v>28</v>
      </c>
      <c r="M13" s="35"/>
      <c r="N13" s="76"/>
      <c r="O13" s="84"/>
    </row>
    <row r="14" spans="1:15" ht="80.099999999999994" customHeight="1">
      <c r="A14" s="61"/>
      <c r="B14" s="64"/>
      <c r="C14" s="68"/>
      <c r="D14" s="70"/>
      <c r="E14" s="72"/>
      <c r="F14" s="25" t="s">
        <v>29</v>
      </c>
      <c r="G14" s="27" t="s">
        <v>32</v>
      </c>
      <c r="H14" s="26">
        <v>1</v>
      </c>
      <c r="I14" s="26" t="s">
        <v>31</v>
      </c>
      <c r="J14" s="26"/>
      <c r="K14" s="25" t="s">
        <v>27</v>
      </c>
      <c r="L14" s="34" t="s">
        <v>28</v>
      </c>
      <c r="M14" s="35"/>
      <c r="N14" s="76"/>
      <c r="O14" s="84"/>
    </row>
    <row r="15" spans="1:15" ht="80.099999999999994" customHeight="1">
      <c r="A15" s="61"/>
      <c r="B15" s="64"/>
      <c r="C15" s="68"/>
      <c r="D15" s="70"/>
      <c r="E15" s="72"/>
      <c r="F15" s="27" t="s">
        <v>33</v>
      </c>
      <c r="G15" s="26" t="s">
        <v>34</v>
      </c>
      <c r="H15" s="26">
        <v>1</v>
      </c>
      <c r="I15" s="26" t="s">
        <v>31</v>
      </c>
      <c r="J15" s="26"/>
      <c r="K15" s="25" t="s">
        <v>27</v>
      </c>
      <c r="L15" s="34" t="s">
        <v>28</v>
      </c>
      <c r="M15" s="35"/>
      <c r="N15" s="76"/>
      <c r="O15" s="84"/>
    </row>
    <row r="16" spans="1:15" ht="80.099999999999994" customHeight="1">
      <c r="A16" s="61"/>
      <c r="B16" s="64"/>
      <c r="C16" s="68"/>
      <c r="D16" s="70"/>
      <c r="E16" s="72"/>
      <c r="F16" s="25" t="s">
        <v>35</v>
      </c>
      <c r="G16" s="25" t="s">
        <v>36</v>
      </c>
      <c r="H16" s="26">
        <v>2</v>
      </c>
      <c r="I16" s="26" t="s">
        <v>37</v>
      </c>
      <c r="J16" s="26"/>
      <c r="K16" s="24" t="s">
        <v>38</v>
      </c>
      <c r="L16" s="34" t="s">
        <v>28</v>
      </c>
      <c r="M16" s="35"/>
      <c r="N16" s="76"/>
      <c r="O16" s="84"/>
    </row>
    <row r="17" spans="1:15" ht="80.099999999999994" customHeight="1">
      <c r="A17" s="61"/>
      <c r="B17" s="64"/>
      <c r="C17" s="68"/>
      <c r="D17" s="70"/>
      <c r="E17" s="72"/>
      <c r="F17" s="27" t="s">
        <v>39</v>
      </c>
      <c r="G17" s="26" t="s">
        <v>40</v>
      </c>
      <c r="H17" s="26">
        <v>1</v>
      </c>
      <c r="I17" s="26" t="s">
        <v>41</v>
      </c>
      <c r="J17" s="26"/>
      <c r="K17" s="26" t="s">
        <v>42</v>
      </c>
      <c r="L17" s="34" t="s">
        <v>28</v>
      </c>
      <c r="M17" s="36"/>
      <c r="N17" s="77"/>
      <c r="O17" s="85"/>
    </row>
    <row r="18" spans="1:15" ht="80.099999999999994" customHeight="1">
      <c r="A18" s="61" t="s">
        <v>48</v>
      </c>
      <c r="B18" s="63">
        <v>3</v>
      </c>
      <c r="C18" s="65" t="s">
        <v>49</v>
      </c>
      <c r="D18" s="69" t="s">
        <v>50</v>
      </c>
      <c r="E18" s="71"/>
      <c r="F18" s="24" t="s">
        <v>19</v>
      </c>
      <c r="G18" s="25" t="s">
        <v>51</v>
      </c>
      <c r="H18" s="26">
        <v>1</v>
      </c>
      <c r="I18" s="27" t="s">
        <v>52</v>
      </c>
      <c r="J18" s="26"/>
      <c r="K18" s="24" t="s">
        <v>22</v>
      </c>
      <c r="L18" s="31" t="s">
        <v>23</v>
      </c>
      <c r="M18" s="32">
        <f>0.815*21</f>
        <v>17.114999999999998</v>
      </c>
      <c r="N18" s="78">
        <f>16.79-14.36</f>
        <v>2.4299999999999997</v>
      </c>
      <c r="O18" s="86">
        <f>N18/0.7+M18</f>
        <v>20.58642857142857</v>
      </c>
    </row>
    <row r="19" spans="1:15" ht="80.099999999999994" customHeight="1">
      <c r="A19" s="61"/>
      <c r="B19" s="64"/>
      <c r="C19" s="66"/>
      <c r="D19" s="70"/>
      <c r="E19" s="72"/>
      <c r="F19" s="24" t="s">
        <v>24</v>
      </c>
      <c r="G19" s="25" t="s">
        <v>53</v>
      </c>
      <c r="H19" s="26">
        <v>1</v>
      </c>
      <c r="I19" s="27" t="s">
        <v>26</v>
      </c>
      <c r="J19" s="26"/>
      <c r="K19" s="25" t="s">
        <v>27</v>
      </c>
      <c r="L19" s="34" t="s">
        <v>28</v>
      </c>
      <c r="M19" s="35"/>
      <c r="N19" s="79"/>
      <c r="O19" s="87"/>
    </row>
    <row r="20" spans="1:15" ht="80.099999999999994" customHeight="1">
      <c r="A20" s="61"/>
      <c r="B20" s="64"/>
      <c r="C20" s="66"/>
      <c r="D20" s="70"/>
      <c r="E20" s="72"/>
      <c r="F20" s="25" t="s">
        <v>24</v>
      </c>
      <c r="G20" s="25" t="s">
        <v>54</v>
      </c>
      <c r="H20" s="26">
        <v>1</v>
      </c>
      <c r="I20" s="26"/>
      <c r="J20" s="26"/>
      <c r="K20" s="25" t="s">
        <v>27</v>
      </c>
      <c r="L20" s="34" t="s">
        <v>28</v>
      </c>
      <c r="M20" s="35"/>
      <c r="N20" s="79"/>
      <c r="O20" s="87"/>
    </row>
    <row r="21" spans="1:15" ht="80.099999999999994" customHeight="1">
      <c r="A21" s="61"/>
      <c r="B21" s="64"/>
      <c r="C21" s="66"/>
      <c r="D21" s="70"/>
      <c r="E21" s="72"/>
      <c r="F21" s="25" t="s">
        <v>55</v>
      </c>
      <c r="G21" s="27" t="s">
        <v>56</v>
      </c>
      <c r="H21" s="26">
        <v>1</v>
      </c>
      <c r="I21" s="26" t="s">
        <v>31</v>
      </c>
      <c r="J21" s="26"/>
      <c r="K21" s="25" t="s">
        <v>27</v>
      </c>
      <c r="L21" s="34" t="s">
        <v>28</v>
      </c>
      <c r="M21" s="35"/>
      <c r="N21" s="79"/>
      <c r="O21" s="87"/>
    </row>
    <row r="22" spans="1:15" ht="80.099999999999994" customHeight="1">
      <c r="A22" s="61"/>
      <c r="B22" s="64"/>
      <c r="C22" s="66"/>
      <c r="D22" s="70"/>
      <c r="E22" s="72"/>
      <c r="F22" s="25" t="s">
        <v>55</v>
      </c>
      <c r="G22" s="27" t="s">
        <v>57</v>
      </c>
      <c r="H22" s="26">
        <v>1</v>
      </c>
      <c r="I22" s="26" t="s">
        <v>31</v>
      </c>
      <c r="J22" s="26"/>
      <c r="K22" s="25" t="s">
        <v>27</v>
      </c>
      <c r="L22" s="34" t="s">
        <v>28</v>
      </c>
      <c r="M22" s="35"/>
      <c r="N22" s="79"/>
      <c r="O22" s="87"/>
    </row>
    <row r="23" spans="1:15" ht="80.099999999999994" customHeight="1">
      <c r="A23" s="61"/>
      <c r="B23" s="64"/>
      <c r="C23" s="66"/>
      <c r="D23" s="70"/>
      <c r="E23" s="72"/>
      <c r="F23" s="27" t="s">
        <v>58</v>
      </c>
      <c r="G23" s="26" t="s">
        <v>59</v>
      </c>
      <c r="H23" s="26">
        <v>2</v>
      </c>
      <c r="I23" s="26" t="s">
        <v>31</v>
      </c>
      <c r="J23" s="26"/>
      <c r="K23" s="25" t="s">
        <v>27</v>
      </c>
      <c r="L23" s="34" t="s">
        <v>28</v>
      </c>
      <c r="M23" s="36"/>
      <c r="N23" s="80"/>
      <c r="O23" s="88"/>
    </row>
    <row r="24" spans="1:15" ht="80.099999999999994" customHeight="1">
      <c r="A24" s="61"/>
      <c r="B24" s="63">
        <v>4</v>
      </c>
      <c r="C24" s="67" t="s">
        <v>60</v>
      </c>
      <c r="D24" s="69" t="s">
        <v>61</v>
      </c>
      <c r="E24" s="71"/>
      <c r="F24" s="24" t="s">
        <v>19</v>
      </c>
      <c r="G24" s="25" t="s">
        <v>62</v>
      </c>
      <c r="H24" s="26">
        <v>1</v>
      </c>
      <c r="I24" s="27" t="s">
        <v>52</v>
      </c>
      <c r="J24" s="26"/>
      <c r="K24" s="24" t="s">
        <v>22</v>
      </c>
      <c r="L24" s="31" t="s">
        <v>23</v>
      </c>
      <c r="M24" s="32">
        <f>0.815*21</f>
        <v>17.114999999999998</v>
      </c>
      <c r="N24" s="78">
        <f>16.79-14.36</f>
        <v>2.4299999999999997</v>
      </c>
      <c r="O24" s="86">
        <f>N24/0.7+M24</f>
        <v>20.58642857142857</v>
      </c>
    </row>
    <row r="25" spans="1:15" ht="80.099999999999994" customHeight="1">
      <c r="A25" s="61"/>
      <c r="B25" s="64"/>
      <c r="C25" s="68"/>
      <c r="D25" s="70"/>
      <c r="E25" s="72"/>
      <c r="F25" s="24" t="s">
        <v>24</v>
      </c>
      <c r="G25" s="25" t="s">
        <v>63</v>
      </c>
      <c r="H25" s="26">
        <v>1</v>
      </c>
      <c r="I25" s="27" t="s">
        <v>26</v>
      </c>
      <c r="J25" s="26"/>
      <c r="K25" s="25" t="s">
        <v>27</v>
      </c>
      <c r="L25" s="34" t="s">
        <v>28</v>
      </c>
      <c r="M25" s="35"/>
      <c r="N25" s="79"/>
      <c r="O25" s="87"/>
    </row>
    <row r="26" spans="1:15" ht="80.099999999999994" customHeight="1">
      <c r="A26" s="61"/>
      <c r="B26" s="64"/>
      <c r="C26" s="68"/>
      <c r="D26" s="70"/>
      <c r="E26" s="72"/>
      <c r="F26" s="25" t="s">
        <v>24</v>
      </c>
      <c r="G26" s="25" t="s">
        <v>54</v>
      </c>
      <c r="H26" s="26">
        <v>1</v>
      </c>
      <c r="I26" s="26"/>
      <c r="J26" s="26"/>
      <c r="K26" s="25" t="s">
        <v>27</v>
      </c>
      <c r="L26" s="34" t="s">
        <v>28</v>
      </c>
      <c r="M26" s="35"/>
      <c r="N26" s="79"/>
      <c r="O26" s="87"/>
    </row>
    <row r="27" spans="1:15" ht="80.099999999999994" customHeight="1">
      <c r="A27" s="61"/>
      <c r="B27" s="64"/>
      <c r="C27" s="68"/>
      <c r="D27" s="70"/>
      <c r="E27" s="72"/>
      <c r="F27" s="25" t="s">
        <v>55</v>
      </c>
      <c r="G27" s="27" t="s">
        <v>56</v>
      </c>
      <c r="H27" s="26">
        <v>1</v>
      </c>
      <c r="I27" s="26" t="s">
        <v>31</v>
      </c>
      <c r="J27" s="26"/>
      <c r="K27" s="25" t="s">
        <v>27</v>
      </c>
      <c r="L27" s="34" t="s">
        <v>28</v>
      </c>
      <c r="M27" s="35"/>
      <c r="N27" s="79"/>
      <c r="O27" s="87"/>
    </row>
    <row r="28" spans="1:15" ht="80.099999999999994" customHeight="1">
      <c r="A28" s="61"/>
      <c r="B28" s="64"/>
      <c r="C28" s="68"/>
      <c r="D28" s="70"/>
      <c r="E28" s="72"/>
      <c r="F28" s="25" t="s">
        <v>55</v>
      </c>
      <c r="G28" s="27" t="s">
        <v>57</v>
      </c>
      <c r="H28" s="26">
        <v>1</v>
      </c>
      <c r="I28" s="26" t="s">
        <v>31</v>
      </c>
      <c r="J28" s="26"/>
      <c r="K28" s="25" t="s">
        <v>27</v>
      </c>
      <c r="L28" s="34" t="s">
        <v>28</v>
      </c>
      <c r="M28" s="35"/>
      <c r="N28" s="79"/>
      <c r="O28" s="87"/>
    </row>
    <row r="29" spans="1:15" ht="80.099999999999994" customHeight="1">
      <c r="A29" s="61"/>
      <c r="B29" s="64"/>
      <c r="C29" s="68"/>
      <c r="D29" s="70"/>
      <c r="E29" s="72"/>
      <c r="F29" s="27" t="s">
        <v>58</v>
      </c>
      <c r="G29" s="26" t="s">
        <v>59</v>
      </c>
      <c r="H29" s="26">
        <v>2</v>
      </c>
      <c r="I29" s="26" t="s">
        <v>31</v>
      </c>
      <c r="J29" s="26"/>
      <c r="K29" s="25" t="s">
        <v>27</v>
      </c>
      <c r="L29" s="34" t="s">
        <v>28</v>
      </c>
      <c r="M29" s="36"/>
      <c r="N29" s="80"/>
      <c r="O29" s="88"/>
    </row>
    <row r="30" spans="1:15" ht="80.099999999999994" customHeight="1">
      <c r="A30" s="62" t="s">
        <v>64</v>
      </c>
      <c r="B30" s="63">
        <v>5</v>
      </c>
      <c r="C30" s="69" t="s">
        <v>65</v>
      </c>
      <c r="D30" s="69" t="s">
        <v>66</v>
      </c>
      <c r="E30" s="71"/>
      <c r="F30" s="24" t="s">
        <v>19</v>
      </c>
      <c r="G30" s="25" t="s">
        <v>67</v>
      </c>
      <c r="H30" s="26">
        <v>1</v>
      </c>
      <c r="I30" s="27" t="s">
        <v>52</v>
      </c>
      <c r="J30" s="26"/>
      <c r="K30" s="24" t="s">
        <v>22</v>
      </c>
      <c r="L30" s="31" t="s">
        <v>23</v>
      </c>
      <c r="M30" s="32">
        <f>1.24371*21</f>
        <v>26.117910000000002</v>
      </c>
      <c r="N30" s="78">
        <f>23.49-21.914</f>
        <v>1.575999999999997</v>
      </c>
      <c r="O30" s="86">
        <f>N30/0.7+M30</f>
        <v>28.369338571428571</v>
      </c>
    </row>
    <row r="31" spans="1:15" ht="80.099999999999994" customHeight="1">
      <c r="A31" s="62"/>
      <c r="B31" s="64"/>
      <c r="C31" s="70"/>
      <c r="D31" s="70"/>
      <c r="E31" s="72"/>
      <c r="F31" s="24" t="s">
        <v>24</v>
      </c>
      <c r="G31" s="25" t="s">
        <v>68</v>
      </c>
      <c r="H31" s="26">
        <v>1</v>
      </c>
      <c r="I31" s="27" t="s">
        <v>26</v>
      </c>
      <c r="J31" s="26"/>
      <c r="K31" s="25" t="s">
        <v>27</v>
      </c>
      <c r="L31" s="34" t="s">
        <v>28</v>
      </c>
      <c r="M31" s="35"/>
      <c r="N31" s="79"/>
      <c r="O31" s="87"/>
    </row>
    <row r="32" spans="1:15" ht="80.099999999999994" customHeight="1">
      <c r="A32" s="62"/>
      <c r="B32" s="64"/>
      <c r="C32" s="70"/>
      <c r="D32" s="70"/>
      <c r="E32" s="72"/>
      <c r="F32" s="24" t="s">
        <v>24</v>
      </c>
      <c r="G32" s="25" t="s">
        <v>69</v>
      </c>
      <c r="H32" s="26">
        <v>1</v>
      </c>
      <c r="I32" s="27" t="s">
        <v>26</v>
      </c>
      <c r="J32" s="26"/>
      <c r="K32" s="25" t="s">
        <v>27</v>
      </c>
      <c r="L32" s="34" t="s">
        <v>28</v>
      </c>
      <c r="M32" s="35"/>
      <c r="N32" s="79"/>
      <c r="O32" s="87"/>
    </row>
    <row r="33" spans="1:15" ht="80.099999999999994" customHeight="1">
      <c r="A33" s="62"/>
      <c r="B33" s="64"/>
      <c r="C33" s="70"/>
      <c r="D33" s="70"/>
      <c r="E33" s="72"/>
      <c r="F33" s="25" t="s">
        <v>24</v>
      </c>
      <c r="G33" s="25" t="s">
        <v>70</v>
      </c>
      <c r="H33" s="26">
        <v>1</v>
      </c>
      <c r="I33" s="27" t="s">
        <v>26</v>
      </c>
      <c r="J33" s="26"/>
      <c r="K33" s="25" t="s">
        <v>27</v>
      </c>
      <c r="L33" s="34" t="s">
        <v>28</v>
      </c>
      <c r="M33" s="35"/>
      <c r="N33" s="79"/>
      <c r="O33" s="87"/>
    </row>
    <row r="34" spans="1:15" ht="80.099999999999994" customHeight="1">
      <c r="A34" s="62"/>
      <c r="B34" s="64"/>
      <c r="C34" s="70"/>
      <c r="D34" s="70"/>
      <c r="E34" s="72"/>
      <c r="F34" s="27" t="s">
        <v>71</v>
      </c>
      <c r="G34" s="26" t="s">
        <v>72</v>
      </c>
      <c r="H34" s="26">
        <v>1</v>
      </c>
      <c r="I34" s="26" t="s">
        <v>31</v>
      </c>
      <c r="J34" s="26"/>
      <c r="K34" s="25" t="s">
        <v>27</v>
      </c>
      <c r="L34" s="34" t="s">
        <v>28</v>
      </c>
      <c r="M34" s="35"/>
      <c r="N34" s="79"/>
      <c r="O34" s="87"/>
    </row>
    <row r="35" spans="1:15" ht="80.099999999999994" customHeight="1">
      <c r="A35" s="62"/>
      <c r="B35" s="64"/>
      <c r="C35" s="70"/>
      <c r="D35" s="70"/>
      <c r="E35" s="72"/>
      <c r="F35" s="25" t="s">
        <v>73</v>
      </c>
      <c r="G35" s="27" t="s">
        <v>74</v>
      </c>
      <c r="H35" s="26">
        <v>2</v>
      </c>
      <c r="I35" s="26" t="s">
        <v>31</v>
      </c>
      <c r="J35" s="26"/>
      <c r="K35" s="25" t="s">
        <v>27</v>
      </c>
      <c r="L35" s="34" t="s">
        <v>28</v>
      </c>
      <c r="M35" s="35"/>
      <c r="N35" s="79"/>
      <c r="O35" s="87"/>
    </row>
    <row r="36" spans="1:15" ht="80.099999999999994" customHeight="1">
      <c r="A36" s="62"/>
      <c r="B36" s="64"/>
      <c r="C36" s="70"/>
      <c r="D36" s="70"/>
      <c r="E36" s="72"/>
      <c r="F36" s="25" t="s">
        <v>75</v>
      </c>
      <c r="G36" s="25" t="s">
        <v>76</v>
      </c>
      <c r="H36" s="26">
        <v>2</v>
      </c>
      <c r="I36" s="26" t="s">
        <v>77</v>
      </c>
      <c r="J36" s="26"/>
      <c r="K36" s="24" t="s">
        <v>38</v>
      </c>
      <c r="L36" s="34" t="s">
        <v>28</v>
      </c>
      <c r="M36" s="35"/>
      <c r="N36" s="79"/>
      <c r="O36" s="87"/>
    </row>
    <row r="37" spans="1:15" ht="80.099999999999994" customHeight="1">
      <c r="A37" s="62"/>
      <c r="B37" s="64"/>
      <c r="C37" s="70"/>
      <c r="D37" s="70"/>
      <c r="E37" s="72"/>
      <c r="F37" s="25" t="s">
        <v>78</v>
      </c>
      <c r="G37" s="25" t="s">
        <v>79</v>
      </c>
      <c r="H37" s="26">
        <v>2</v>
      </c>
      <c r="I37" s="26" t="s">
        <v>80</v>
      </c>
      <c r="J37" s="26"/>
      <c r="K37" s="24" t="s">
        <v>38</v>
      </c>
      <c r="L37" s="34" t="s">
        <v>28</v>
      </c>
      <c r="M37" s="36"/>
      <c r="N37" s="80"/>
      <c r="O37" s="88"/>
    </row>
    <row r="38" spans="1:15" ht="80.099999999999994" customHeight="1">
      <c r="A38" s="62"/>
      <c r="B38" s="63">
        <v>6</v>
      </c>
      <c r="C38" s="69" t="s">
        <v>81</v>
      </c>
      <c r="D38" s="69" t="s">
        <v>82</v>
      </c>
      <c r="E38" s="71"/>
      <c r="F38" s="24" t="s">
        <v>19</v>
      </c>
      <c r="G38" s="25" t="s">
        <v>83</v>
      </c>
      <c r="H38" s="26">
        <v>1</v>
      </c>
      <c r="I38" s="27" t="s">
        <v>52</v>
      </c>
      <c r="J38" s="26"/>
      <c r="K38" s="24" t="s">
        <v>22</v>
      </c>
      <c r="L38" s="31" t="s">
        <v>23</v>
      </c>
      <c r="M38" s="32">
        <f>1.46016*21</f>
        <v>30.663359999999997</v>
      </c>
      <c r="N38" s="78">
        <f>29.41-25.728</f>
        <v>3.6819999999999986</v>
      </c>
      <c r="O38" s="86">
        <f>N38/0.7+M38</f>
        <v>35.923359999999995</v>
      </c>
    </row>
    <row r="39" spans="1:15" ht="80.099999999999994" customHeight="1">
      <c r="A39" s="62"/>
      <c r="B39" s="64"/>
      <c r="C39" s="70"/>
      <c r="D39" s="70"/>
      <c r="E39" s="72"/>
      <c r="F39" s="24" t="s">
        <v>24</v>
      </c>
      <c r="G39" s="25" t="s">
        <v>84</v>
      </c>
      <c r="H39" s="26">
        <v>1</v>
      </c>
      <c r="I39" s="27" t="s">
        <v>26</v>
      </c>
      <c r="J39" s="26"/>
      <c r="K39" s="25" t="s">
        <v>27</v>
      </c>
      <c r="L39" s="34" t="s">
        <v>28</v>
      </c>
      <c r="M39" s="35"/>
      <c r="N39" s="79"/>
      <c r="O39" s="87"/>
    </row>
    <row r="40" spans="1:15" ht="80.099999999999994" customHeight="1">
      <c r="A40" s="62"/>
      <c r="B40" s="64"/>
      <c r="C40" s="70"/>
      <c r="D40" s="70"/>
      <c r="E40" s="72"/>
      <c r="F40" s="24" t="s">
        <v>24</v>
      </c>
      <c r="G40" s="25" t="s">
        <v>85</v>
      </c>
      <c r="H40" s="26">
        <v>1</v>
      </c>
      <c r="I40" s="27" t="s">
        <v>26</v>
      </c>
      <c r="J40" s="26"/>
      <c r="K40" s="25" t="s">
        <v>27</v>
      </c>
      <c r="L40" s="34" t="s">
        <v>28</v>
      </c>
      <c r="M40" s="35"/>
      <c r="N40" s="79"/>
      <c r="O40" s="87"/>
    </row>
    <row r="41" spans="1:15" ht="80.099999999999994" customHeight="1">
      <c r="A41" s="62"/>
      <c r="B41" s="64"/>
      <c r="C41" s="70"/>
      <c r="D41" s="70"/>
      <c r="E41" s="72"/>
      <c r="F41" s="25" t="s">
        <v>24</v>
      </c>
      <c r="G41" s="25" t="s">
        <v>86</v>
      </c>
      <c r="H41" s="26">
        <v>1</v>
      </c>
      <c r="I41" s="27" t="s">
        <v>26</v>
      </c>
      <c r="J41" s="26"/>
      <c r="K41" s="25" t="s">
        <v>27</v>
      </c>
      <c r="L41" s="34" t="s">
        <v>28</v>
      </c>
      <c r="M41" s="35"/>
      <c r="N41" s="79"/>
      <c r="O41" s="87"/>
    </row>
    <row r="42" spans="1:15" ht="80.099999999999994" customHeight="1">
      <c r="A42" s="62"/>
      <c r="B42" s="64"/>
      <c r="C42" s="70"/>
      <c r="D42" s="70"/>
      <c r="E42" s="72"/>
      <c r="F42" s="25" t="s">
        <v>87</v>
      </c>
      <c r="G42" s="25" t="s">
        <v>88</v>
      </c>
      <c r="H42" s="26">
        <v>1</v>
      </c>
      <c r="I42" s="26" t="s">
        <v>89</v>
      </c>
      <c r="J42" s="26"/>
      <c r="K42" s="25" t="s">
        <v>27</v>
      </c>
      <c r="L42" s="34" t="s">
        <v>28</v>
      </c>
      <c r="M42" s="35"/>
      <c r="N42" s="79"/>
      <c r="O42" s="87"/>
    </row>
    <row r="43" spans="1:15" ht="80.099999999999994" customHeight="1">
      <c r="A43" s="62"/>
      <c r="B43" s="64"/>
      <c r="C43" s="70"/>
      <c r="D43" s="70"/>
      <c r="E43" s="72"/>
      <c r="F43" s="27" t="s">
        <v>71</v>
      </c>
      <c r="G43" s="26" t="s">
        <v>90</v>
      </c>
      <c r="H43" s="26">
        <v>1</v>
      </c>
      <c r="I43" s="26" t="s">
        <v>31</v>
      </c>
      <c r="J43" s="26"/>
      <c r="K43" s="25" t="s">
        <v>27</v>
      </c>
      <c r="L43" s="34" t="s">
        <v>28</v>
      </c>
      <c r="M43" s="35"/>
      <c r="N43" s="79"/>
      <c r="O43" s="87"/>
    </row>
    <row r="44" spans="1:15" ht="80.099999999999994" customHeight="1">
      <c r="A44" s="62"/>
      <c r="B44" s="64"/>
      <c r="C44" s="70"/>
      <c r="D44" s="70"/>
      <c r="E44" s="72"/>
      <c r="F44" s="25" t="s">
        <v>73</v>
      </c>
      <c r="G44" s="27" t="s">
        <v>74</v>
      </c>
      <c r="H44" s="26">
        <v>2</v>
      </c>
      <c r="I44" s="26" t="s">
        <v>31</v>
      </c>
      <c r="J44" s="26"/>
      <c r="K44" s="25" t="s">
        <v>27</v>
      </c>
      <c r="L44" s="34" t="s">
        <v>28</v>
      </c>
      <c r="M44" s="35"/>
      <c r="N44" s="79"/>
      <c r="O44" s="87"/>
    </row>
    <row r="45" spans="1:15" ht="80.099999999999994" customHeight="1">
      <c r="A45" s="62"/>
      <c r="B45" s="64"/>
      <c r="C45" s="70"/>
      <c r="D45" s="70"/>
      <c r="E45" s="72"/>
      <c r="F45" s="25" t="s">
        <v>75</v>
      </c>
      <c r="G45" s="25" t="s">
        <v>76</v>
      </c>
      <c r="H45" s="26">
        <v>2</v>
      </c>
      <c r="I45" s="26" t="s">
        <v>77</v>
      </c>
      <c r="J45" s="26"/>
      <c r="K45" s="24" t="s">
        <v>38</v>
      </c>
      <c r="L45" s="34" t="s">
        <v>28</v>
      </c>
      <c r="M45" s="35"/>
      <c r="N45" s="79"/>
      <c r="O45" s="87"/>
    </row>
    <row r="46" spans="1:15" ht="80.099999999999994" customHeight="1">
      <c r="A46" s="62"/>
      <c r="B46" s="64"/>
      <c r="C46" s="70"/>
      <c r="D46" s="70"/>
      <c r="E46" s="72"/>
      <c r="F46" s="25" t="s">
        <v>78</v>
      </c>
      <c r="G46" s="25" t="s">
        <v>79</v>
      </c>
      <c r="H46" s="26">
        <v>2</v>
      </c>
      <c r="I46" s="26" t="s">
        <v>80</v>
      </c>
      <c r="J46" s="26"/>
      <c r="K46" s="24" t="s">
        <v>38</v>
      </c>
      <c r="L46" s="34" t="s">
        <v>28</v>
      </c>
      <c r="M46" s="36"/>
      <c r="N46" s="80"/>
      <c r="O46" s="88"/>
    </row>
    <row r="47" spans="1:15" ht="80.099999999999994" customHeight="1">
      <c r="A47" s="60" t="s">
        <v>91</v>
      </c>
      <c r="B47" s="63">
        <v>7</v>
      </c>
      <c r="C47" s="69" t="s">
        <v>92</v>
      </c>
      <c r="D47" s="69" t="s">
        <v>93</v>
      </c>
      <c r="E47" s="71"/>
      <c r="F47" s="24" t="s">
        <v>19</v>
      </c>
      <c r="G47" s="25" t="s">
        <v>94</v>
      </c>
      <c r="H47" s="26">
        <v>1</v>
      </c>
      <c r="I47" s="27" t="s">
        <v>52</v>
      </c>
      <c r="J47" s="26"/>
      <c r="K47" s="24" t="s">
        <v>22</v>
      </c>
      <c r="L47" s="31" t="s">
        <v>23</v>
      </c>
      <c r="M47" s="32">
        <f>21*3.96981</f>
        <v>83.366010000000003</v>
      </c>
      <c r="N47" s="78">
        <f>115.48-69.948</f>
        <v>45.532000000000011</v>
      </c>
      <c r="O47" s="86">
        <f>N47/0.7+M47</f>
        <v>148.41172428571431</v>
      </c>
    </row>
    <row r="48" spans="1:15" ht="80.099999999999994" customHeight="1">
      <c r="A48" s="61"/>
      <c r="B48" s="64"/>
      <c r="C48" s="70"/>
      <c r="D48" s="70"/>
      <c r="E48" s="72"/>
      <c r="F48" s="27" t="s">
        <v>95</v>
      </c>
      <c r="G48" s="26" t="s">
        <v>96</v>
      </c>
      <c r="H48" s="26">
        <v>1</v>
      </c>
      <c r="I48" s="26" t="s">
        <v>31</v>
      </c>
      <c r="J48" s="26"/>
      <c r="K48" s="25" t="s">
        <v>27</v>
      </c>
      <c r="L48" s="34" t="s">
        <v>28</v>
      </c>
      <c r="M48" s="35"/>
      <c r="N48" s="79"/>
      <c r="O48" s="87"/>
    </row>
    <row r="49" spans="1:15" ht="80.099999999999994" customHeight="1">
      <c r="A49" s="61"/>
      <c r="B49" s="64"/>
      <c r="C49" s="70"/>
      <c r="D49" s="70"/>
      <c r="E49" s="72"/>
      <c r="F49" s="27" t="s">
        <v>58</v>
      </c>
      <c r="G49" s="26" t="s">
        <v>59</v>
      </c>
      <c r="H49" s="26">
        <v>5</v>
      </c>
      <c r="I49" s="26" t="s">
        <v>31</v>
      </c>
      <c r="J49" s="26"/>
      <c r="K49" s="25" t="s">
        <v>27</v>
      </c>
      <c r="L49" s="34" t="s">
        <v>28</v>
      </c>
      <c r="M49" s="35"/>
      <c r="N49" s="79"/>
      <c r="O49" s="87"/>
    </row>
    <row r="50" spans="1:15" ht="80.099999999999994" customHeight="1">
      <c r="A50" s="61"/>
      <c r="B50" s="64"/>
      <c r="C50" s="70"/>
      <c r="D50" s="70"/>
      <c r="E50" s="72"/>
      <c r="F50" s="27" t="s">
        <v>97</v>
      </c>
      <c r="G50" s="26" t="s">
        <v>98</v>
      </c>
      <c r="H50" s="26">
        <v>1</v>
      </c>
      <c r="I50" s="26" t="s">
        <v>31</v>
      </c>
      <c r="J50" s="26"/>
      <c r="K50" s="25" t="s">
        <v>27</v>
      </c>
      <c r="L50" s="34" t="s">
        <v>28</v>
      </c>
      <c r="M50" s="35"/>
      <c r="N50" s="79"/>
      <c r="O50" s="87"/>
    </row>
    <row r="51" spans="1:15" ht="80.099999999999994" customHeight="1">
      <c r="A51" s="61"/>
      <c r="B51" s="64"/>
      <c r="C51" s="70"/>
      <c r="D51" s="70"/>
      <c r="E51" s="72"/>
      <c r="F51" s="27" t="s">
        <v>99</v>
      </c>
      <c r="G51" s="26" t="s">
        <v>100</v>
      </c>
      <c r="H51" s="26">
        <v>2</v>
      </c>
      <c r="I51" s="26" t="s">
        <v>31</v>
      </c>
      <c r="J51" s="26"/>
      <c r="K51" s="25" t="s">
        <v>27</v>
      </c>
      <c r="L51" s="34" t="s">
        <v>28</v>
      </c>
      <c r="M51" s="35"/>
      <c r="N51" s="79"/>
      <c r="O51" s="87"/>
    </row>
    <row r="52" spans="1:15" ht="80.099999999999994" customHeight="1">
      <c r="A52" s="61"/>
      <c r="B52" s="64"/>
      <c r="C52" s="70"/>
      <c r="D52" s="70"/>
      <c r="E52" s="72"/>
      <c r="F52" s="27" t="s">
        <v>99</v>
      </c>
      <c r="G52" s="26" t="s">
        <v>101</v>
      </c>
      <c r="H52" s="26">
        <v>2</v>
      </c>
      <c r="I52" s="26" t="s">
        <v>31</v>
      </c>
      <c r="J52" s="26"/>
      <c r="K52" s="25" t="s">
        <v>27</v>
      </c>
      <c r="L52" s="34" t="s">
        <v>28</v>
      </c>
      <c r="M52" s="35"/>
      <c r="N52" s="79"/>
      <c r="O52" s="87"/>
    </row>
    <row r="53" spans="1:15" ht="80.099999999999994" customHeight="1">
      <c r="A53" s="61"/>
      <c r="B53" s="64"/>
      <c r="C53" s="70"/>
      <c r="D53" s="70"/>
      <c r="E53" s="72"/>
      <c r="F53" s="27" t="s">
        <v>102</v>
      </c>
      <c r="G53" s="26" t="s">
        <v>103</v>
      </c>
      <c r="H53" s="26">
        <v>1</v>
      </c>
      <c r="I53" s="26" t="s">
        <v>31</v>
      </c>
      <c r="J53" s="26"/>
      <c r="K53" s="25" t="s">
        <v>27</v>
      </c>
      <c r="L53" s="34" t="s">
        <v>28</v>
      </c>
      <c r="M53" s="35"/>
      <c r="N53" s="79"/>
      <c r="O53" s="87"/>
    </row>
    <row r="54" spans="1:15" ht="80.099999999999994" customHeight="1">
      <c r="A54" s="61"/>
      <c r="B54" s="64"/>
      <c r="C54" s="70"/>
      <c r="D54" s="70"/>
      <c r="E54" s="72"/>
      <c r="F54" s="27" t="s">
        <v>104</v>
      </c>
      <c r="G54" s="26" t="s">
        <v>105</v>
      </c>
      <c r="H54" s="26">
        <v>1</v>
      </c>
      <c r="I54" s="26" t="s">
        <v>31</v>
      </c>
      <c r="J54" s="26"/>
      <c r="K54" s="25" t="s">
        <v>27</v>
      </c>
      <c r="L54" s="34" t="s">
        <v>28</v>
      </c>
      <c r="M54" s="35"/>
      <c r="N54" s="79"/>
      <c r="O54" s="87"/>
    </row>
    <row r="55" spans="1:15" ht="80.099999999999994" customHeight="1">
      <c r="A55" s="61"/>
      <c r="B55" s="64"/>
      <c r="C55" s="70"/>
      <c r="D55" s="70"/>
      <c r="E55" s="72"/>
      <c r="F55" s="25" t="s">
        <v>106</v>
      </c>
      <c r="G55" s="25" t="s">
        <v>107</v>
      </c>
      <c r="H55" s="26">
        <v>1</v>
      </c>
      <c r="I55" s="26" t="s">
        <v>108</v>
      </c>
      <c r="J55" s="26"/>
      <c r="K55" s="24" t="s">
        <v>38</v>
      </c>
      <c r="L55" s="34" t="s">
        <v>28</v>
      </c>
      <c r="M55" s="35"/>
      <c r="N55" s="79"/>
      <c r="O55" s="87"/>
    </row>
    <row r="56" spans="1:15" ht="80.099999999999994" customHeight="1">
      <c r="A56" s="61"/>
      <c r="B56" s="64"/>
      <c r="C56" s="70"/>
      <c r="D56" s="70"/>
      <c r="E56" s="72"/>
      <c r="F56" s="25" t="s">
        <v>106</v>
      </c>
      <c r="G56" s="25" t="s">
        <v>109</v>
      </c>
      <c r="H56" s="26">
        <v>1</v>
      </c>
      <c r="I56" s="26" t="s">
        <v>108</v>
      </c>
      <c r="J56" s="26"/>
      <c r="K56" s="24" t="s">
        <v>38</v>
      </c>
      <c r="L56" s="34" t="s">
        <v>28</v>
      </c>
      <c r="M56" s="35"/>
      <c r="N56" s="79"/>
      <c r="O56" s="87"/>
    </row>
    <row r="57" spans="1:15" ht="80.099999999999994" customHeight="1">
      <c r="A57" s="61"/>
      <c r="B57" s="64"/>
      <c r="C57" s="70"/>
      <c r="D57" s="70"/>
      <c r="E57" s="72"/>
      <c r="F57" s="24" t="s">
        <v>110</v>
      </c>
      <c r="G57" s="25" t="s">
        <v>111</v>
      </c>
      <c r="H57" s="26">
        <v>1</v>
      </c>
      <c r="I57" s="26" t="s">
        <v>112</v>
      </c>
      <c r="J57" s="26"/>
      <c r="K57" s="24" t="s">
        <v>113</v>
      </c>
      <c r="L57" s="34" t="s">
        <v>28</v>
      </c>
      <c r="M57" s="35"/>
      <c r="N57" s="79"/>
      <c r="O57" s="87"/>
    </row>
    <row r="58" spans="1:15" ht="80.099999999999994" customHeight="1">
      <c r="A58" s="61"/>
      <c r="B58" s="64"/>
      <c r="C58" s="70"/>
      <c r="D58" s="70"/>
      <c r="E58" s="72"/>
      <c r="F58" s="24" t="s">
        <v>110</v>
      </c>
      <c r="G58" s="25" t="s">
        <v>114</v>
      </c>
      <c r="H58" s="26">
        <v>1</v>
      </c>
      <c r="I58" s="26" t="s">
        <v>112</v>
      </c>
      <c r="J58" s="26"/>
      <c r="K58" s="24" t="s">
        <v>113</v>
      </c>
      <c r="L58" s="34" t="s">
        <v>28</v>
      </c>
      <c r="M58" s="35"/>
      <c r="N58" s="79"/>
      <c r="O58" s="87"/>
    </row>
    <row r="59" spans="1:15" ht="80.099999999999994" customHeight="1">
      <c r="A59" s="61"/>
      <c r="B59" s="64"/>
      <c r="C59" s="70"/>
      <c r="D59" s="70"/>
      <c r="E59" s="72"/>
      <c r="F59" s="25" t="s">
        <v>115</v>
      </c>
      <c r="G59" s="25" t="s">
        <v>116</v>
      </c>
      <c r="H59" s="26">
        <v>1</v>
      </c>
      <c r="I59" s="26" t="s">
        <v>117</v>
      </c>
      <c r="J59" s="26"/>
      <c r="K59" s="24" t="s">
        <v>118</v>
      </c>
      <c r="L59" s="34" t="s">
        <v>28</v>
      </c>
      <c r="M59" s="36"/>
      <c r="N59" s="80"/>
      <c r="O59" s="88"/>
    </row>
    <row r="60" spans="1:15" s="47" customFormat="1" ht="53.1" customHeight="1">
      <c r="C60" s="54"/>
      <c r="L60" s="56"/>
      <c r="M60" s="56"/>
      <c r="N60" s="57">
        <f>SUM(N4:N59)</f>
        <v>74.210000000000008</v>
      </c>
      <c r="O60" s="57">
        <f>SUM(O4:O59)</f>
        <v>322.55956571428578</v>
      </c>
    </row>
  </sheetData>
  <autoFilter ref="C1:C422"/>
  <mergeCells count="50">
    <mergeCell ref="O30:O37"/>
    <mergeCell ref="O38:O46"/>
    <mergeCell ref="O47:O59"/>
    <mergeCell ref="O2:O3"/>
    <mergeCell ref="O4:O10"/>
    <mergeCell ref="O11:O17"/>
    <mergeCell ref="O18:O23"/>
    <mergeCell ref="O24:O29"/>
    <mergeCell ref="E38:E46"/>
    <mergeCell ref="E47:E59"/>
    <mergeCell ref="K2:K3"/>
    <mergeCell ref="N2:N3"/>
    <mergeCell ref="N4:N10"/>
    <mergeCell ref="N11:N17"/>
    <mergeCell ref="N18:N23"/>
    <mergeCell ref="N24:N29"/>
    <mergeCell ref="N30:N37"/>
    <mergeCell ref="N38:N46"/>
    <mergeCell ref="N47:N59"/>
    <mergeCell ref="E4:E10"/>
    <mergeCell ref="E11:E17"/>
    <mergeCell ref="E18:E23"/>
    <mergeCell ref="E24:E29"/>
    <mergeCell ref="E30:E37"/>
    <mergeCell ref="C30:C37"/>
    <mergeCell ref="C38:C46"/>
    <mergeCell ref="C47:C59"/>
    <mergeCell ref="D4:D10"/>
    <mergeCell ref="D11:D17"/>
    <mergeCell ref="D18:D23"/>
    <mergeCell ref="D24:D29"/>
    <mergeCell ref="D30:D37"/>
    <mergeCell ref="D38:D46"/>
    <mergeCell ref="D47:D59"/>
    <mergeCell ref="A1:N1"/>
    <mergeCell ref="A4:A17"/>
    <mergeCell ref="A18:A29"/>
    <mergeCell ref="A30:A46"/>
    <mergeCell ref="A47:A59"/>
    <mergeCell ref="B4:B10"/>
    <mergeCell ref="B11:B17"/>
    <mergeCell ref="B18:B23"/>
    <mergeCell ref="B24:B29"/>
    <mergeCell ref="B30:B37"/>
    <mergeCell ref="B38:B46"/>
    <mergeCell ref="B47:B59"/>
    <mergeCell ref="C4:C10"/>
    <mergeCell ref="C11:C17"/>
    <mergeCell ref="C18:C23"/>
    <mergeCell ref="C24:C29"/>
  </mergeCells>
  <phoneticPr fontId="29" type="noConversion"/>
  <conditionalFormatting sqref="C4">
    <cfRule type="duplicateValues" dxfId="70" priority="82"/>
  </conditionalFormatting>
  <conditionalFormatting sqref="C5">
    <cfRule type="duplicateValues" dxfId="69" priority="19"/>
  </conditionalFormatting>
  <conditionalFormatting sqref="C9">
    <cfRule type="duplicateValues" dxfId="68" priority="12"/>
  </conditionalFormatting>
  <conditionalFormatting sqref="C11">
    <cfRule type="duplicateValues" dxfId="67" priority="151"/>
  </conditionalFormatting>
  <conditionalFormatting sqref="C12">
    <cfRule type="duplicateValues" dxfId="66" priority="18"/>
  </conditionalFormatting>
  <conditionalFormatting sqref="C16">
    <cfRule type="duplicateValues" dxfId="65" priority="11"/>
  </conditionalFormatting>
  <conditionalFormatting sqref="C18">
    <cfRule type="duplicateValues" dxfId="64" priority="157"/>
  </conditionalFormatting>
  <conditionalFormatting sqref="C19">
    <cfRule type="duplicateValues" dxfId="63" priority="17"/>
  </conditionalFormatting>
  <conditionalFormatting sqref="C20">
    <cfRule type="duplicateValues" dxfId="62" priority="6"/>
  </conditionalFormatting>
  <conditionalFormatting sqref="C24">
    <cfRule type="duplicateValues" dxfId="61" priority="158"/>
  </conditionalFormatting>
  <conditionalFormatting sqref="C25">
    <cfRule type="duplicateValues" dxfId="60" priority="16"/>
  </conditionalFormatting>
  <conditionalFormatting sqref="C26">
    <cfRule type="duplicateValues" dxfId="59" priority="5"/>
  </conditionalFormatting>
  <conditionalFormatting sqref="C30">
    <cfRule type="duplicateValues" dxfId="58" priority="160"/>
  </conditionalFormatting>
  <conditionalFormatting sqref="C31">
    <cfRule type="duplicateValues" dxfId="57" priority="3"/>
  </conditionalFormatting>
  <conditionalFormatting sqref="C38">
    <cfRule type="duplicateValues" dxfId="56" priority="161"/>
  </conditionalFormatting>
  <conditionalFormatting sqref="C39">
    <cfRule type="duplicateValues" dxfId="55" priority="1"/>
  </conditionalFormatting>
  <conditionalFormatting sqref="C42">
    <cfRule type="duplicateValues" dxfId="54" priority="10"/>
  </conditionalFormatting>
  <conditionalFormatting sqref="C57">
    <cfRule type="duplicateValues" dxfId="53" priority="13"/>
  </conditionalFormatting>
  <conditionalFormatting sqref="C32:C33">
    <cfRule type="duplicateValues" dxfId="52" priority="4"/>
  </conditionalFormatting>
  <conditionalFormatting sqref="C36:C37">
    <cfRule type="duplicateValues" dxfId="51" priority="8"/>
  </conditionalFormatting>
  <conditionalFormatting sqref="C40:C41">
    <cfRule type="duplicateValues" dxfId="50" priority="2"/>
  </conditionalFormatting>
  <conditionalFormatting sqref="C45:C46">
    <cfRule type="duplicateValues" dxfId="49" priority="9"/>
  </conditionalFormatting>
  <conditionalFormatting sqref="C55:C56">
    <cfRule type="duplicateValues" dxfId="48" priority="7"/>
  </conditionalFormatting>
  <conditionalFormatting sqref="C58:C59 C47">
    <cfRule type="duplicateValues" dxfId="47" priority="156"/>
  </conditionalFormatting>
  <pageMargins left="0.70866141732283505" right="0.70866141732283505" top="0.74803149606299202" bottom="0.74803149606299202" header="0.31496062992126" footer="0.31496062992126"/>
  <pageSetup paperSize="9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8"/>
  <sheetViews>
    <sheetView view="pageBreakPreview" topLeftCell="A172" zoomScale="40" zoomScaleNormal="25" workbookViewId="0">
      <selection activeCell="M175" sqref="M175"/>
    </sheetView>
  </sheetViews>
  <sheetFormatPr defaultColWidth="9" defaultRowHeight="18" customHeight="1"/>
  <cols>
    <col min="1" max="1" width="13.375" style="18" customWidth="1"/>
    <col min="2" max="2" width="21.875" style="19" customWidth="1"/>
    <col min="3" max="3" width="41.5" style="18" customWidth="1"/>
    <col min="4" max="5" width="41.5" style="20" customWidth="1"/>
    <col min="6" max="11" width="23.125" style="20" customWidth="1"/>
    <col min="12" max="15" width="29.625" style="21" customWidth="1"/>
    <col min="16" max="16" width="32.25" style="20" customWidth="1"/>
    <col min="17" max="18" width="9" style="20"/>
    <col min="19" max="19" width="27.375" style="20" customWidth="1"/>
    <col min="20" max="20" width="9" style="20"/>
    <col min="21" max="21" width="30.25" style="20" customWidth="1"/>
    <col min="22" max="16384" width="9" style="20"/>
  </cols>
  <sheetData>
    <row r="1" spans="1:16" s="17" customFormat="1" ht="75.7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  <c r="M1" s="59"/>
      <c r="N1" s="59"/>
      <c r="O1" s="59"/>
      <c r="P1" s="58"/>
    </row>
    <row r="2" spans="1:16" ht="31.5">
      <c r="A2" s="93" t="s">
        <v>2</v>
      </c>
      <c r="B2" s="101" t="s">
        <v>3</v>
      </c>
      <c r="C2" s="93" t="s">
        <v>4</v>
      </c>
      <c r="D2" s="105" t="s">
        <v>5</v>
      </c>
      <c r="E2" s="109" t="s">
        <v>119</v>
      </c>
      <c r="F2" s="89" t="s">
        <v>6</v>
      </c>
      <c r="G2" s="90"/>
      <c r="H2" s="90"/>
      <c r="I2" s="90"/>
      <c r="J2" s="91"/>
      <c r="K2" s="73" t="s">
        <v>7</v>
      </c>
      <c r="L2" s="29"/>
      <c r="M2" s="29"/>
      <c r="N2" s="29"/>
      <c r="O2" s="29"/>
      <c r="P2" s="73" t="s">
        <v>120</v>
      </c>
    </row>
    <row r="3" spans="1:16" ht="88.5" customHeight="1">
      <c r="A3" s="94"/>
      <c r="B3" s="102"/>
      <c r="C3" s="94"/>
      <c r="D3" s="106"/>
      <c r="E3" s="110"/>
      <c r="F3" s="22" t="s">
        <v>11</v>
      </c>
      <c r="G3" s="22" t="s">
        <v>12</v>
      </c>
      <c r="H3" s="22" t="s">
        <v>13</v>
      </c>
      <c r="I3" s="22" t="s">
        <v>14</v>
      </c>
      <c r="J3" s="22" t="s">
        <v>15</v>
      </c>
      <c r="K3" s="74"/>
      <c r="L3" s="30" t="s">
        <v>8</v>
      </c>
      <c r="M3" s="30"/>
      <c r="N3" s="30" t="s">
        <v>9</v>
      </c>
      <c r="O3" s="30" t="s">
        <v>10</v>
      </c>
      <c r="P3" s="74"/>
    </row>
    <row r="4" spans="1:16" ht="80.099999999999994" customHeight="1">
      <c r="A4" s="63">
        <v>1</v>
      </c>
      <c r="B4" s="69" t="s">
        <v>121</v>
      </c>
      <c r="C4" s="69" t="s">
        <v>122</v>
      </c>
      <c r="D4" s="71"/>
      <c r="E4" s="75" t="s">
        <v>123</v>
      </c>
      <c r="F4" s="24" t="s">
        <v>19</v>
      </c>
      <c r="G4" s="25" t="s">
        <v>124</v>
      </c>
      <c r="H4" s="26">
        <v>1</v>
      </c>
      <c r="I4" s="27" t="s">
        <v>46</v>
      </c>
      <c r="J4" s="26"/>
      <c r="K4" s="24" t="s">
        <v>22</v>
      </c>
      <c r="L4" s="31" t="s">
        <v>23</v>
      </c>
      <c r="M4" s="32">
        <f>21*0.972</f>
        <v>20.411999999999999</v>
      </c>
      <c r="N4" s="117">
        <f>32.52-17.13</f>
        <v>15.390000000000004</v>
      </c>
      <c r="O4" s="126">
        <f>N4/0.7+M4</f>
        <v>42.397714285714294</v>
      </c>
      <c r="P4" s="33"/>
    </row>
    <row r="5" spans="1:16" ht="80.099999999999994" customHeight="1">
      <c r="A5" s="64"/>
      <c r="B5" s="70"/>
      <c r="C5" s="70"/>
      <c r="D5" s="72"/>
      <c r="E5" s="76"/>
      <c r="F5" s="24" t="s">
        <v>24</v>
      </c>
      <c r="G5" s="25" t="s">
        <v>125</v>
      </c>
      <c r="H5" s="26">
        <v>1</v>
      </c>
      <c r="I5" s="27" t="s">
        <v>26</v>
      </c>
      <c r="J5" s="26"/>
      <c r="K5" s="25" t="s">
        <v>27</v>
      </c>
      <c r="L5" s="34" t="s">
        <v>28</v>
      </c>
      <c r="M5" s="35"/>
      <c r="N5" s="118"/>
      <c r="O5" s="127"/>
      <c r="P5" s="33"/>
    </row>
    <row r="6" spans="1:16" ht="80.099999999999994" customHeight="1">
      <c r="A6" s="64"/>
      <c r="B6" s="70"/>
      <c r="C6" s="70"/>
      <c r="D6" s="72"/>
      <c r="E6" s="72"/>
      <c r="F6" s="27" t="s">
        <v>126</v>
      </c>
      <c r="G6" s="26" t="s">
        <v>127</v>
      </c>
      <c r="H6" s="26">
        <v>2</v>
      </c>
      <c r="I6" s="27" t="s">
        <v>128</v>
      </c>
      <c r="J6" s="26"/>
      <c r="K6" s="25" t="s">
        <v>27</v>
      </c>
      <c r="L6" s="34" t="s">
        <v>28</v>
      </c>
      <c r="M6" s="35"/>
      <c r="N6" s="118"/>
      <c r="O6" s="127"/>
      <c r="P6" s="33"/>
    </row>
    <row r="7" spans="1:16" ht="80.099999999999994" customHeight="1">
      <c r="A7" s="64"/>
      <c r="B7" s="70"/>
      <c r="C7" s="70"/>
      <c r="D7" s="72"/>
      <c r="E7" s="72"/>
      <c r="F7" s="27" t="s">
        <v>129</v>
      </c>
      <c r="G7" s="26" t="s">
        <v>130</v>
      </c>
      <c r="H7" s="26">
        <v>1</v>
      </c>
      <c r="I7" s="27" t="s">
        <v>128</v>
      </c>
      <c r="J7" s="26"/>
      <c r="K7" s="25" t="s">
        <v>27</v>
      </c>
      <c r="L7" s="34" t="s">
        <v>28</v>
      </c>
      <c r="M7" s="35"/>
      <c r="N7" s="118"/>
      <c r="O7" s="127"/>
      <c r="P7" s="33"/>
    </row>
    <row r="8" spans="1:16" ht="80.099999999999994" customHeight="1">
      <c r="A8" s="64"/>
      <c r="B8" s="70"/>
      <c r="C8" s="70"/>
      <c r="D8" s="72"/>
      <c r="E8" s="72"/>
      <c r="F8" s="27" t="s">
        <v>131</v>
      </c>
      <c r="G8" s="26" t="s">
        <v>132</v>
      </c>
      <c r="H8" s="26">
        <v>2</v>
      </c>
      <c r="I8" s="27" t="s">
        <v>133</v>
      </c>
      <c r="J8" s="26"/>
      <c r="K8" s="25" t="s">
        <v>27</v>
      </c>
      <c r="L8" s="34" t="s">
        <v>28</v>
      </c>
      <c r="M8" s="35"/>
      <c r="N8" s="118"/>
      <c r="O8" s="127"/>
      <c r="P8" s="33"/>
    </row>
    <row r="9" spans="1:16" ht="80.099999999999994" customHeight="1">
      <c r="A9" s="64"/>
      <c r="B9" s="70"/>
      <c r="C9" s="70"/>
      <c r="D9" s="72"/>
      <c r="E9" s="72"/>
      <c r="F9" s="27" t="s">
        <v>134</v>
      </c>
      <c r="G9" s="26" t="s">
        <v>135</v>
      </c>
      <c r="H9" s="26">
        <v>1</v>
      </c>
      <c r="I9" s="27" t="s">
        <v>128</v>
      </c>
      <c r="J9" s="26"/>
      <c r="K9" s="25" t="s">
        <v>27</v>
      </c>
      <c r="L9" s="34" t="s">
        <v>28</v>
      </c>
      <c r="M9" s="35"/>
      <c r="N9" s="118"/>
      <c r="O9" s="127"/>
      <c r="P9" s="33"/>
    </row>
    <row r="10" spans="1:16" ht="80.099999999999994" customHeight="1">
      <c r="A10" s="64"/>
      <c r="B10" s="70"/>
      <c r="C10" s="70"/>
      <c r="D10" s="72"/>
      <c r="E10" s="72"/>
      <c r="F10" s="27" t="s">
        <v>136</v>
      </c>
      <c r="G10" s="26" t="s">
        <v>137</v>
      </c>
      <c r="H10" s="26">
        <v>1</v>
      </c>
      <c r="I10" s="26" t="s">
        <v>31</v>
      </c>
      <c r="J10" s="26"/>
      <c r="K10" s="25" t="s">
        <v>27</v>
      </c>
      <c r="L10" s="34" t="s">
        <v>28</v>
      </c>
      <c r="M10" s="35"/>
      <c r="N10" s="118"/>
      <c r="O10" s="127"/>
      <c r="P10" s="33"/>
    </row>
    <row r="11" spans="1:16" ht="80.099999999999994" customHeight="1">
      <c r="A11" s="64"/>
      <c r="B11" s="70"/>
      <c r="C11" s="70"/>
      <c r="D11" s="72"/>
      <c r="E11" s="72"/>
      <c r="F11" s="25" t="s">
        <v>138</v>
      </c>
      <c r="G11" s="26" t="s">
        <v>139</v>
      </c>
      <c r="H11" s="26">
        <v>1</v>
      </c>
      <c r="I11" s="26" t="s">
        <v>31</v>
      </c>
      <c r="J11" s="26"/>
      <c r="K11" s="25" t="s">
        <v>27</v>
      </c>
      <c r="L11" s="34" t="s">
        <v>28</v>
      </c>
      <c r="M11" s="35"/>
      <c r="N11" s="118"/>
      <c r="O11" s="127"/>
      <c r="P11" s="33" t="s">
        <v>140</v>
      </c>
    </row>
    <row r="12" spans="1:16" ht="80.099999999999994" customHeight="1">
      <c r="A12" s="64"/>
      <c r="B12" s="70"/>
      <c r="C12" s="70"/>
      <c r="D12" s="72"/>
      <c r="E12" s="72"/>
      <c r="F12" s="25" t="s">
        <v>141</v>
      </c>
      <c r="G12" s="26" t="s">
        <v>142</v>
      </c>
      <c r="H12" s="26">
        <v>1</v>
      </c>
      <c r="I12" s="26" t="s">
        <v>31</v>
      </c>
      <c r="J12" s="26"/>
      <c r="K12" s="25" t="s">
        <v>27</v>
      </c>
      <c r="L12" s="34" t="s">
        <v>28</v>
      </c>
      <c r="M12" s="35"/>
      <c r="N12" s="118"/>
      <c r="O12" s="127"/>
      <c r="P12" s="33"/>
    </row>
    <row r="13" spans="1:16" ht="80.099999999999994" customHeight="1">
      <c r="A13" s="64"/>
      <c r="B13" s="70"/>
      <c r="C13" s="70"/>
      <c r="D13" s="72"/>
      <c r="E13" s="72"/>
      <c r="F13" s="25" t="s">
        <v>143</v>
      </c>
      <c r="G13" s="26" t="s">
        <v>144</v>
      </c>
      <c r="H13" s="26">
        <v>1</v>
      </c>
      <c r="I13" s="26" t="s">
        <v>31</v>
      </c>
      <c r="J13" s="26"/>
      <c r="K13" s="25" t="s">
        <v>27</v>
      </c>
      <c r="L13" s="34" t="s">
        <v>28</v>
      </c>
      <c r="M13" s="35"/>
      <c r="N13" s="118"/>
      <c r="O13" s="127"/>
      <c r="P13" s="33"/>
    </row>
    <row r="14" spans="1:16" ht="80.099999999999994" customHeight="1">
      <c r="A14" s="64"/>
      <c r="B14" s="70"/>
      <c r="C14" s="70"/>
      <c r="D14" s="72"/>
      <c r="E14" s="72"/>
      <c r="F14" s="27" t="s">
        <v>145</v>
      </c>
      <c r="G14" s="26" t="s">
        <v>146</v>
      </c>
      <c r="H14" s="26">
        <v>1</v>
      </c>
      <c r="I14" s="26"/>
      <c r="J14" s="26"/>
      <c r="K14" s="24" t="s">
        <v>147</v>
      </c>
      <c r="L14" s="34" t="s">
        <v>28</v>
      </c>
      <c r="M14" s="35"/>
      <c r="N14" s="118"/>
      <c r="O14" s="127"/>
      <c r="P14" s="33"/>
    </row>
    <row r="15" spans="1:16" ht="80.099999999999994" customHeight="1">
      <c r="A15" s="64"/>
      <c r="B15" s="70"/>
      <c r="C15" s="70"/>
      <c r="D15" s="72"/>
      <c r="E15" s="108"/>
      <c r="F15" s="27" t="s">
        <v>145</v>
      </c>
      <c r="G15" s="26" t="s">
        <v>148</v>
      </c>
      <c r="H15" s="26">
        <v>1</v>
      </c>
      <c r="I15" s="26"/>
      <c r="J15" s="26"/>
      <c r="K15" s="24" t="s">
        <v>147</v>
      </c>
      <c r="L15" s="34" t="s">
        <v>28</v>
      </c>
      <c r="M15" s="36"/>
      <c r="N15" s="119"/>
      <c r="O15" s="128"/>
      <c r="P15" s="33"/>
    </row>
    <row r="16" spans="1:16" ht="80.099999999999994" customHeight="1">
      <c r="A16" s="63">
        <v>2</v>
      </c>
      <c r="B16" s="69" t="s">
        <v>149</v>
      </c>
      <c r="C16" s="69" t="s">
        <v>150</v>
      </c>
      <c r="D16" s="71"/>
      <c r="E16" s="111" t="s">
        <v>123</v>
      </c>
      <c r="F16" s="24" t="s">
        <v>19</v>
      </c>
      <c r="G16" s="25" t="s">
        <v>151</v>
      </c>
      <c r="H16" s="26">
        <v>1</v>
      </c>
      <c r="I16" s="27" t="s">
        <v>46</v>
      </c>
      <c r="J16" s="26"/>
      <c r="K16" s="24" t="s">
        <v>22</v>
      </c>
      <c r="L16" s="31" t="s">
        <v>23</v>
      </c>
      <c r="M16" s="32">
        <f>21*0.972</f>
        <v>20.411999999999999</v>
      </c>
      <c r="N16" s="117">
        <f>32.52-17.13</f>
        <v>15.390000000000004</v>
      </c>
      <c r="O16" s="126">
        <f>N16/0.7+M16</f>
        <v>42.397714285714294</v>
      </c>
      <c r="P16" s="33"/>
    </row>
    <row r="17" spans="1:16" ht="80.099999999999994" customHeight="1">
      <c r="A17" s="64"/>
      <c r="B17" s="70"/>
      <c r="C17" s="70"/>
      <c r="D17" s="72"/>
      <c r="E17" s="112"/>
      <c r="F17" s="24" t="s">
        <v>24</v>
      </c>
      <c r="G17" s="25" t="s">
        <v>152</v>
      </c>
      <c r="H17" s="26">
        <v>1</v>
      </c>
      <c r="I17" s="27" t="s">
        <v>26</v>
      </c>
      <c r="J17" s="26"/>
      <c r="K17" s="25" t="s">
        <v>27</v>
      </c>
      <c r="L17" s="34" t="s">
        <v>28</v>
      </c>
      <c r="M17" s="35"/>
      <c r="N17" s="118"/>
      <c r="O17" s="127"/>
      <c r="P17" s="37" t="s">
        <v>153</v>
      </c>
    </row>
    <row r="18" spans="1:16" ht="80.099999999999994" customHeight="1">
      <c r="A18" s="64"/>
      <c r="B18" s="70"/>
      <c r="C18" s="70"/>
      <c r="D18" s="72"/>
      <c r="E18" s="64"/>
      <c r="F18" s="27" t="s">
        <v>126</v>
      </c>
      <c r="G18" s="26" t="s">
        <v>127</v>
      </c>
      <c r="H18" s="26">
        <v>2</v>
      </c>
      <c r="I18" s="27" t="s">
        <v>128</v>
      </c>
      <c r="J18" s="26"/>
      <c r="K18" s="25" t="s">
        <v>27</v>
      </c>
      <c r="L18" s="34" t="s">
        <v>28</v>
      </c>
      <c r="M18" s="35"/>
      <c r="N18" s="118"/>
      <c r="O18" s="127"/>
      <c r="P18" s="33"/>
    </row>
    <row r="19" spans="1:16" ht="80.099999999999994" customHeight="1">
      <c r="A19" s="64"/>
      <c r="B19" s="70"/>
      <c r="C19" s="70"/>
      <c r="D19" s="72"/>
      <c r="E19" s="64"/>
      <c r="F19" s="27" t="s">
        <v>129</v>
      </c>
      <c r="G19" s="26" t="s">
        <v>130</v>
      </c>
      <c r="H19" s="26">
        <v>1</v>
      </c>
      <c r="I19" s="27" t="s">
        <v>128</v>
      </c>
      <c r="J19" s="26"/>
      <c r="K19" s="25" t="s">
        <v>27</v>
      </c>
      <c r="L19" s="34" t="s">
        <v>28</v>
      </c>
      <c r="M19" s="35"/>
      <c r="N19" s="118"/>
      <c r="O19" s="127"/>
      <c r="P19" s="33"/>
    </row>
    <row r="20" spans="1:16" ht="80.099999999999994" customHeight="1">
      <c r="A20" s="64"/>
      <c r="B20" s="70"/>
      <c r="C20" s="70"/>
      <c r="D20" s="72"/>
      <c r="E20" s="64"/>
      <c r="F20" s="27" t="s">
        <v>131</v>
      </c>
      <c r="G20" s="26" t="s">
        <v>132</v>
      </c>
      <c r="H20" s="26">
        <v>2</v>
      </c>
      <c r="I20" s="27" t="s">
        <v>133</v>
      </c>
      <c r="J20" s="26"/>
      <c r="K20" s="25" t="s">
        <v>27</v>
      </c>
      <c r="L20" s="34" t="s">
        <v>28</v>
      </c>
      <c r="M20" s="35"/>
      <c r="N20" s="118"/>
      <c r="O20" s="127"/>
      <c r="P20" s="33"/>
    </row>
    <row r="21" spans="1:16" ht="80.099999999999994" customHeight="1">
      <c r="A21" s="64"/>
      <c r="B21" s="70"/>
      <c r="C21" s="70"/>
      <c r="D21" s="72"/>
      <c r="E21" s="64"/>
      <c r="F21" s="27" t="s">
        <v>134</v>
      </c>
      <c r="G21" s="26" t="s">
        <v>135</v>
      </c>
      <c r="H21" s="26">
        <v>1</v>
      </c>
      <c r="I21" s="27" t="s">
        <v>128</v>
      </c>
      <c r="J21" s="26"/>
      <c r="K21" s="25" t="s">
        <v>27</v>
      </c>
      <c r="L21" s="34" t="s">
        <v>28</v>
      </c>
      <c r="M21" s="35"/>
      <c r="N21" s="118"/>
      <c r="O21" s="127"/>
      <c r="P21" s="33"/>
    </row>
    <row r="22" spans="1:16" ht="80.099999999999994" customHeight="1">
      <c r="A22" s="64"/>
      <c r="B22" s="70"/>
      <c r="C22" s="70"/>
      <c r="D22" s="72"/>
      <c r="E22" s="64"/>
      <c r="F22" s="27" t="s">
        <v>136</v>
      </c>
      <c r="G22" s="26" t="s">
        <v>137</v>
      </c>
      <c r="H22" s="26">
        <v>1</v>
      </c>
      <c r="I22" s="26" t="s">
        <v>31</v>
      </c>
      <c r="J22" s="26"/>
      <c r="K22" s="25" t="s">
        <v>27</v>
      </c>
      <c r="L22" s="34" t="s">
        <v>28</v>
      </c>
      <c r="M22" s="35"/>
      <c r="N22" s="118"/>
      <c r="O22" s="127"/>
      <c r="P22" s="33"/>
    </row>
    <row r="23" spans="1:16" ht="80.099999999999994" customHeight="1">
      <c r="A23" s="64"/>
      <c r="B23" s="70"/>
      <c r="C23" s="70"/>
      <c r="D23" s="72"/>
      <c r="E23" s="64"/>
      <c r="F23" s="25" t="s">
        <v>138</v>
      </c>
      <c r="G23" s="26" t="s">
        <v>139</v>
      </c>
      <c r="H23" s="26">
        <v>1</v>
      </c>
      <c r="I23" s="26" t="s">
        <v>31</v>
      </c>
      <c r="J23" s="26"/>
      <c r="K23" s="25" t="s">
        <v>27</v>
      </c>
      <c r="L23" s="34" t="s">
        <v>28</v>
      </c>
      <c r="M23" s="35"/>
      <c r="N23" s="118"/>
      <c r="O23" s="127"/>
      <c r="P23" s="33"/>
    </row>
    <row r="24" spans="1:16" ht="80.099999999999994" customHeight="1">
      <c r="A24" s="64"/>
      <c r="B24" s="70"/>
      <c r="C24" s="70"/>
      <c r="D24" s="72"/>
      <c r="E24" s="64"/>
      <c r="F24" s="25" t="s">
        <v>141</v>
      </c>
      <c r="G24" s="26" t="s">
        <v>142</v>
      </c>
      <c r="H24" s="26">
        <v>1</v>
      </c>
      <c r="I24" s="26" t="s">
        <v>31</v>
      </c>
      <c r="J24" s="26"/>
      <c r="K24" s="25" t="s">
        <v>27</v>
      </c>
      <c r="L24" s="34" t="s">
        <v>28</v>
      </c>
      <c r="M24" s="35"/>
      <c r="N24" s="118"/>
      <c r="O24" s="127"/>
      <c r="P24" s="33"/>
    </row>
    <row r="25" spans="1:16" ht="80.099999999999994" customHeight="1">
      <c r="A25" s="64"/>
      <c r="B25" s="70"/>
      <c r="C25" s="70"/>
      <c r="D25" s="72"/>
      <c r="E25" s="64"/>
      <c r="F25" s="25" t="s">
        <v>143</v>
      </c>
      <c r="G25" s="26" t="s">
        <v>144</v>
      </c>
      <c r="H25" s="26">
        <v>1</v>
      </c>
      <c r="I25" s="26" t="s">
        <v>31</v>
      </c>
      <c r="J25" s="26"/>
      <c r="K25" s="25" t="s">
        <v>27</v>
      </c>
      <c r="L25" s="34" t="s">
        <v>28</v>
      </c>
      <c r="M25" s="35"/>
      <c r="N25" s="118"/>
      <c r="O25" s="127"/>
      <c r="P25" s="33"/>
    </row>
    <row r="26" spans="1:16" ht="80.099999999999994" customHeight="1">
      <c r="A26" s="64"/>
      <c r="B26" s="70"/>
      <c r="C26" s="70"/>
      <c r="D26" s="72"/>
      <c r="E26" s="64"/>
      <c r="F26" s="27" t="s">
        <v>145</v>
      </c>
      <c r="G26" s="26" t="s">
        <v>146</v>
      </c>
      <c r="H26" s="26">
        <v>1</v>
      </c>
      <c r="I26" s="26"/>
      <c r="J26" s="26"/>
      <c r="K26" s="24" t="s">
        <v>147</v>
      </c>
      <c r="L26" s="34" t="s">
        <v>28</v>
      </c>
      <c r="M26" s="35"/>
      <c r="N26" s="118"/>
      <c r="O26" s="127"/>
      <c r="P26" s="33"/>
    </row>
    <row r="27" spans="1:16" ht="80.099999999999994" customHeight="1">
      <c r="A27" s="64"/>
      <c r="B27" s="70"/>
      <c r="C27" s="70"/>
      <c r="D27" s="72"/>
      <c r="E27" s="64"/>
      <c r="F27" s="27" t="s">
        <v>145</v>
      </c>
      <c r="G27" s="26" t="s">
        <v>148</v>
      </c>
      <c r="H27" s="26">
        <v>1</v>
      </c>
      <c r="I27" s="26"/>
      <c r="J27" s="26"/>
      <c r="K27" s="24" t="s">
        <v>147</v>
      </c>
      <c r="L27" s="34" t="s">
        <v>28</v>
      </c>
      <c r="M27" s="36"/>
      <c r="N27" s="119"/>
      <c r="O27" s="128"/>
      <c r="P27" s="33"/>
    </row>
    <row r="28" spans="1:16" ht="80.099999999999994" customHeight="1">
      <c r="A28" s="63">
        <v>3</v>
      </c>
      <c r="B28" s="69" t="s">
        <v>154</v>
      </c>
      <c r="C28" s="69" t="s">
        <v>155</v>
      </c>
      <c r="D28" s="71"/>
      <c r="E28" s="75" t="s">
        <v>156</v>
      </c>
      <c r="F28" s="24" t="s">
        <v>19</v>
      </c>
      <c r="G28" s="25" t="s">
        <v>157</v>
      </c>
      <c r="H28" s="26">
        <v>1</v>
      </c>
      <c r="I28" s="27" t="s">
        <v>52</v>
      </c>
      <c r="J28" s="26"/>
      <c r="K28" s="24" t="s">
        <v>22</v>
      </c>
      <c r="L28" s="31" t="s">
        <v>23</v>
      </c>
      <c r="M28" s="32">
        <f>21*0.779</f>
        <v>16.359000000000002</v>
      </c>
      <c r="N28" s="117">
        <f>31.28-13.73</f>
        <v>17.55</v>
      </c>
      <c r="O28" s="126">
        <f>N28/0.7+M28</f>
        <v>41.430428571428578</v>
      </c>
      <c r="P28" s="33"/>
    </row>
    <row r="29" spans="1:16" ht="80.099999999999994" customHeight="1">
      <c r="A29" s="64"/>
      <c r="B29" s="70"/>
      <c r="C29" s="70"/>
      <c r="D29" s="72"/>
      <c r="E29" s="76"/>
      <c r="F29" s="24" t="s">
        <v>24</v>
      </c>
      <c r="G29" s="25" t="s">
        <v>158</v>
      </c>
      <c r="H29" s="26">
        <v>1</v>
      </c>
      <c r="I29" s="27" t="s">
        <v>159</v>
      </c>
      <c r="J29" s="26"/>
      <c r="K29" s="25" t="s">
        <v>27</v>
      </c>
      <c r="L29" s="34" t="s">
        <v>28</v>
      </c>
      <c r="M29" s="35"/>
      <c r="N29" s="118"/>
      <c r="O29" s="127"/>
      <c r="P29" s="33"/>
    </row>
    <row r="30" spans="1:16" ht="80.099999999999994" customHeight="1">
      <c r="A30" s="64"/>
      <c r="B30" s="70"/>
      <c r="C30" s="70"/>
      <c r="D30" s="72"/>
      <c r="E30" s="72"/>
      <c r="F30" s="24" t="s">
        <v>24</v>
      </c>
      <c r="G30" s="25" t="s">
        <v>160</v>
      </c>
      <c r="H30" s="26">
        <v>1</v>
      </c>
      <c r="I30" s="27" t="s">
        <v>161</v>
      </c>
      <c r="J30" s="26"/>
      <c r="K30" s="25" t="s">
        <v>27</v>
      </c>
      <c r="L30" s="34" t="s">
        <v>28</v>
      </c>
      <c r="M30" s="35"/>
      <c r="N30" s="118"/>
      <c r="O30" s="127"/>
      <c r="P30" s="33"/>
    </row>
    <row r="31" spans="1:16" ht="80.099999999999994" customHeight="1">
      <c r="A31" s="64"/>
      <c r="B31" s="70"/>
      <c r="C31" s="70"/>
      <c r="D31" s="72"/>
      <c r="E31" s="72"/>
      <c r="F31" s="25" t="s">
        <v>162</v>
      </c>
      <c r="G31" s="25" t="s">
        <v>163</v>
      </c>
      <c r="H31" s="26">
        <v>1</v>
      </c>
      <c r="I31" s="26" t="s">
        <v>31</v>
      </c>
      <c r="J31" s="26"/>
      <c r="K31" s="25" t="s">
        <v>27</v>
      </c>
      <c r="L31" s="34" t="s">
        <v>28</v>
      </c>
      <c r="M31" s="35"/>
      <c r="N31" s="118"/>
      <c r="O31" s="127"/>
      <c r="P31" s="33"/>
    </row>
    <row r="32" spans="1:16" ht="80.099999999999994" customHeight="1">
      <c r="A32" s="64"/>
      <c r="B32" s="70"/>
      <c r="C32" s="70"/>
      <c r="D32" s="72"/>
      <c r="E32" s="72"/>
      <c r="F32" s="25" t="s">
        <v>162</v>
      </c>
      <c r="G32" s="25" t="s">
        <v>164</v>
      </c>
      <c r="H32" s="26">
        <v>1</v>
      </c>
      <c r="I32" s="26" t="s">
        <v>31</v>
      </c>
      <c r="J32" s="26"/>
      <c r="K32" s="25" t="s">
        <v>27</v>
      </c>
      <c r="L32" s="34" t="s">
        <v>28</v>
      </c>
      <c r="M32" s="35"/>
      <c r="N32" s="118"/>
      <c r="O32" s="127"/>
      <c r="P32" s="33"/>
    </row>
    <row r="33" spans="1:16" ht="80.099999999999994" customHeight="1">
      <c r="A33" s="64"/>
      <c r="B33" s="70"/>
      <c r="C33" s="70"/>
      <c r="D33" s="72"/>
      <c r="E33" s="72"/>
      <c r="F33" s="25" t="s">
        <v>165</v>
      </c>
      <c r="G33" s="27" t="s">
        <v>166</v>
      </c>
      <c r="H33" s="26">
        <v>2</v>
      </c>
      <c r="I33" s="27" t="s">
        <v>133</v>
      </c>
      <c r="J33" s="26"/>
      <c r="K33" s="25" t="s">
        <v>27</v>
      </c>
      <c r="L33" s="34" t="s">
        <v>28</v>
      </c>
      <c r="M33" s="35"/>
      <c r="N33" s="118"/>
      <c r="O33" s="127"/>
      <c r="P33" s="33"/>
    </row>
    <row r="34" spans="1:16" ht="80.099999999999994" customHeight="1">
      <c r="A34" s="64"/>
      <c r="B34" s="70"/>
      <c r="C34" s="70"/>
      <c r="D34" s="72"/>
      <c r="E34" s="72"/>
      <c r="F34" s="25" t="s">
        <v>167</v>
      </c>
      <c r="G34" s="27" t="s">
        <v>168</v>
      </c>
      <c r="H34" s="26">
        <v>1</v>
      </c>
      <c r="I34" s="27" t="s">
        <v>169</v>
      </c>
      <c r="J34" s="26"/>
      <c r="K34" s="25" t="s">
        <v>27</v>
      </c>
      <c r="L34" s="34" t="s">
        <v>28</v>
      </c>
      <c r="M34" s="35"/>
      <c r="N34" s="118"/>
      <c r="O34" s="127"/>
      <c r="P34" s="132" t="s">
        <v>170</v>
      </c>
    </row>
    <row r="35" spans="1:16" ht="80.099999999999994" customHeight="1">
      <c r="A35" s="64"/>
      <c r="B35" s="70"/>
      <c r="C35" s="70"/>
      <c r="D35" s="72"/>
      <c r="E35" s="72"/>
      <c r="F35" s="25" t="s">
        <v>167</v>
      </c>
      <c r="G35" s="27" t="s">
        <v>171</v>
      </c>
      <c r="H35" s="26">
        <v>1</v>
      </c>
      <c r="I35" s="27" t="s">
        <v>169</v>
      </c>
      <c r="J35" s="26"/>
      <c r="K35" s="25" t="s">
        <v>27</v>
      </c>
      <c r="L35" s="34" t="s">
        <v>28</v>
      </c>
      <c r="M35" s="35"/>
      <c r="N35" s="118"/>
      <c r="O35" s="127"/>
      <c r="P35" s="80"/>
    </row>
    <row r="36" spans="1:16" ht="80.099999999999994" customHeight="1">
      <c r="A36" s="64"/>
      <c r="B36" s="70"/>
      <c r="C36" s="70"/>
      <c r="D36" s="72"/>
      <c r="E36" s="72"/>
      <c r="F36" s="25" t="s">
        <v>172</v>
      </c>
      <c r="G36" s="27" t="s">
        <v>173</v>
      </c>
      <c r="H36" s="26">
        <v>1</v>
      </c>
      <c r="I36" s="27" t="s">
        <v>169</v>
      </c>
      <c r="J36" s="26"/>
      <c r="K36" s="25" t="s">
        <v>27</v>
      </c>
      <c r="L36" s="34" t="s">
        <v>28</v>
      </c>
      <c r="M36" s="35"/>
      <c r="N36" s="118"/>
      <c r="O36" s="127"/>
      <c r="P36" s="33"/>
    </row>
    <row r="37" spans="1:16" ht="80.099999999999994" customHeight="1">
      <c r="A37" s="64"/>
      <c r="B37" s="70"/>
      <c r="C37" s="70"/>
      <c r="D37" s="72"/>
      <c r="E37" s="108"/>
      <c r="F37" s="25" t="s">
        <v>145</v>
      </c>
      <c r="G37" s="27" t="s">
        <v>174</v>
      </c>
      <c r="H37" s="26">
        <v>2</v>
      </c>
      <c r="I37" s="26"/>
      <c r="J37" s="26"/>
      <c r="K37" s="24" t="s">
        <v>147</v>
      </c>
      <c r="L37" s="34" t="s">
        <v>28</v>
      </c>
      <c r="M37" s="36"/>
      <c r="N37" s="119"/>
      <c r="O37" s="128"/>
      <c r="P37" s="33"/>
    </row>
    <row r="38" spans="1:16" ht="80.099999999999994" customHeight="1">
      <c r="A38" s="95">
        <v>4</v>
      </c>
      <c r="B38" s="69" t="s">
        <v>175</v>
      </c>
      <c r="C38" s="69" t="s">
        <v>176</v>
      </c>
      <c r="D38" s="71"/>
      <c r="E38" s="75" t="s">
        <v>156</v>
      </c>
      <c r="F38" s="24" t="s">
        <v>19</v>
      </c>
      <c r="G38" s="25" t="s">
        <v>177</v>
      </c>
      <c r="H38" s="26">
        <v>1</v>
      </c>
      <c r="I38" s="27" t="s">
        <v>52</v>
      </c>
      <c r="J38" s="26"/>
      <c r="K38" s="24" t="s">
        <v>22</v>
      </c>
      <c r="L38" s="31" t="s">
        <v>23</v>
      </c>
      <c r="M38" s="32">
        <f>0.671*21</f>
        <v>14.091000000000001</v>
      </c>
      <c r="N38" s="120">
        <f>26.62-11.823</f>
        <v>14.797000000000001</v>
      </c>
      <c r="O38" s="126">
        <f>N38/0.7+M38</f>
        <v>35.229571428571433</v>
      </c>
      <c r="P38" s="33"/>
    </row>
    <row r="39" spans="1:16" ht="80.099999999999994" customHeight="1">
      <c r="A39" s="96"/>
      <c r="B39" s="70"/>
      <c r="C39" s="70"/>
      <c r="D39" s="72"/>
      <c r="E39" s="76"/>
      <c r="F39" s="24" t="s">
        <v>24</v>
      </c>
      <c r="G39" s="25" t="s">
        <v>178</v>
      </c>
      <c r="H39" s="26">
        <v>1</v>
      </c>
      <c r="I39" s="27" t="s">
        <v>159</v>
      </c>
      <c r="J39" s="26"/>
      <c r="K39" s="25" t="s">
        <v>27</v>
      </c>
      <c r="L39" s="34" t="s">
        <v>28</v>
      </c>
      <c r="M39" s="35"/>
      <c r="N39" s="121"/>
      <c r="O39" s="127"/>
      <c r="P39" s="33"/>
    </row>
    <row r="40" spans="1:16" ht="80.099999999999994" customHeight="1">
      <c r="A40" s="96"/>
      <c r="B40" s="70"/>
      <c r="C40" s="70"/>
      <c r="D40" s="72"/>
      <c r="E40" s="72"/>
      <c r="F40" s="25" t="s">
        <v>162</v>
      </c>
      <c r="G40" s="25" t="s">
        <v>163</v>
      </c>
      <c r="H40" s="26">
        <v>1</v>
      </c>
      <c r="I40" s="26" t="s">
        <v>31</v>
      </c>
      <c r="J40" s="26"/>
      <c r="K40" s="25" t="s">
        <v>27</v>
      </c>
      <c r="L40" s="34" t="s">
        <v>28</v>
      </c>
      <c r="M40" s="35"/>
      <c r="N40" s="121"/>
      <c r="O40" s="127"/>
      <c r="P40" s="33"/>
    </row>
    <row r="41" spans="1:16" ht="80.099999999999994" customHeight="1">
      <c r="A41" s="96"/>
      <c r="B41" s="70"/>
      <c r="C41" s="70"/>
      <c r="D41" s="72"/>
      <c r="E41" s="72"/>
      <c r="F41" s="25" t="s">
        <v>162</v>
      </c>
      <c r="G41" s="25" t="s">
        <v>164</v>
      </c>
      <c r="H41" s="26">
        <v>1</v>
      </c>
      <c r="I41" s="26" t="s">
        <v>31</v>
      </c>
      <c r="J41" s="26"/>
      <c r="K41" s="25" t="s">
        <v>27</v>
      </c>
      <c r="L41" s="34" t="s">
        <v>28</v>
      </c>
      <c r="M41" s="35"/>
      <c r="N41" s="121"/>
      <c r="O41" s="127"/>
      <c r="P41" s="33"/>
    </row>
    <row r="42" spans="1:16" ht="80.099999999999994" customHeight="1">
      <c r="A42" s="96"/>
      <c r="B42" s="70"/>
      <c r="C42" s="70"/>
      <c r="D42" s="72"/>
      <c r="E42" s="72"/>
      <c r="F42" s="25" t="s">
        <v>165</v>
      </c>
      <c r="G42" s="27" t="s">
        <v>166</v>
      </c>
      <c r="H42" s="26">
        <v>2</v>
      </c>
      <c r="I42" s="27" t="s">
        <v>133</v>
      </c>
      <c r="J42" s="26"/>
      <c r="K42" s="25" t="s">
        <v>27</v>
      </c>
      <c r="L42" s="34" t="s">
        <v>28</v>
      </c>
      <c r="M42" s="35"/>
      <c r="N42" s="121"/>
      <c r="O42" s="127"/>
      <c r="P42" s="33"/>
    </row>
    <row r="43" spans="1:16" ht="80.099999999999994" customHeight="1">
      <c r="A43" s="96"/>
      <c r="B43" s="70"/>
      <c r="C43" s="70"/>
      <c r="D43" s="72"/>
      <c r="E43" s="72"/>
      <c r="F43" s="25" t="s">
        <v>167</v>
      </c>
      <c r="G43" s="27" t="s">
        <v>179</v>
      </c>
      <c r="H43" s="26">
        <v>1</v>
      </c>
      <c r="I43" s="27" t="s">
        <v>169</v>
      </c>
      <c r="J43" s="26"/>
      <c r="K43" s="25" t="s">
        <v>27</v>
      </c>
      <c r="L43" s="34" t="s">
        <v>28</v>
      </c>
      <c r="M43" s="35"/>
      <c r="N43" s="121"/>
      <c r="O43" s="127"/>
      <c r="P43" s="132" t="s">
        <v>170</v>
      </c>
    </row>
    <row r="44" spans="1:16" ht="80.099999999999994" customHeight="1">
      <c r="A44" s="96"/>
      <c r="B44" s="70"/>
      <c r="C44" s="70"/>
      <c r="D44" s="72"/>
      <c r="E44" s="72"/>
      <c r="F44" s="25" t="s">
        <v>167</v>
      </c>
      <c r="G44" s="27" t="s">
        <v>180</v>
      </c>
      <c r="H44" s="26">
        <v>1</v>
      </c>
      <c r="I44" s="27" t="s">
        <v>169</v>
      </c>
      <c r="J44" s="26"/>
      <c r="K44" s="25" t="s">
        <v>27</v>
      </c>
      <c r="L44" s="34" t="s">
        <v>28</v>
      </c>
      <c r="M44" s="35"/>
      <c r="N44" s="121"/>
      <c r="O44" s="127"/>
      <c r="P44" s="80"/>
    </row>
    <row r="45" spans="1:16" ht="80.099999999999994" customHeight="1">
      <c r="A45" s="96"/>
      <c r="B45" s="70"/>
      <c r="C45" s="70"/>
      <c r="D45" s="72"/>
      <c r="E45" s="72"/>
      <c r="F45" s="25" t="s">
        <v>172</v>
      </c>
      <c r="G45" s="27" t="s">
        <v>181</v>
      </c>
      <c r="H45" s="26">
        <v>1</v>
      </c>
      <c r="I45" s="27" t="s">
        <v>169</v>
      </c>
      <c r="J45" s="26"/>
      <c r="K45" s="25" t="s">
        <v>27</v>
      </c>
      <c r="L45" s="34" t="s">
        <v>28</v>
      </c>
      <c r="M45" s="35"/>
      <c r="N45" s="121"/>
      <c r="O45" s="127"/>
      <c r="P45" s="33"/>
    </row>
    <row r="46" spans="1:16" ht="80.099999999999994" customHeight="1">
      <c r="A46" s="96"/>
      <c r="B46" s="70"/>
      <c r="C46" s="70"/>
      <c r="D46" s="72"/>
      <c r="E46" s="108"/>
      <c r="F46" s="25" t="s">
        <v>145</v>
      </c>
      <c r="G46" s="27" t="s">
        <v>174</v>
      </c>
      <c r="H46" s="26">
        <v>2</v>
      </c>
      <c r="I46" s="26"/>
      <c r="J46" s="26"/>
      <c r="K46" s="24" t="s">
        <v>147</v>
      </c>
      <c r="L46" s="34" t="s">
        <v>28</v>
      </c>
      <c r="M46" s="36"/>
      <c r="N46" s="122"/>
      <c r="O46" s="128"/>
      <c r="P46" s="33"/>
    </row>
    <row r="47" spans="1:16" ht="80.099999999999994" customHeight="1">
      <c r="A47" s="95">
        <v>5</v>
      </c>
      <c r="B47" s="69" t="s">
        <v>182</v>
      </c>
      <c r="C47" s="69" t="s">
        <v>183</v>
      </c>
      <c r="D47" s="71"/>
      <c r="E47" s="78" t="s">
        <v>156</v>
      </c>
      <c r="F47" s="24" t="s">
        <v>19</v>
      </c>
      <c r="G47" s="25" t="s">
        <v>184</v>
      </c>
      <c r="H47" s="26">
        <v>1</v>
      </c>
      <c r="I47" s="27" t="s">
        <v>52</v>
      </c>
      <c r="J47" s="26"/>
      <c r="K47" s="24" t="s">
        <v>22</v>
      </c>
      <c r="L47" s="31" t="s">
        <v>23</v>
      </c>
      <c r="M47" s="32">
        <f>21*0.826</f>
        <v>17.346</v>
      </c>
      <c r="N47" s="120">
        <f>35.28-14.6</f>
        <v>20.68</v>
      </c>
      <c r="O47" s="126">
        <f>N47/0.7+M47</f>
        <v>46.888857142857148</v>
      </c>
      <c r="P47" s="33"/>
    </row>
    <row r="48" spans="1:16" ht="80.099999999999994" customHeight="1">
      <c r="A48" s="96"/>
      <c r="B48" s="70"/>
      <c r="C48" s="70"/>
      <c r="D48" s="72"/>
      <c r="E48" s="79"/>
      <c r="F48" s="24" t="s">
        <v>24</v>
      </c>
      <c r="G48" s="25" t="s">
        <v>185</v>
      </c>
      <c r="H48" s="26">
        <v>1</v>
      </c>
      <c r="I48" s="27" t="s">
        <v>186</v>
      </c>
      <c r="J48" s="26"/>
      <c r="K48" s="25" t="s">
        <v>27</v>
      </c>
      <c r="L48" s="34" t="s">
        <v>28</v>
      </c>
      <c r="M48" s="35"/>
      <c r="N48" s="121"/>
      <c r="O48" s="127"/>
      <c r="P48" s="33"/>
    </row>
    <row r="49" spans="1:16" ht="80.099999999999994" customHeight="1">
      <c r="A49" s="96"/>
      <c r="B49" s="70"/>
      <c r="C49" s="70"/>
      <c r="D49" s="72"/>
      <c r="E49" s="72"/>
      <c r="F49" s="24" t="s">
        <v>24</v>
      </c>
      <c r="G49" s="25" t="s">
        <v>187</v>
      </c>
      <c r="H49" s="26">
        <v>1</v>
      </c>
      <c r="I49" s="27" t="s">
        <v>161</v>
      </c>
      <c r="J49" s="26"/>
      <c r="K49" s="25" t="s">
        <v>27</v>
      </c>
      <c r="L49" s="34" t="s">
        <v>28</v>
      </c>
      <c r="M49" s="35"/>
      <c r="N49" s="121"/>
      <c r="O49" s="127"/>
      <c r="P49" s="33"/>
    </row>
    <row r="50" spans="1:16" ht="80.099999999999994" customHeight="1">
      <c r="A50" s="96"/>
      <c r="B50" s="70"/>
      <c r="C50" s="70"/>
      <c r="D50" s="72"/>
      <c r="E50" s="72"/>
      <c r="F50" s="25" t="s">
        <v>162</v>
      </c>
      <c r="G50" s="25" t="s">
        <v>163</v>
      </c>
      <c r="H50" s="26">
        <v>1</v>
      </c>
      <c r="I50" s="26" t="s">
        <v>31</v>
      </c>
      <c r="J50" s="26"/>
      <c r="K50" s="25" t="s">
        <v>27</v>
      </c>
      <c r="L50" s="34" t="s">
        <v>28</v>
      </c>
      <c r="M50" s="35"/>
      <c r="N50" s="121"/>
      <c r="O50" s="127"/>
      <c r="P50" s="33"/>
    </row>
    <row r="51" spans="1:16" ht="80.099999999999994" customHeight="1">
      <c r="A51" s="96"/>
      <c r="B51" s="70"/>
      <c r="C51" s="70"/>
      <c r="D51" s="72"/>
      <c r="E51" s="72"/>
      <c r="F51" s="25" t="s">
        <v>162</v>
      </c>
      <c r="G51" s="25" t="s">
        <v>164</v>
      </c>
      <c r="H51" s="26">
        <v>1</v>
      </c>
      <c r="I51" s="26" t="s">
        <v>31</v>
      </c>
      <c r="J51" s="26"/>
      <c r="K51" s="25" t="s">
        <v>27</v>
      </c>
      <c r="L51" s="34" t="s">
        <v>28</v>
      </c>
      <c r="M51" s="35"/>
      <c r="N51" s="121"/>
      <c r="O51" s="127"/>
      <c r="P51" s="33"/>
    </row>
    <row r="52" spans="1:16" ht="80.099999999999994" customHeight="1">
      <c r="A52" s="96"/>
      <c r="B52" s="70"/>
      <c r="C52" s="70"/>
      <c r="D52" s="72"/>
      <c r="E52" s="72"/>
      <c r="F52" s="25" t="s">
        <v>165</v>
      </c>
      <c r="G52" s="27" t="s">
        <v>166</v>
      </c>
      <c r="H52" s="26">
        <v>2</v>
      </c>
      <c r="I52" s="27" t="s">
        <v>133</v>
      </c>
      <c r="J52" s="26"/>
      <c r="K52" s="25" t="s">
        <v>27</v>
      </c>
      <c r="L52" s="34" t="s">
        <v>28</v>
      </c>
      <c r="M52" s="35"/>
      <c r="N52" s="121"/>
      <c r="O52" s="127"/>
      <c r="P52" s="33"/>
    </row>
    <row r="53" spans="1:16" ht="80.099999999999994" customHeight="1">
      <c r="A53" s="96"/>
      <c r="B53" s="70"/>
      <c r="C53" s="70"/>
      <c r="D53" s="72"/>
      <c r="E53" s="72"/>
      <c r="F53" s="25" t="s">
        <v>167</v>
      </c>
      <c r="G53" s="27" t="s">
        <v>188</v>
      </c>
      <c r="H53" s="26">
        <v>1</v>
      </c>
      <c r="I53" s="27" t="s">
        <v>169</v>
      </c>
      <c r="J53" s="26"/>
      <c r="K53" s="25" t="s">
        <v>27</v>
      </c>
      <c r="L53" s="34" t="s">
        <v>28</v>
      </c>
      <c r="M53" s="35"/>
      <c r="N53" s="121"/>
      <c r="O53" s="127"/>
      <c r="P53" s="132" t="s">
        <v>170</v>
      </c>
    </row>
    <row r="54" spans="1:16" ht="80.099999999999994" customHeight="1">
      <c r="A54" s="96"/>
      <c r="B54" s="70"/>
      <c r="C54" s="70"/>
      <c r="D54" s="72"/>
      <c r="E54" s="72"/>
      <c r="F54" s="25" t="s">
        <v>167</v>
      </c>
      <c r="G54" s="27" t="s">
        <v>189</v>
      </c>
      <c r="H54" s="26">
        <v>1</v>
      </c>
      <c r="I54" s="27" t="s">
        <v>169</v>
      </c>
      <c r="J54" s="26"/>
      <c r="K54" s="25" t="s">
        <v>27</v>
      </c>
      <c r="L54" s="34" t="s">
        <v>28</v>
      </c>
      <c r="M54" s="35"/>
      <c r="N54" s="121"/>
      <c r="O54" s="127"/>
      <c r="P54" s="80"/>
    </row>
    <row r="55" spans="1:16" ht="80.099999999999994" customHeight="1">
      <c r="A55" s="96"/>
      <c r="B55" s="70"/>
      <c r="C55" s="70"/>
      <c r="D55" s="72"/>
      <c r="E55" s="72"/>
      <c r="F55" s="25" t="s">
        <v>172</v>
      </c>
      <c r="G55" s="27" t="s">
        <v>173</v>
      </c>
      <c r="H55" s="26">
        <v>1</v>
      </c>
      <c r="I55" s="27" t="s">
        <v>169</v>
      </c>
      <c r="J55" s="26"/>
      <c r="K55" s="25" t="s">
        <v>27</v>
      </c>
      <c r="L55" s="34" t="s">
        <v>28</v>
      </c>
      <c r="M55" s="35"/>
      <c r="N55" s="121"/>
      <c r="O55" s="127"/>
      <c r="P55" s="33"/>
    </row>
    <row r="56" spans="1:16" ht="80.099999999999994" customHeight="1">
      <c r="A56" s="96"/>
      <c r="B56" s="70"/>
      <c r="C56" s="70"/>
      <c r="D56" s="72"/>
      <c r="E56" s="108"/>
      <c r="F56" s="25" t="s">
        <v>145</v>
      </c>
      <c r="G56" s="27" t="s">
        <v>174</v>
      </c>
      <c r="H56" s="26">
        <v>2</v>
      </c>
      <c r="I56" s="26"/>
      <c r="J56" s="26"/>
      <c r="K56" s="24" t="s">
        <v>147</v>
      </c>
      <c r="L56" s="34" t="s">
        <v>28</v>
      </c>
      <c r="M56" s="36"/>
      <c r="N56" s="122"/>
      <c r="O56" s="128"/>
      <c r="P56" s="33"/>
    </row>
    <row r="57" spans="1:16" ht="80.099999999999994" customHeight="1">
      <c r="A57" s="63">
        <v>6</v>
      </c>
      <c r="B57" s="69" t="s">
        <v>190</v>
      </c>
      <c r="C57" s="69" t="s">
        <v>191</v>
      </c>
      <c r="D57" s="71"/>
      <c r="E57" s="111" t="s">
        <v>156</v>
      </c>
      <c r="F57" s="24" t="s">
        <v>19</v>
      </c>
      <c r="G57" s="25" t="s">
        <v>192</v>
      </c>
      <c r="H57" s="26">
        <v>1</v>
      </c>
      <c r="I57" s="27" t="s">
        <v>52</v>
      </c>
      <c r="J57" s="26"/>
      <c r="K57" s="24" t="s">
        <v>22</v>
      </c>
      <c r="L57" s="31" t="s">
        <v>23</v>
      </c>
      <c r="M57" s="32">
        <f>21*0.94</f>
        <v>19.739999999999998</v>
      </c>
      <c r="N57" s="117">
        <f>28.04-16.6</f>
        <v>11.439999999999998</v>
      </c>
      <c r="O57" s="126">
        <f>N57/0.7+M57</f>
        <v>36.082857142857137</v>
      </c>
      <c r="P57" s="33"/>
    </row>
    <row r="58" spans="1:16" ht="80.099999999999994" customHeight="1">
      <c r="A58" s="64"/>
      <c r="B58" s="70"/>
      <c r="C58" s="70"/>
      <c r="D58" s="72"/>
      <c r="E58" s="112"/>
      <c r="F58" s="24" t="s">
        <v>24</v>
      </c>
      <c r="G58" s="25" t="s">
        <v>193</v>
      </c>
      <c r="H58" s="26">
        <v>1</v>
      </c>
      <c r="I58" s="27" t="s">
        <v>186</v>
      </c>
      <c r="J58" s="26"/>
      <c r="K58" s="25" t="s">
        <v>27</v>
      </c>
      <c r="L58" s="34" t="s">
        <v>28</v>
      </c>
      <c r="M58" s="35"/>
      <c r="N58" s="118"/>
      <c r="O58" s="127"/>
      <c r="P58" s="33"/>
    </row>
    <row r="59" spans="1:16" ht="80.099999999999994" customHeight="1">
      <c r="A59" s="64"/>
      <c r="B59" s="70"/>
      <c r="C59" s="70"/>
      <c r="D59" s="72"/>
      <c r="E59" s="112"/>
      <c r="F59" s="24" t="s">
        <v>24</v>
      </c>
      <c r="G59" s="25" t="s">
        <v>160</v>
      </c>
      <c r="H59" s="26">
        <v>1</v>
      </c>
      <c r="I59" s="27" t="s">
        <v>161</v>
      </c>
      <c r="J59" s="26"/>
      <c r="K59" s="25" t="s">
        <v>27</v>
      </c>
      <c r="L59" s="34" t="s">
        <v>28</v>
      </c>
      <c r="M59" s="35"/>
      <c r="N59" s="118"/>
      <c r="O59" s="127"/>
      <c r="P59" s="33"/>
    </row>
    <row r="60" spans="1:16" ht="80.099999999999994" customHeight="1">
      <c r="A60" s="64"/>
      <c r="B60" s="70"/>
      <c r="C60" s="70"/>
      <c r="D60" s="72"/>
      <c r="E60" s="112"/>
      <c r="F60" s="25" t="s">
        <v>162</v>
      </c>
      <c r="G60" s="25" t="s">
        <v>163</v>
      </c>
      <c r="H60" s="26">
        <v>1</v>
      </c>
      <c r="I60" s="26" t="s">
        <v>31</v>
      </c>
      <c r="J60" s="26"/>
      <c r="K60" s="25" t="s">
        <v>27</v>
      </c>
      <c r="L60" s="34" t="s">
        <v>28</v>
      </c>
      <c r="M60" s="35"/>
      <c r="N60" s="118"/>
      <c r="O60" s="127"/>
      <c r="P60" s="33"/>
    </row>
    <row r="61" spans="1:16" ht="80.099999999999994" customHeight="1">
      <c r="A61" s="64"/>
      <c r="B61" s="70"/>
      <c r="C61" s="70"/>
      <c r="D61" s="72"/>
      <c r="E61" s="112"/>
      <c r="F61" s="25" t="s">
        <v>162</v>
      </c>
      <c r="G61" s="25" t="s">
        <v>164</v>
      </c>
      <c r="H61" s="26">
        <v>1</v>
      </c>
      <c r="I61" s="26" t="s">
        <v>31</v>
      </c>
      <c r="J61" s="26"/>
      <c r="K61" s="25" t="s">
        <v>27</v>
      </c>
      <c r="L61" s="34" t="s">
        <v>28</v>
      </c>
      <c r="M61" s="35"/>
      <c r="N61" s="118"/>
      <c r="O61" s="127"/>
      <c r="P61" s="33"/>
    </row>
    <row r="62" spans="1:16" ht="80.099999999999994" customHeight="1">
      <c r="A62" s="64"/>
      <c r="B62" s="70"/>
      <c r="C62" s="70"/>
      <c r="D62" s="72"/>
      <c r="E62" s="112"/>
      <c r="F62" s="25" t="s">
        <v>165</v>
      </c>
      <c r="G62" s="27" t="s">
        <v>166</v>
      </c>
      <c r="H62" s="26">
        <v>2</v>
      </c>
      <c r="I62" s="27" t="s">
        <v>133</v>
      </c>
      <c r="J62" s="26"/>
      <c r="K62" s="25" t="s">
        <v>27</v>
      </c>
      <c r="L62" s="34" t="s">
        <v>28</v>
      </c>
      <c r="M62" s="35"/>
      <c r="N62" s="118"/>
      <c r="O62" s="127"/>
      <c r="P62" s="33"/>
    </row>
    <row r="63" spans="1:16" ht="80.099999999999994" customHeight="1">
      <c r="A63" s="64"/>
      <c r="B63" s="70"/>
      <c r="C63" s="70"/>
      <c r="D63" s="72"/>
      <c r="E63" s="112"/>
      <c r="F63" s="25" t="s">
        <v>167</v>
      </c>
      <c r="G63" s="27" t="s">
        <v>168</v>
      </c>
      <c r="H63" s="26">
        <v>1</v>
      </c>
      <c r="I63" s="27" t="s">
        <v>169</v>
      </c>
      <c r="J63" s="26"/>
      <c r="K63" s="25" t="s">
        <v>27</v>
      </c>
      <c r="L63" s="34" t="s">
        <v>28</v>
      </c>
      <c r="M63" s="35"/>
      <c r="N63" s="118"/>
      <c r="O63" s="127"/>
      <c r="P63" s="132" t="s">
        <v>170</v>
      </c>
    </row>
    <row r="64" spans="1:16" ht="80.099999999999994" customHeight="1">
      <c r="A64" s="64"/>
      <c r="B64" s="70"/>
      <c r="C64" s="70"/>
      <c r="D64" s="72"/>
      <c r="E64" s="112"/>
      <c r="F64" s="25" t="s">
        <v>167</v>
      </c>
      <c r="G64" s="27" t="s">
        <v>171</v>
      </c>
      <c r="H64" s="26">
        <v>1</v>
      </c>
      <c r="I64" s="27" t="s">
        <v>169</v>
      </c>
      <c r="J64" s="26"/>
      <c r="K64" s="25" t="s">
        <v>27</v>
      </c>
      <c r="L64" s="34" t="s">
        <v>28</v>
      </c>
      <c r="M64" s="35"/>
      <c r="N64" s="118"/>
      <c r="O64" s="127"/>
      <c r="P64" s="80"/>
    </row>
    <row r="65" spans="1:16" ht="80.099999999999994" customHeight="1">
      <c r="A65" s="64"/>
      <c r="B65" s="70"/>
      <c r="C65" s="70"/>
      <c r="D65" s="72"/>
      <c r="E65" s="112"/>
      <c r="F65" s="25" t="s">
        <v>172</v>
      </c>
      <c r="G65" s="27" t="s">
        <v>173</v>
      </c>
      <c r="H65" s="26">
        <v>1</v>
      </c>
      <c r="I65" s="27" t="s">
        <v>169</v>
      </c>
      <c r="J65" s="26"/>
      <c r="K65" s="25" t="s">
        <v>27</v>
      </c>
      <c r="L65" s="34" t="s">
        <v>28</v>
      </c>
      <c r="M65" s="35"/>
      <c r="N65" s="118"/>
      <c r="O65" s="127"/>
      <c r="P65" s="33"/>
    </row>
    <row r="66" spans="1:16" ht="80.099999999999994" customHeight="1">
      <c r="A66" s="64"/>
      <c r="B66" s="70"/>
      <c r="C66" s="70"/>
      <c r="D66" s="72"/>
      <c r="E66" s="113"/>
      <c r="F66" s="25" t="s">
        <v>145</v>
      </c>
      <c r="G66" s="27" t="s">
        <v>174</v>
      </c>
      <c r="H66" s="26">
        <v>2</v>
      </c>
      <c r="I66" s="26"/>
      <c r="J66" s="26"/>
      <c r="K66" s="24" t="s">
        <v>147</v>
      </c>
      <c r="L66" s="34" t="s">
        <v>28</v>
      </c>
      <c r="M66" s="36"/>
      <c r="N66" s="119"/>
      <c r="O66" s="128"/>
      <c r="P66" s="33"/>
    </row>
    <row r="67" spans="1:16" ht="80.099999999999994" customHeight="1">
      <c r="A67" s="63">
        <v>7</v>
      </c>
      <c r="B67" s="69" t="s">
        <v>194</v>
      </c>
      <c r="C67" s="69" t="s">
        <v>195</v>
      </c>
      <c r="D67" s="71"/>
      <c r="E67" s="114" t="s">
        <v>156</v>
      </c>
      <c r="F67" s="24" t="s">
        <v>19</v>
      </c>
      <c r="G67" s="25" t="s">
        <v>196</v>
      </c>
      <c r="H67" s="26">
        <v>1</v>
      </c>
      <c r="I67" s="27" t="s">
        <v>52</v>
      </c>
      <c r="J67" s="26"/>
      <c r="K67" s="24" t="s">
        <v>22</v>
      </c>
      <c r="L67" s="31" t="s">
        <v>23</v>
      </c>
      <c r="M67" s="32">
        <f>21*0.671</f>
        <v>14.091000000000001</v>
      </c>
      <c r="N67" s="120">
        <f>29.46-11.823</f>
        <v>17.637</v>
      </c>
      <c r="O67" s="126">
        <f>N67/0.7+M67</f>
        <v>39.286714285714289</v>
      </c>
      <c r="P67" s="33"/>
    </row>
    <row r="68" spans="1:16" ht="80.099999999999994" customHeight="1">
      <c r="A68" s="64"/>
      <c r="B68" s="70"/>
      <c r="C68" s="70"/>
      <c r="D68" s="72"/>
      <c r="E68" s="115"/>
      <c r="F68" s="24" t="s">
        <v>24</v>
      </c>
      <c r="G68" s="25" t="s">
        <v>197</v>
      </c>
      <c r="H68" s="26">
        <v>1</v>
      </c>
      <c r="I68" s="27" t="s">
        <v>159</v>
      </c>
      <c r="J68" s="26"/>
      <c r="K68" s="25" t="s">
        <v>27</v>
      </c>
      <c r="L68" s="34" t="s">
        <v>28</v>
      </c>
      <c r="M68" s="35"/>
      <c r="N68" s="121"/>
      <c r="O68" s="127"/>
      <c r="P68" s="33"/>
    </row>
    <row r="69" spans="1:16" ht="80.099999999999994" customHeight="1">
      <c r="A69" s="64"/>
      <c r="B69" s="70"/>
      <c r="C69" s="70"/>
      <c r="D69" s="72"/>
      <c r="E69" s="72"/>
      <c r="F69" s="25" t="s">
        <v>162</v>
      </c>
      <c r="G69" s="25" t="s">
        <v>163</v>
      </c>
      <c r="H69" s="26">
        <v>1</v>
      </c>
      <c r="I69" s="26" t="s">
        <v>31</v>
      </c>
      <c r="J69" s="26"/>
      <c r="K69" s="25" t="s">
        <v>27</v>
      </c>
      <c r="L69" s="34" t="s">
        <v>28</v>
      </c>
      <c r="M69" s="35"/>
      <c r="N69" s="121"/>
      <c r="O69" s="127"/>
      <c r="P69" s="33"/>
    </row>
    <row r="70" spans="1:16" ht="80.099999999999994" customHeight="1">
      <c r="A70" s="64"/>
      <c r="B70" s="70"/>
      <c r="C70" s="70"/>
      <c r="D70" s="72"/>
      <c r="E70" s="72"/>
      <c r="F70" s="25" t="s">
        <v>162</v>
      </c>
      <c r="G70" s="25" t="s">
        <v>164</v>
      </c>
      <c r="H70" s="26">
        <v>1</v>
      </c>
      <c r="I70" s="26" t="s">
        <v>31</v>
      </c>
      <c r="J70" s="26"/>
      <c r="K70" s="25" t="s">
        <v>27</v>
      </c>
      <c r="L70" s="34" t="s">
        <v>28</v>
      </c>
      <c r="M70" s="35"/>
      <c r="N70" s="121"/>
      <c r="O70" s="127"/>
      <c r="P70" s="33"/>
    </row>
    <row r="71" spans="1:16" ht="80.099999999999994" customHeight="1">
      <c r="A71" s="64"/>
      <c r="B71" s="70"/>
      <c r="C71" s="70"/>
      <c r="D71" s="72"/>
      <c r="E71" s="72"/>
      <c r="F71" s="25" t="s">
        <v>165</v>
      </c>
      <c r="G71" s="27" t="s">
        <v>166</v>
      </c>
      <c r="H71" s="26">
        <v>2</v>
      </c>
      <c r="I71" s="27" t="s">
        <v>133</v>
      </c>
      <c r="J71" s="26"/>
      <c r="K71" s="25" t="s">
        <v>27</v>
      </c>
      <c r="L71" s="34" t="s">
        <v>28</v>
      </c>
      <c r="M71" s="35"/>
      <c r="N71" s="121"/>
      <c r="O71" s="127"/>
      <c r="P71" s="33"/>
    </row>
    <row r="72" spans="1:16" ht="80.099999999999994" customHeight="1">
      <c r="A72" s="64"/>
      <c r="B72" s="70"/>
      <c r="C72" s="70"/>
      <c r="D72" s="72"/>
      <c r="E72" s="72"/>
      <c r="F72" s="25" t="s">
        <v>167</v>
      </c>
      <c r="G72" s="27" t="s">
        <v>198</v>
      </c>
      <c r="H72" s="26">
        <v>1</v>
      </c>
      <c r="I72" s="27" t="s">
        <v>169</v>
      </c>
      <c r="J72" s="26"/>
      <c r="K72" s="25" t="s">
        <v>27</v>
      </c>
      <c r="L72" s="34" t="s">
        <v>28</v>
      </c>
      <c r="M72" s="35"/>
      <c r="N72" s="121"/>
      <c r="O72" s="127"/>
      <c r="P72" s="132" t="s">
        <v>170</v>
      </c>
    </row>
    <row r="73" spans="1:16" ht="80.099999999999994" customHeight="1">
      <c r="A73" s="64"/>
      <c r="B73" s="70"/>
      <c r="C73" s="70"/>
      <c r="D73" s="72"/>
      <c r="E73" s="72"/>
      <c r="F73" s="25" t="s">
        <v>167</v>
      </c>
      <c r="G73" s="27" t="s">
        <v>199</v>
      </c>
      <c r="H73" s="26">
        <v>1</v>
      </c>
      <c r="I73" s="27" t="s">
        <v>169</v>
      </c>
      <c r="J73" s="26"/>
      <c r="K73" s="25" t="s">
        <v>27</v>
      </c>
      <c r="L73" s="34" t="s">
        <v>28</v>
      </c>
      <c r="M73" s="35"/>
      <c r="N73" s="121"/>
      <c r="O73" s="127"/>
      <c r="P73" s="80"/>
    </row>
    <row r="74" spans="1:16" ht="80.099999999999994" customHeight="1">
      <c r="A74" s="64"/>
      <c r="B74" s="70"/>
      <c r="C74" s="70"/>
      <c r="D74" s="72"/>
      <c r="E74" s="72"/>
      <c r="F74" s="25" t="s">
        <v>172</v>
      </c>
      <c r="G74" s="27" t="s">
        <v>181</v>
      </c>
      <c r="H74" s="26">
        <v>1</v>
      </c>
      <c r="I74" s="27" t="s">
        <v>169</v>
      </c>
      <c r="J74" s="26"/>
      <c r="K74" s="25" t="s">
        <v>27</v>
      </c>
      <c r="L74" s="34" t="s">
        <v>28</v>
      </c>
      <c r="M74" s="35"/>
      <c r="N74" s="121"/>
      <c r="O74" s="127"/>
      <c r="P74" s="33"/>
    </row>
    <row r="75" spans="1:16" ht="80.099999999999994" customHeight="1">
      <c r="A75" s="64"/>
      <c r="B75" s="70"/>
      <c r="C75" s="70"/>
      <c r="D75" s="72"/>
      <c r="E75" s="108"/>
      <c r="F75" s="25" t="s">
        <v>145</v>
      </c>
      <c r="G75" s="27" t="s">
        <v>174</v>
      </c>
      <c r="H75" s="26">
        <v>2</v>
      </c>
      <c r="I75" s="26"/>
      <c r="J75" s="26"/>
      <c r="K75" s="24" t="s">
        <v>147</v>
      </c>
      <c r="L75" s="34" t="s">
        <v>28</v>
      </c>
      <c r="M75" s="36"/>
      <c r="N75" s="122"/>
      <c r="O75" s="128"/>
      <c r="P75" s="33"/>
    </row>
    <row r="76" spans="1:16" ht="80.099999999999994" customHeight="1">
      <c r="A76" s="63">
        <v>8</v>
      </c>
      <c r="B76" s="69" t="s">
        <v>200</v>
      </c>
      <c r="C76" s="69" t="s">
        <v>201</v>
      </c>
      <c r="D76" s="71"/>
      <c r="E76" s="114" t="s">
        <v>156</v>
      </c>
      <c r="F76" s="24" t="s">
        <v>19</v>
      </c>
      <c r="G76" s="25" t="s">
        <v>202</v>
      </c>
      <c r="H76" s="26">
        <v>1</v>
      </c>
      <c r="I76" s="27" t="s">
        <v>52</v>
      </c>
      <c r="J76" s="26"/>
      <c r="K76" s="24" t="s">
        <v>22</v>
      </c>
      <c r="L76" s="31" t="s">
        <v>23</v>
      </c>
      <c r="M76" s="32">
        <f>0.528*21</f>
        <v>11.088000000000001</v>
      </c>
      <c r="N76" s="120">
        <f>21-9.3</f>
        <v>11.7</v>
      </c>
      <c r="O76" s="126">
        <f>N76/0.7+M76</f>
        <v>27.802285714285716</v>
      </c>
      <c r="P76" s="33"/>
    </row>
    <row r="77" spans="1:16" ht="80.099999999999994" customHeight="1">
      <c r="A77" s="64"/>
      <c r="B77" s="70"/>
      <c r="C77" s="70"/>
      <c r="D77" s="72"/>
      <c r="E77" s="115"/>
      <c r="F77" s="24" t="s">
        <v>24</v>
      </c>
      <c r="G77" s="25" t="s">
        <v>203</v>
      </c>
      <c r="H77" s="26">
        <v>1</v>
      </c>
      <c r="I77" s="27" t="s">
        <v>186</v>
      </c>
      <c r="J77" s="26"/>
      <c r="K77" s="25" t="s">
        <v>27</v>
      </c>
      <c r="L77" s="34" t="s">
        <v>28</v>
      </c>
      <c r="M77" s="35"/>
      <c r="N77" s="121"/>
      <c r="O77" s="127"/>
      <c r="P77" s="33"/>
    </row>
    <row r="78" spans="1:16" ht="80.099999999999994" customHeight="1">
      <c r="A78" s="64"/>
      <c r="B78" s="70"/>
      <c r="C78" s="70"/>
      <c r="D78" s="72"/>
      <c r="E78" s="72"/>
      <c r="F78" s="25" t="s">
        <v>162</v>
      </c>
      <c r="G78" s="25" t="s">
        <v>204</v>
      </c>
      <c r="H78" s="26">
        <v>1</v>
      </c>
      <c r="I78" s="26" t="s">
        <v>31</v>
      </c>
      <c r="J78" s="26"/>
      <c r="K78" s="25" t="s">
        <v>27</v>
      </c>
      <c r="L78" s="34" t="s">
        <v>28</v>
      </c>
      <c r="M78" s="35"/>
      <c r="N78" s="121"/>
      <c r="O78" s="127"/>
      <c r="P78" s="33"/>
    </row>
    <row r="79" spans="1:16" ht="80.099999999999994" customHeight="1">
      <c r="A79" s="64"/>
      <c r="B79" s="70"/>
      <c r="C79" s="70"/>
      <c r="D79" s="72"/>
      <c r="E79" s="72"/>
      <c r="F79" s="25" t="s">
        <v>162</v>
      </c>
      <c r="G79" s="25" t="s">
        <v>205</v>
      </c>
      <c r="H79" s="26">
        <v>1</v>
      </c>
      <c r="I79" s="26" t="s">
        <v>31</v>
      </c>
      <c r="J79" s="26"/>
      <c r="K79" s="25" t="s">
        <v>27</v>
      </c>
      <c r="L79" s="34" t="s">
        <v>28</v>
      </c>
      <c r="M79" s="35"/>
      <c r="N79" s="121"/>
      <c r="O79" s="127"/>
      <c r="P79" s="33"/>
    </row>
    <row r="80" spans="1:16" ht="80.099999999999994" customHeight="1">
      <c r="A80" s="64"/>
      <c r="B80" s="70"/>
      <c r="C80" s="70"/>
      <c r="D80" s="72"/>
      <c r="E80" s="72"/>
      <c r="F80" s="25" t="s">
        <v>165</v>
      </c>
      <c r="G80" s="27" t="s">
        <v>206</v>
      </c>
      <c r="H80" s="26">
        <v>2</v>
      </c>
      <c r="I80" s="27" t="s">
        <v>133</v>
      </c>
      <c r="J80" s="26"/>
      <c r="K80" s="25" t="s">
        <v>27</v>
      </c>
      <c r="L80" s="34" t="s">
        <v>28</v>
      </c>
      <c r="M80" s="35"/>
      <c r="N80" s="121"/>
      <c r="O80" s="127"/>
      <c r="P80" s="33"/>
    </row>
    <row r="81" spans="1:16" ht="80.099999999999994" customHeight="1">
      <c r="A81" s="64"/>
      <c r="B81" s="70"/>
      <c r="C81" s="70"/>
      <c r="D81" s="72"/>
      <c r="E81" s="72"/>
      <c r="F81" s="25" t="s">
        <v>167</v>
      </c>
      <c r="G81" s="27" t="s">
        <v>207</v>
      </c>
      <c r="H81" s="26">
        <v>1</v>
      </c>
      <c r="I81" s="27" t="s">
        <v>169</v>
      </c>
      <c r="J81" s="26"/>
      <c r="K81" s="25" t="s">
        <v>27</v>
      </c>
      <c r="L81" s="34" t="s">
        <v>28</v>
      </c>
      <c r="M81" s="35"/>
      <c r="N81" s="121"/>
      <c r="O81" s="127"/>
      <c r="P81" s="132" t="s">
        <v>170</v>
      </c>
    </row>
    <row r="82" spans="1:16" ht="80.099999999999994" customHeight="1">
      <c r="A82" s="64"/>
      <c r="B82" s="70"/>
      <c r="C82" s="70"/>
      <c r="D82" s="72"/>
      <c r="E82" s="72"/>
      <c r="F82" s="25" t="s">
        <v>167</v>
      </c>
      <c r="G82" s="27" t="s">
        <v>208</v>
      </c>
      <c r="H82" s="26">
        <v>1</v>
      </c>
      <c r="I82" s="27" t="s">
        <v>169</v>
      </c>
      <c r="J82" s="26"/>
      <c r="K82" s="25" t="s">
        <v>27</v>
      </c>
      <c r="L82" s="34" t="s">
        <v>28</v>
      </c>
      <c r="M82" s="35"/>
      <c r="N82" s="121"/>
      <c r="O82" s="127"/>
      <c r="P82" s="80"/>
    </row>
    <row r="83" spans="1:16" ht="80.099999999999994" customHeight="1">
      <c r="A83" s="64"/>
      <c r="B83" s="70"/>
      <c r="C83" s="70"/>
      <c r="D83" s="72"/>
      <c r="E83" s="72"/>
      <c r="F83" s="25" t="s">
        <v>172</v>
      </c>
      <c r="G83" s="27" t="s">
        <v>209</v>
      </c>
      <c r="H83" s="26">
        <v>1</v>
      </c>
      <c r="I83" s="27" t="s">
        <v>169</v>
      </c>
      <c r="J83" s="26"/>
      <c r="K83" s="25" t="s">
        <v>27</v>
      </c>
      <c r="L83" s="34" t="s">
        <v>28</v>
      </c>
      <c r="M83" s="35"/>
      <c r="N83" s="121"/>
      <c r="O83" s="127"/>
      <c r="P83" s="33"/>
    </row>
    <row r="84" spans="1:16" ht="80.099999999999994" customHeight="1">
      <c r="A84" s="64"/>
      <c r="B84" s="70"/>
      <c r="C84" s="70"/>
      <c r="D84" s="72"/>
      <c r="E84" s="72"/>
      <c r="F84" s="25" t="s">
        <v>210</v>
      </c>
      <c r="G84" s="27" t="s">
        <v>211</v>
      </c>
      <c r="H84" s="26">
        <v>2</v>
      </c>
      <c r="I84" s="26" t="s">
        <v>31</v>
      </c>
      <c r="J84" s="26"/>
      <c r="K84" s="25" t="s">
        <v>27</v>
      </c>
      <c r="L84" s="34" t="s">
        <v>28</v>
      </c>
      <c r="M84" s="35"/>
      <c r="N84" s="121"/>
      <c r="O84" s="127"/>
      <c r="P84" s="33"/>
    </row>
    <row r="85" spans="1:16" ht="80.099999999999994" customHeight="1">
      <c r="A85" s="64"/>
      <c r="B85" s="70"/>
      <c r="C85" s="70"/>
      <c r="D85" s="72"/>
      <c r="E85" s="108"/>
      <c r="F85" s="25" t="s">
        <v>210</v>
      </c>
      <c r="G85" s="27" t="s">
        <v>212</v>
      </c>
      <c r="H85" s="26">
        <v>1</v>
      </c>
      <c r="I85" s="26" t="s">
        <v>31</v>
      </c>
      <c r="J85" s="26"/>
      <c r="K85" s="25" t="s">
        <v>27</v>
      </c>
      <c r="L85" s="34" t="s">
        <v>28</v>
      </c>
      <c r="M85" s="36"/>
      <c r="N85" s="122"/>
      <c r="O85" s="128"/>
      <c r="P85" s="33"/>
    </row>
    <row r="86" spans="1:16" ht="80.099999999999994" customHeight="1">
      <c r="A86" s="63">
        <v>9</v>
      </c>
      <c r="B86" s="69" t="s">
        <v>213</v>
      </c>
      <c r="C86" s="69" t="s">
        <v>214</v>
      </c>
      <c r="D86" s="71"/>
      <c r="E86" s="114" t="s">
        <v>156</v>
      </c>
      <c r="F86" s="24" t="s">
        <v>19</v>
      </c>
      <c r="G86" s="25" t="s">
        <v>215</v>
      </c>
      <c r="H86" s="26">
        <v>1</v>
      </c>
      <c r="I86" s="27" t="s">
        <v>52</v>
      </c>
      <c r="J86" s="26"/>
      <c r="K86" s="24" t="s">
        <v>22</v>
      </c>
      <c r="L86" s="31" t="s">
        <v>23</v>
      </c>
      <c r="M86" s="32">
        <f>21*0.525</f>
        <v>11.025</v>
      </c>
      <c r="N86" s="120">
        <f>20.9-9.3</f>
        <v>11.599999999999998</v>
      </c>
      <c r="O86" s="126">
        <f>N86/0.7+M86</f>
        <v>27.596428571428568</v>
      </c>
      <c r="P86" s="33"/>
    </row>
    <row r="87" spans="1:16" ht="80.099999999999994" customHeight="1">
      <c r="A87" s="64"/>
      <c r="B87" s="70"/>
      <c r="C87" s="70"/>
      <c r="D87" s="72"/>
      <c r="E87" s="115"/>
      <c r="F87" s="24" t="s">
        <v>24</v>
      </c>
      <c r="G87" s="25" t="s">
        <v>203</v>
      </c>
      <c r="H87" s="26">
        <v>1</v>
      </c>
      <c r="I87" s="27" t="s">
        <v>186</v>
      </c>
      <c r="J87" s="26"/>
      <c r="K87" s="25" t="s">
        <v>27</v>
      </c>
      <c r="L87" s="34" t="s">
        <v>28</v>
      </c>
      <c r="M87" s="35"/>
      <c r="N87" s="121"/>
      <c r="O87" s="127"/>
      <c r="P87" s="33"/>
    </row>
    <row r="88" spans="1:16" ht="80.099999999999994" customHeight="1">
      <c r="A88" s="64"/>
      <c r="B88" s="70"/>
      <c r="C88" s="70"/>
      <c r="D88" s="72"/>
      <c r="E88" s="72"/>
      <c r="F88" s="25" t="s">
        <v>162</v>
      </c>
      <c r="G88" s="25" t="s">
        <v>204</v>
      </c>
      <c r="H88" s="26">
        <v>1</v>
      </c>
      <c r="I88" s="26" t="s">
        <v>31</v>
      </c>
      <c r="J88" s="26"/>
      <c r="K88" s="25" t="s">
        <v>27</v>
      </c>
      <c r="L88" s="34" t="s">
        <v>28</v>
      </c>
      <c r="M88" s="35"/>
      <c r="N88" s="121"/>
      <c r="O88" s="127"/>
      <c r="P88" s="33"/>
    </row>
    <row r="89" spans="1:16" ht="80.099999999999994" customHeight="1">
      <c r="A89" s="64"/>
      <c r="B89" s="70"/>
      <c r="C89" s="70"/>
      <c r="D89" s="72"/>
      <c r="E89" s="72"/>
      <c r="F89" s="25" t="s">
        <v>162</v>
      </c>
      <c r="G89" s="25" t="s">
        <v>205</v>
      </c>
      <c r="H89" s="26">
        <v>1</v>
      </c>
      <c r="I89" s="26" t="s">
        <v>31</v>
      </c>
      <c r="J89" s="26"/>
      <c r="K89" s="25" t="s">
        <v>27</v>
      </c>
      <c r="L89" s="34" t="s">
        <v>28</v>
      </c>
      <c r="M89" s="35"/>
      <c r="N89" s="121"/>
      <c r="O89" s="127"/>
      <c r="P89" s="33"/>
    </row>
    <row r="90" spans="1:16" ht="80.099999999999994" customHeight="1">
      <c r="A90" s="64"/>
      <c r="B90" s="70"/>
      <c r="C90" s="70"/>
      <c r="D90" s="72"/>
      <c r="E90" s="72"/>
      <c r="F90" s="25" t="s">
        <v>165</v>
      </c>
      <c r="G90" s="27" t="s">
        <v>206</v>
      </c>
      <c r="H90" s="26">
        <v>2</v>
      </c>
      <c r="I90" s="27" t="s">
        <v>133</v>
      </c>
      <c r="J90" s="26"/>
      <c r="K90" s="25" t="s">
        <v>27</v>
      </c>
      <c r="L90" s="34" t="s">
        <v>28</v>
      </c>
      <c r="M90" s="35"/>
      <c r="N90" s="121"/>
      <c r="O90" s="127"/>
      <c r="P90" s="33"/>
    </row>
    <row r="91" spans="1:16" ht="80.099999999999994" customHeight="1">
      <c r="A91" s="64"/>
      <c r="B91" s="70"/>
      <c r="C91" s="70"/>
      <c r="D91" s="72"/>
      <c r="E91" s="72"/>
      <c r="F91" s="25" t="s">
        <v>167</v>
      </c>
      <c r="G91" s="27" t="s">
        <v>207</v>
      </c>
      <c r="H91" s="26">
        <v>1</v>
      </c>
      <c r="I91" s="27" t="s">
        <v>169</v>
      </c>
      <c r="J91" s="26"/>
      <c r="K91" s="25" t="s">
        <v>27</v>
      </c>
      <c r="L91" s="34" t="s">
        <v>28</v>
      </c>
      <c r="M91" s="35"/>
      <c r="N91" s="121"/>
      <c r="O91" s="127"/>
      <c r="P91" s="132" t="s">
        <v>170</v>
      </c>
    </row>
    <row r="92" spans="1:16" ht="80.099999999999994" customHeight="1">
      <c r="A92" s="64"/>
      <c r="B92" s="70"/>
      <c r="C92" s="70"/>
      <c r="D92" s="72"/>
      <c r="E92" s="72"/>
      <c r="F92" s="25" t="s">
        <v>167</v>
      </c>
      <c r="G92" s="27" t="s">
        <v>208</v>
      </c>
      <c r="H92" s="26">
        <v>1</v>
      </c>
      <c r="I92" s="27" t="s">
        <v>169</v>
      </c>
      <c r="J92" s="26"/>
      <c r="K92" s="25" t="s">
        <v>27</v>
      </c>
      <c r="L92" s="34" t="s">
        <v>28</v>
      </c>
      <c r="M92" s="35"/>
      <c r="N92" s="121"/>
      <c r="O92" s="127"/>
      <c r="P92" s="80"/>
    </row>
    <row r="93" spans="1:16" ht="80.099999999999994" customHeight="1">
      <c r="A93" s="64"/>
      <c r="B93" s="70"/>
      <c r="C93" s="70"/>
      <c r="D93" s="72"/>
      <c r="E93" s="72"/>
      <c r="F93" s="25" t="s">
        <v>172</v>
      </c>
      <c r="G93" s="27" t="s">
        <v>209</v>
      </c>
      <c r="H93" s="26">
        <v>1</v>
      </c>
      <c r="I93" s="27" t="s">
        <v>169</v>
      </c>
      <c r="J93" s="26"/>
      <c r="K93" s="25" t="s">
        <v>27</v>
      </c>
      <c r="L93" s="34" t="s">
        <v>28</v>
      </c>
      <c r="M93" s="35"/>
      <c r="N93" s="121"/>
      <c r="O93" s="127"/>
      <c r="P93" s="33"/>
    </row>
    <row r="94" spans="1:16" ht="80.099999999999994" customHeight="1">
      <c r="A94" s="64"/>
      <c r="B94" s="70"/>
      <c r="C94" s="70"/>
      <c r="D94" s="72"/>
      <c r="E94" s="72"/>
      <c r="F94" s="25" t="s">
        <v>210</v>
      </c>
      <c r="G94" s="27" t="s">
        <v>211</v>
      </c>
      <c r="H94" s="26">
        <v>2</v>
      </c>
      <c r="I94" s="26" t="s">
        <v>31</v>
      </c>
      <c r="J94" s="26"/>
      <c r="K94" s="25" t="s">
        <v>27</v>
      </c>
      <c r="L94" s="34" t="s">
        <v>28</v>
      </c>
      <c r="M94" s="35"/>
      <c r="N94" s="121"/>
      <c r="O94" s="127"/>
      <c r="P94" s="33"/>
    </row>
    <row r="95" spans="1:16" ht="80.099999999999994" customHeight="1">
      <c r="A95" s="64"/>
      <c r="B95" s="70"/>
      <c r="C95" s="70"/>
      <c r="D95" s="72"/>
      <c r="E95" s="108"/>
      <c r="F95" s="25" t="s">
        <v>210</v>
      </c>
      <c r="G95" s="27" t="s">
        <v>212</v>
      </c>
      <c r="H95" s="26">
        <v>1</v>
      </c>
      <c r="I95" s="26" t="s">
        <v>31</v>
      </c>
      <c r="J95" s="26"/>
      <c r="K95" s="25" t="s">
        <v>27</v>
      </c>
      <c r="L95" s="34" t="s">
        <v>28</v>
      </c>
      <c r="M95" s="36"/>
      <c r="N95" s="122"/>
      <c r="O95" s="128"/>
      <c r="P95" s="33"/>
    </row>
    <row r="96" spans="1:16" ht="80.099999999999994" customHeight="1">
      <c r="A96" s="63">
        <v>10</v>
      </c>
      <c r="B96" s="69" t="s">
        <v>216</v>
      </c>
      <c r="C96" s="69" t="s">
        <v>217</v>
      </c>
      <c r="D96" s="71"/>
      <c r="E96" s="71"/>
      <c r="F96" s="24" t="s">
        <v>19</v>
      </c>
      <c r="G96" s="25" t="s">
        <v>218</v>
      </c>
      <c r="H96" s="26">
        <v>1</v>
      </c>
      <c r="I96" s="27" t="s">
        <v>52</v>
      </c>
      <c r="J96" s="26"/>
      <c r="K96" s="24" t="s">
        <v>22</v>
      </c>
      <c r="L96" s="31" t="s">
        <v>23</v>
      </c>
      <c r="M96" s="32">
        <f>21*0.525</f>
        <v>11.025</v>
      </c>
      <c r="N96" s="120">
        <f>20.9-9.3</f>
        <v>11.599999999999998</v>
      </c>
      <c r="O96" s="126">
        <f>N96/0.7+M96</f>
        <v>27.596428571428568</v>
      </c>
      <c r="P96" s="33"/>
    </row>
    <row r="97" spans="1:16" ht="80.099999999999994" customHeight="1">
      <c r="A97" s="64"/>
      <c r="B97" s="70"/>
      <c r="C97" s="70"/>
      <c r="D97" s="72"/>
      <c r="E97" s="72"/>
      <c r="F97" s="24" t="s">
        <v>24</v>
      </c>
      <c r="G97" s="25" t="s">
        <v>219</v>
      </c>
      <c r="H97" s="26">
        <v>1</v>
      </c>
      <c r="I97" s="27" t="s">
        <v>159</v>
      </c>
      <c r="J97" s="26"/>
      <c r="K97" s="25" t="s">
        <v>27</v>
      </c>
      <c r="L97" s="34" t="s">
        <v>28</v>
      </c>
      <c r="M97" s="35"/>
      <c r="N97" s="121"/>
      <c r="O97" s="127"/>
      <c r="P97" s="33"/>
    </row>
    <row r="98" spans="1:16" ht="80.099999999999994" customHeight="1">
      <c r="A98" s="64"/>
      <c r="B98" s="70"/>
      <c r="C98" s="70"/>
      <c r="D98" s="72"/>
      <c r="E98" s="72"/>
      <c r="F98" s="25" t="s">
        <v>162</v>
      </c>
      <c r="G98" s="25" t="s">
        <v>204</v>
      </c>
      <c r="H98" s="26">
        <v>1</v>
      </c>
      <c r="I98" s="26" t="s">
        <v>31</v>
      </c>
      <c r="J98" s="26"/>
      <c r="K98" s="25" t="s">
        <v>27</v>
      </c>
      <c r="L98" s="34" t="s">
        <v>28</v>
      </c>
      <c r="M98" s="35"/>
      <c r="N98" s="121"/>
      <c r="O98" s="127"/>
      <c r="P98" s="33"/>
    </row>
    <row r="99" spans="1:16" ht="80.099999999999994" customHeight="1">
      <c r="A99" s="64"/>
      <c r="B99" s="70"/>
      <c r="C99" s="70"/>
      <c r="D99" s="72"/>
      <c r="E99" s="72"/>
      <c r="F99" s="25" t="s">
        <v>162</v>
      </c>
      <c r="G99" s="25" t="s">
        <v>205</v>
      </c>
      <c r="H99" s="26">
        <v>1</v>
      </c>
      <c r="I99" s="26" t="s">
        <v>31</v>
      </c>
      <c r="J99" s="26"/>
      <c r="K99" s="25" t="s">
        <v>27</v>
      </c>
      <c r="L99" s="34" t="s">
        <v>28</v>
      </c>
      <c r="M99" s="35"/>
      <c r="N99" s="121"/>
      <c r="O99" s="127"/>
      <c r="P99" s="33"/>
    </row>
    <row r="100" spans="1:16" ht="80.099999999999994" customHeight="1">
      <c r="A100" s="64"/>
      <c r="B100" s="70"/>
      <c r="C100" s="70"/>
      <c r="D100" s="72"/>
      <c r="E100" s="72"/>
      <c r="F100" s="25" t="s">
        <v>165</v>
      </c>
      <c r="G100" s="27" t="s">
        <v>206</v>
      </c>
      <c r="H100" s="26">
        <v>2</v>
      </c>
      <c r="I100" s="27" t="s">
        <v>133</v>
      </c>
      <c r="J100" s="26"/>
      <c r="K100" s="25" t="s">
        <v>27</v>
      </c>
      <c r="L100" s="34" t="s">
        <v>28</v>
      </c>
      <c r="M100" s="35"/>
      <c r="N100" s="121"/>
      <c r="O100" s="127"/>
      <c r="P100" s="33"/>
    </row>
    <row r="101" spans="1:16" ht="80.099999999999994" customHeight="1">
      <c r="A101" s="64"/>
      <c r="B101" s="70"/>
      <c r="C101" s="70"/>
      <c r="D101" s="72"/>
      <c r="E101" s="72"/>
      <c r="F101" s="25" t="s">
        <v>167</v>
      </c>
      <c r="G101" s="27" t="s">
        <v>207</v>
      </c>
      <c r="H101" s="26">
        <v>1</v>
      </c>
      <c r="I101" s="27" t="s">
        <v>169</v>
      </c>
      <c r="J101" s="26"/>
      <c r="K101" s="25" t="s">
        <v>27</v>
      </c>
      <c r="L101" s="34" t="s">
        <v>28</v>
      </c>
      <c r="M101" s="35"/>
      <c r="N101" s="121"/>
      <c r="O101" s="127"/>
      <c r="P101" s="132" t="s">
        <v>170</v>
      </c>
    </row>
    <row r="102" spans="1:16" ht="80.099999999999994" customHeight="1">
      <c r="A102" s="64"/>
      <c r="B102" s="70"/>
      <c r="C102" s="70"/>
      <c r="D102" s="72"/>
      <c r="E102" s="72"/>
      <c r="F102" s="25" t="s">
        <v>167</v>
      </c>
      <c r="G102" s="27" t="s">
        <v>208</v>
      </c>
      <c r="H102" s="26">
        <v>1</v>
      </c>
      <c r="I102" s="27" t="s">
        <v>169</v>
      </c>
      <c r="J102" s="26"/>
      <c r="K102" s="25" t="s">
        <v>27</v>
      </c>
      <c r="L102" s="34" t="s">
        <v>28</v>
      </c>
      <c r="M102" s="35"/>
      <c r="N102" s="121"/>
      <c r="O102" s="127"/>
      <c r="P102" s="80"/>
    </row>
    <row r="103" spans="1:16" ht="80.099999999999994" customHeight="1">
      <c r="A103" s="64"/>
      <c r="B103" s="70"/>
      <c r="C103" s="70"/>
      <c r="D103" s="72"/>
      <c r="E103" s="72"/>
      <c r="F103" s="25" t="s">
        <v>172</v>
      </c>
      <c r="G103" s="27" t="s">
        <v>209</v>
      </c>
      <c r="H103" s="26">
        <v>1</v>
      </c>
      <c r="I103" s="27" t="s">
        <v>169</v>
      </c>
      <c r="J103" s="26"/>
      <c r="K103" s="25" t="s">
        <v>27</v>
      </c>
      <c r="L103" s="34" t="s">
        <v>28</v>
      </c>
      <c r="M103" s="35"/>
      <c r="N103" s="121"/>
      <c r="O103" s="127"/>
      <c r="P103" s="33"/>
    </row>
    <row r="104" spans="1:16" ht="80.099999999999994" customHeight="1">
      <c r="A104" s="64"/>
      <c r="B104" s="70"/>
      <c r="C104" s="70"/>
      <c r="D104" s="72"/>
      <c r="E104" s="72"/>
      <c r="F104" s="25" t="s">
        <v>210</v>
      </c>
      <c r="G104" s="27" t="s">
        <v>211</v>
      </c>
      <c r="H104" s="26">
        <v>2</v>
      </c>
      <c r="I104" s="26" t="s">
        <v>31</v>
      </c>
      <c r="J104" s="26"/>
      <c r="K104" s="25" t="s">
        <v>27</v>
      </c>
      <c r="L104" s="34" t="s">
        <v>28</v>
      </c>
      <c r="M104" s="35"/>
      <c r="N104" s="121"/>
      <c r="O104" s="127"/>
      <c r="P104" s="33"/>
    </row>
    <row r="105" spans="1:16" ht="80.099999999999994" customHeight="1">
      <c r="A105" s="64"/>
      <c r="B105" s="70"/>
      <c r="C105" s="70"/>
      <c r="D105" s="72"/>
      <c r="E105" s="108"/>
      <c r="F105" s="25" t="s">
        <v>210</v>
      </c>
      <c r="G105" s="27" t="s">
        <v>212</v>
      </c>
      <c r="H105" s="26">
        <v>1</v>
      </c>
      <c r="I105" s="26" t="s">
        <v>31</v>
      </c>
      <c r="J105" s="26"/>
      <c r="K105" s="25" t="s">
        <v>27</v>
      </c>
      <c r="L105" s="34" t="s">
        <v>28</v>
      </c>
      <c r="M105" s="36"/>
      <c r="N105" s="122"/>
      <c r="O105" s="128"/>
      <c r="P105" s="33"/>
    </row>
    <row r="106" spans="1:16" ht="80.099999999999994" customHeight="1">
      <c r="A106" s="63">
        <v>11</v>
      </c>
      <c r="B106" s="69" t="s">
        <v>220</v>
      </c>
      <c r="C106" s="69" t="s">
        <v>221</v>
      </c>
      <c r="D106" s="71"/>
      <c r="E106" s="71"/>
      <c r="F106" s="24" t="s">
        <v>19</v>
      </c>
      <c r="G106" s="25" t="s">
        <v>222</v>
      </c>
      <c r="H106" s="26">
        <v>1</v>
      </c>
      <c r="I106" s="27" t="s">
        <v>52</v>
      </c>
      <c r="J106" s="26"/>
      <c r="K106" s="24" t="s">
        <v>22</v>
      </c>
      <c r="L106" s="31" t="s">
        <v>23</v>
      </c>
      <c r="M106" s="32">
        <f>0.776*21</f>
        <v>16.295999999999999</v>
      </c>
      <c r="N106" s="120">
        <f>31.76-13.7</f>
        <v>18.060000000000002</v>
      </c>
      <c r="O106" s="126">
        <f>N106/0.7+M106</f>
        <v>42.096000000000004</v>
      </c>
      <c r="P106" s="33"/>
    </row>
    <row r="107" spans="1:16" ht="80.099999999999994" customHeight="1">
      <c r="A107" s="64"/>
      <c r="B107" s="70"/>
      <c r="C107" s="70"/>
      <c r="D107" s="72"/>
      <c r="E107" s="72"/>
      <c r="F107" s="24" t="s">
        <v>24</v>
      </c>
      <c r="G107" s="25" t="s">
        <v>193</v>
      </c>
      <c r="H107" s="26">
        <v>1</v>
      </c>
      <c r="I107" s="27" t="s">
        <v>159</v>
      </c>
      <c r="J107" s="26"/>
      <c r="K107" s="25" t="s">
        <v>27</v>
      </c>
      <c r="L107" s="34" t="s">
        <v>28</v>
      </c>
      <c r="M107" s="35"/>
      <c r="N107" s="121"/>
      <c r="O107" s="127"/>
      <c r="P107" s="33"/>
    </row>
    <row r="108" spans="1:16" ht="80.099999999999994" customHeight="1">
      <c r="A108" s="64"/>
      <c r="B108" s="70"/>
      <c r="C108" s="70"/>
      <c r="D108" s="72"/>
      <c r="E108" s="72"/>
      <c r="F108" s="25" t="s">
        <v>162</v>
      </c>
      <c r="G108" s="25" t="s">
        <v>163</v>
      </c>
      <c r="H108" s="26">
        <v>1</v>
      </c>
      <c r="I108" s="26" t="s">
        <v>31</v>
      </c>
      <c r="J108" s="26"/>
      <c r="K108" s="25" t="s">
        <v>27</v>
      </c>
      <c r="L108" s="34" t="s">
        <v>28</v>
      </c>
      <c r="M108" s="35"/>
      <c r="N108" s="121"/>
      <c r="O108" s="127"/>
      <c r="P108" s="33"/>
    </row>
    <row r="109" spans="1:16" ht="80.099999999999994" customHeight="1">
      <c r="A109" s="64"/>
      <c r="B109" s="70"/>
      <c r="C109" s="70"/>
      <c r="D109" s="72"/>
      <c r="E109" s="72"/>
      <c r="F109" s="25" t="s">
        <v>162</v>
      </c>
      <c r="G109" s="25" t="s">
        <v>164</v>
      </c>
      <c r="H109" s="26">
        <v>1</v>
      </c>
      <c r="I109" s="26" t="s">
        <v>31</v>
      </c>
      <c r="J109" s="26"/>
      <c r="K109" s="25" t="s">
        <v>27</v>
      </c>
      <c r="L109" s="34" t="s">
        <v>28</v>
      </c>
      <c r="M109" s="35"/>
      <c r="N109" s="121"/>
      <c r="O109" s="127"/>
      <c r="P109" s="33"/>
    </row>
    <row r="110" spans="1:16" ht="80.099999999999994" customHeight="1">
      <c r="A110" s="64"/>
      <c r="B110" s="70"/>
      <c r="C110" s="70"/>
      <c r="D110" s="72"/>
      <c r="E110" s="72"/>
      <c r="F110" s="25" t="s">
        <v>165</v>
      </c>
      <c r="G110" s="27" t="s">
        <v>166</v>
      </c>
      <c r="H110" s="26">
        <v>2</v>
      </c>
      <c r="I110" s="27" t="s">
        <v>133</v>
      </c>
      <c r="J110" s="26"/>
      <c r="K110" s="25" t="s">
        <v>27</v>
      </c>
      <c r="L110" s="34" t="s">
        <v>28</v>
      </c>
      <c r="M110" s="35"/>
      <c r="N110" s="121"/>
      <c r="O110" s="127"/>
      <c r="P110" s="33"/>
    </row>
    <row r="111" spans="1:16" ht="80.099999999999994" customHeight="1">
      <c r="A111" s="64"/>
      <c r="B111" s="70"/>
      <c r="C111" s="70"/>
      <c r="D111" s="72"/>
      <c r="E111" s="72"/>
      <c r="F111" s="25" t="s">
        <v>167</v>
      </c>
      <c r="G111" s="27" t="s">
        <v>179</v>
      </c>
      <c r="H111" s="26">
        <v>1</v>
      </c>
      <c r="I111" s="27" t="s">
        <v>169</v>
      </c>
      <c r="J111" s="26"/>
      <c r="K111" s="25" t="s">
        <v>27</v>
      </c>
      <c r="L111" s="34" t="s">
        <v>28</v>
      </c>
      <c r="M111" s="35"/>
      <c r="N111" s="121"/>
      <c r="O111" s="127"/>
      <c r="P111" s="132" t="s">
        <v>170</v>
      </c>
    </row>
    <row r="112" spans="1:16" ht="80.099999999999994" customHeight="1">
      <c r="A112" s="64"/>
      <c r="B112" s="70"/>
      <c r="C112" s="70"/>
      <c r="D112" s="72"/>
      <c r="E112" s="72"/>
      <c r="F112" s="25" t="s">
        <v>167</v>
      </c>
      <c r="G112" s="27" t="s">
        <v>180</v>
      </c>
      <c r="H112" s="26">
        <v>1</v>
      </c>
      <c r="I112" s="27" t="s">
        <v>169</v>
      </c>
      <c r="J112" s="26"/>
      <c r="K112" s="25" t="s">
        <v>27</v>
      </c>
      <c r="L112" s="34" t="s">
        <v>28</v>
      </c>
      <c r="M112" s="35"/>
      <c r="N112" s="121"/>
      <c r="O112" s="127"/>
      <c r="P112" s="80"/>
    </row>
    <row r="113" spans="1:16" ht="80.099999999999994" customHeight="1">
      <c r="A113" s="64"/>
      <c r="B113" s="70"/>
      <c r="C113" s="70"/>
      <c r="D113" s="72"/>
      <c r="E113" s="72"/>
      <c r="F113" s="25" t="s">
        <v>172</v>
      </c>
      <c r="G113" s="27" t="s">
        <v>223</v>
      </c>
      <c r="H113" s="26">
        <v>1</v>
      </c>
      <c r="I113" s="27" t="s">
        <v>169</v>
      </c>
      <c r="J113" s="26"/>
      <c r="K113" s="25" t="s">
        <v>27</v>
      </c>
      <c r="L113" s="34" t="s">
        <v>28</v>
      </c>
      <c r="M113" s="35"/>
      <c r="N113" s="121"/>
      <c r="O113" s="127"/>
      <c r="P113" s="33"/>
    </row>
    <row r="114" spans="1:16" ht="80.099999999999994" customHeight="1">
      <c r="A114" s="64"/>
      <c r="B114" s="70"/>
      <c r="C114" s="70"/>
      <c r="D114" s="72"/>
      <c r="E114" s="108"/>
      <c r="F114" s="25" t="s">
        <v>145</v>
      </c>
      <c r="G114" s="27" t="s">
        <v>174</v>
      </c>
      <c r="H114" s="26">
        <v>2</v>
      </c>
      <c r="I114" s="26"/>
      <c r="J114" s="26"/>
      <c r="K114" s="24" t="s">
        <v>147</v>
      </c>
      <c r="L114" s="34" t="s">
        <v>28</v>
      </c>
      <c r="M114" s="36"/>
      <c r="N114" s="122"/>
      <c r="O114" s="128"/>
      <c r="P114" s="33"/>
    </row>
    <row r="115" spans="1:16" ht="80.099999999999994" customHeight="1">
      <c r="A115" s="97">
        <v>12</v>
      </c>
      <c r="B115" s="103" t="s">
        <v>224</v>
      </c>
      <c r="C115" s="103" t="s">
        <v>225</v>
      </c>
      <c r="D115" s="107"/>
      <c r="E115" s="114" t="s">
        <v>226</v>
      </c>
      <c r="F115" s="24" t="s">
        <v>19</v>
      </c>
      <c r="G115" s="25" t="s">
        <v>227</v>
      </c>
      <c r="H115" s="26">
        <v>1</v>
      </c>
      <c r="I115" s="27" t="s">
        <v>52</v>
      </c>
      <c r="J115" s="26"/>
      <c r="K115" s="24" t="s">
        <v>22</v>
      </c>
      <c r="L115" s="31" t="s">
        <v>23</v>
      </c>
      <c r="M115" s="32">
        <f>0.78*21</f>
        <v>16.38</v>
      </c>
      <c r="N115" s="117">
        <f>33.83-13.7436</f>
        <v>20.086399999999998</v>
      </c>
      <c r="O115" s="126">
        <f>N115/0.7+M115</f>
        <v>45.074857142857141</v>
      </c>
      <c r="P115" s="33"/>
    </row>
    <row r="116" spans="1:16" ht="80.099999999999994" customHeight="1">
      <c r="A116" s="97"/>
      <c r="B116" s="103"/>
      <c r="C116" s="103"/>
      <c r="D116" s="107"/>
      <c r="E116" s="115"/>
      <c r="F116" s="24" t="s">
        <v>24</v>
      </c>
      <c r="G116" s="25" t="s">
        <v>228</v>
      </c>
      <c r="H116" s="26">
        <v>1</v>
      </c>
      <c r="I116" s="27" t="s">
        <v>26</v>
      </c>
      <c r="J116" s="26"/>
      <c r="K116" s="25" t="s">
        <v>27</v>
      </c>
      <c r="L116" s="34" t="s">
        <v>28</v>
      </c>
      <c r="M116" s="35"/>
      <c r="N116" s="118"/>
      <c r="O116" s="127"/>
      <c r="P116" s="33"/>
    </row>
    <row r="117" spans="1:16" ht="80.099999999999994" customHeight="1">
      <c r="A117" s="97"/>
      <c r="B117" s="103"/>
      <c r="C117" s="103"/>
      <c r="D117" s="107"/>
      <c r="E117" s="72"/>
      <c r="F117" s="24" t="s">
        <v>24</v>
      </c>
      <c r="G117" s="25" t="s">
        <v>229</v>
      </c>
      <c r="H117" s="26">
        <v>1</v>
      </c>
      <c r="I117" s="27" t="s">
        <v>26</v>
      </c>
      <c r="J117" s="26"/>
      <c r="K117" s="25" t="s">
        <v>27</v>
      </c>
      <c r="L117" s="34" t="s">
        <v>28</v>
      </c>
      <c r="M117" s="35"/>
      <c r="N117" s="118"/>
      <c r="O117" s="127"/>
      <c r="P117" s="33"/>
    </row>
    <row r="118" spans="1:16" ht="80.099999999999994" customHeight="1">
      <c r="A118" s="97"/>
      <c r="B118" s="103"/>
      <c r="C118" s="103"/>
      <c r="D118" s="107"/>
      <c r="E118" s="72"/>
      <c r="F118" s="25" t="s">
        <v>165</v>
      </c>
      <c r="G118" s="25" t="s">
        <v>230</v>
      </c>
      <c r="H118" s="26">
        <v>2</v>
      </c>
      <c r="I118" s="27" t="s">
        <v>133</v>
      </c>
      <c r="J118" s="26"/>
      <c r="K118" s="25" t="s">
        <v>27</v>
      </c>
      <c r="L118" s="34" t="s">
        <v>28</v>
      </c>
      <c r="M118" s="35"/>
      <c r="N118" s="118"/>
      <c r="O118" s="127"/>
      <c r="P118" s="33"/>
    </row>
    <row r="119" spans="1:16" ht="80.099999999999994" customHeight="1">
      <c r="A119" s="97"/>
      <c r="B119" s="103"/>
      <c r="C119" s="103"/>
      <c r="D119" s="107"/>
      <c r="E119" s="72"/>
      <c r="F119" s="25" t="s">
        <v>167</v>
      </c>
      <c r="G119" s="25" t="s">
        <v>231</v>
      </c>
      <c r="H119" s="26">
        <v>1</v>
      </c>
      <c r="I119" s="27" t="s">
        <v>169</v>
      </c>
      <c r="J119" s="26"/>
      <c r="K119" s="25" t="s">
        <v>27</v>
      </c>
      <c r="L119" s="34" t="s">
        <v>28</v>
      </c>
      <c r="M119" s="35"/>
      <c r="N119" s="118"/>
      <c r="O119" s="127"/>
      <c r="P119" s="33"/>
    </row>
    <row r="120" spans="1:16" ht="80.099999999999994" customHeight="1">
      <c r="A120" s="97"/>
      <c r="B120" s="103"/>
      <c r="C120" s="103"/>
      <c r="D120" s="107"/>
      <c r="E120" s="72"/>
      <c r="F120" s="25" t="s">
        <v>172</v>
      </c>
      <c r="G120" s="25" t="s">
        <v>232</v>
      </c>
      <c r="H120" s="26">
        <v>1</v>
      </c>
      <c r="I120" s="27" t="s">
        <v>169</v>
      </c>
      <c r="J120" s="26"/>
      <c r="K120" s="25" t="s">
        <v>27</v>
      </c>
      <c r="L120" s="34" t="s">
        <v>28</v>
      </c>
      <c r="M120" s="35"/>
      <c r="N120" s="118"/>
      <c r="O120" s="127"/>
      <c r="P120" s="132" t="s">
        <v>170</v>
      </c>
    </row>
    <row r="121" spans="1:16" ht="80.099999999999994" customHeight="1">
      <c r="A121" s="97"/>
      <c r="B121" s="103"/>
      <c r="C121" s="103"/>
      <c r="D121" s="107"/>
      <c r="E121" s="72"/>
      <c r="F121" s="25" t="s">
        <v>172</v>
      </c>
      <c r="G121" s="25" t="s">
        <v>233</v>
      </c>
      <c r="H121" s="26">
        <v>1</v>
      </c>
      <c r="I121" s="27" t="s">
        <v>169</v>
      </c>
      <c r="J121" s="26"/>
      <c r="K121" s="25" t="s">
        <v>27</v>
      </c>
      <c r="L121" s="34" t="s">
        <v>28</v>
      </c>
      <c r="M121" s="35"/>
      <c r="N121" s="118"/>
      <c r="O121" s="127"/>
      <c r="P121" s="80"/>
    </row>
    <row r="122" spans="1:16" ht="80.099999999999994" customHeight="1">
      <c r="A122" s="97"/>
      <c r="B122" s="103"/>
      <c r="C122" s="103"/>
      <c r="D122" s="107"/>
      <c r="E122" s="72"/>
      <c r="F122" s="25" t="s">
        <v>75</v>
      </c>
      <c r="G122" s="25" t="s">
        <v>234</v>
      </c>
      <c r="H122" s="26">
        <v>4</v>
      </c>
      <c r="I122" s="26"/>
      <c r="J122" s="26"/>
      <c r="K122" s="25" t="s">
        <v>147</v>
      </c>
      <c r="L122" s="34" t="s">
        <v>28</v>
      </c>
      <c r="M122" s="35"/>
      <c r="N122" s="118"/>
      <c r="O122" s="127"/>
      <c r="P122" s="33"/>
    </row>
    <row r="123" spans="1:16" ht="80.099999999999994" customHeight="1">
      <c r="A123" s="97"/>
      <c r="B123" s="103"/>
      <c r="C123" s="103"/>
      <c r="D123" s="107"/>
      <c r="E123" s="72"/>
      <c r="F123" s="25" t="s">
        <v>235</v>
      </c>
      <c r="G123" s="25" t="s">
        <v>236</v>
      </c>
      <c r="H123" s="26">
        <v>1</v>
      </c>
      <c r="I123" s="26" t="s">
        <v>237</v>
      </c>
      <c r="J123" s="26"/>
      <c r="K123" s="25" t="s">
        <v>27</v>
      </c>
      <c r="L123" s="34" t="s">
        <v>28</v>
      </c>
      <c r="M123" s="35"/>
      <c r="N123" s="118"/>
      <c r="O123" s="127"/>
      <c r="P123" s="33"/>
    </row>
    <row r="124" spans="1:16" ht="80.099999999999994" customHeight="1">
      <c r="A124" s="97"/>
      <c r="B124" s="103"/>
      <c r="C124" s="103"/>
      <c r="D124" s="107"/>
      <c r="E124" s="72"/>
      <c r="F124" s="25" t="s">
        <v>235</v>
      </c>
      <c r="G124" s="25" t="s">
        <v>238</v>
      </c>
      <c r="H124" s="26">
        <v>1</v>
      </c>
      <c r="I124" s="26" t="s">
        <v>237</v>
      </c>
      <c r="J124" s="26"/>
      <c r="K124" s="25" t="s">
        <v>27</v>
      </c>
      <c r="L124" s="34" t="s">
        <v>28</v>
      </c>
      <c r="M124" s="35"/>
      <c r="N124" s="118"/>
      <c r="O124" s="127"/>
      <c r="P124" s="33"/>
    </row>
    <row r="125" spans="1:16" ht="80.099999999999994" customHeight="1">
      <c r="A125" s="97"/>
      <c r="B125" s="103"/>
      <c r="C125" s="103"/>
      <c r="D125" s="107"/>
      <c r="E125" s="72"/>
      <c r="F125" s="25" t="s">
        <v>210</v>
      </c>
      <c r="G125" s="27" t="s">
        <v>239</v>
      </c>
      <c r="H125" s="26">
        <v>1</v>
      </c>
      <c r="I125" s="26" t="s">
        <v>31</v>
      </c>
      <c r="J125" s="26"/>
      <c r="K125" s="25" t="s">
        <v>27</v>
      </c>
      <c r="L125" s="34" t="s">
        <v>28</v>
      </c>
      <c r="M125" s="35"/>
      <c r="N125" s="118"/>
      <c r="O125" s="127"/>
      <c r="P125" s="33"/>
    </row>
    <row r="126" spans="1:16" ht="80.099999999999994" customHeight="1">
      <c r="A126" s="97"/>
      <c r="B126" s="103"/>
      <c r="C126" s="103"/>
      <c r="D126" s="107"/>
      <c r="E126" s="72"/>
      <c r="F126" s="25" t="s">
        <v>210</v>
      </c>
      <c r="G126" s="27" t="s">
        <v>240</v>
      </c>
      <c r="H126" s="26">
        <v>1</v>
      </c>
      <c r="I126" s="26" t="s">
        <v>31</v>
      </c>
      <c r="J126" s="26"/>
      <c r="K126" s="25" t="s">
        <v>27</v>
      </c>
      <c r="L126" s="34" t="s">
        <v>28</v>
      </c>
      <c r="M126" s="35"/>
      <c r="N126" s="118"/>
      <c r="O126" s="127"/>
      <c r="P126" s="33"/>
    </row>
    <row r="127" spans="1:16" ht="80.099999999999994" customHeight="1">
      <c r="A127" s="97"/>
      <c r="B127" s="103"/>
      <c r="C127" s="103"/>
      <c r="D127" s="107"/>
      <c r="E127" s="72"/>
      <c r="F127" s="25" t="s">
        <v>210</v>
      </c>
      <c r="G127" s="27" t="s">
        <v>241</v>
      </c>
      <c r="H127" s="26">
        <v>1</v>
      </c>
      <c r="I127" s="26" t="s">
        <v>31</v>
      </c>
      <c r="J127" s="26"/>
      <c r="K127" s="25" t="s">
        <v>27</v>
      </c>
      <c r="L127" s="34" t="s">
        <v>28</v>
      </c>
      <c r="M127" s="35"/>
      <c r="N127" s="118"/>
      <c r="O127" s="127"/>
      <c r="P127" s="33"/>
    </row>
    <row r="128" spans="1:16" ht="80.099999999999994" customHeight="1">
      <c r="A128" s="97"/>
      <c r="B128" s="103"/>
      <c r="C128" s="103"/>
      <c r="D128" s="107"/>
      <c r="E128" s="108"/>
      <c r="F128" s="25" t="s">
        <v>210</v>
      </c>
      <c r="G128" s="26" t="s">
        <v>242</v>
      </c>
      <c r="H128" s="26">
        <v>1</v>
      </c>
      <c r="I128" s="26" t="s">
        <v>31</v>
      </c>
      <c r="J128" s="26"/>
      <c r="K128" s="25" t="s">
        <v>27</v>
      </c>
      <c r="L128" s="34" t="s">
        <v>28</v>
      </c>
      <c r="M128" s="36"/>
      <c r="N128" s="119"/>
      <c r="O128" s="128"/>
      <c r="P128" s="33"/>
    </row>
    <row r="129" spans="1:16" ht="80.099999999999994" customHeight="1">
      <c r="A129" s="98">
        <v>13</v>
      </c>
      <c r="B129" s="103" t="s">
        <v>243</v>
      </c>
      <c r="C129" s="103" t="s">
        <v>244</v>
      </c>
      <c r="D129" s="107"/>
      <c r="E129" s="114" t="s">
        <v>226</v>
      </c>
      <c r="F129" s="24" t="s">
        <v>19</v>
      </c>
      <c r="G129" s="25" t="s">
        <v>245</v>
      </c>
      <c r="H129" s="26">
        <v>1</v>
      </c>
      <c r="I129" s="27" t="s">
        <v>52</v>
      </c>
      <c r="J129" s="26"/>
      <c r="K129" s="24" t="s">
        <v>22</v>
      </c>
      <c r="L129" s="31" t="s">
        <v>23</v>
      </c>
      <c r="M129" s="32"/>
      <c r="N129" s="120">
        <f>33.42-12.9859</f>
        <v>20.434100000000001</v>
      </c>
      <c r="O129" s="126">
        <f>N129/0.7+M132</f>
        <v>44.668571428571433</v>
      </c>
      <c r="P129" s="33"/>
    </row>
    <row r="130" spans="1:16" ht="80.099999999999994" customHeight="1">
      <c r="A130" s="98"/>
      <c r="B130" s="103"/>
      <c r="C130" s="103"/>
      <c r="D130" s="107"/>
      <c r="E130" s="115"/>
      <c r="F130" s="24" t="s">
        <v>24</v>
      </c>
      <c r="G130" s="25" t="s">
        <v>228</v>
      </c>
      <c r="H130" s="26">
        <v>1</v>
      </c>
      <c r="I130" s="27" t="s">
        <v>26</v>
      </c>
      <c r="J130" s="26"/>
      <c r="K130" s="25" t="s">
        <v>27</v>
      </c>
      <c r="L130" s="34" t="s">
        <v>28</v>
      </c>
      <c r="M130" s="35"/>
      <c r="N130" s="121"/>
      <c r="O130" s="127"/>
      <c r="P130" s="33"/>
    </row>
    <row r="131" spans="1:16" ht="80.099999999999994" customHeight="1">
      <c r="A131" s="98"/>
      <c r="B131" s="103"/>
      <c r="C131" s="103"/>
      <c r="D131" s="107"/>
      <c r="E131" s="72"/>
      <c r="F131" s="24" t="s">
        <v>24</v>
      </c>
      <c r="G131" s="25" t="s">
        <v>229</v>
      </c>
      <c r="H131" s="26">
        <v>1</v>
      </c>
      <c r="I131" s="27" t="s">
        <v>26</v>
      </c>
      <c r="J131" s="26"/>
      <c r="K131" s="25" t="s">
        <v>27</v>
      </c>
      <c r="L131" s="34" t="s">
        <v>28</v>
      </c>
      <c r="M131" s="35"/>
      <c r="N131" s="121"/>
      <c r="O131" s="127"/>
      <c r="P131" s="33"/>
    </row>
    <row r="132" spans="1:16" ht="80.099999999999994" customHeight="1">
      <c r="A132" s="98"/>
      <c r="B132" s="103"/>
      <c r="C132" s="103"/>
      <c r="D132" s="107"/>
      <c r="E132" s="72"/>
      <c r="F132" s="24" t="s">
        <v>24</v>
      </c>
      <c r="G132" s="25" t="s">
        <v>246</v>
      </c>
      <c r="H132" s="26">
        <v>1</v>
      </c>
      <c r="I132" s="27" t="s">
        <v>26</v>
      </c>
      <c r="J132" s="26"/>
      <c r="K132" s="25" t="s">
        <v>27</v>
      </c>
      <c r="L132" s="34" t="s">
        <v>28</v>
      </c>
      <c r="M132" s="35">
        <f>0.737*21</f>
        <v>15.477</v>
      </c>
      <c r="N132" s="121"/>
      <c r="O132" s="127"/>
      <c r="P132" s="33"/>
    </row>
    <row r="133" spans="1:16" ht="80.099999999999994" customHeight="1">
      <c r="A133" s="98"/>
      <c r="B133" s="103"/>
      <c r="C133" s="103"/>
      <c r="D133" s="107"/>
      <c r="E133" s="72"/>
      <c r="F133" s="25" t="s">
        <v>165</v>
      </c>
      <c r="G133" s="25" t="s">
        <v>230</v>
      </c>
      <c r="H133" s="26">
        <v>2</v>
      </c>
      <c r="I133" s="27" t="s">
        <v>133</v>
      </c>
      <c r="J133" s="26"/>
      <c r="K133" s="25" t="s">
        <v>27</v>
      </c>
      <c r="L133" s="34" t="s">
        <v>28</v>
      </c>
      <c r="M133" s="35"/>
      <c r="N133" s="121"/>
      <c r="O133" s="127"/>
      <c r="P133" s="33"/>
    </row>
    <row r="134" spans="1:16" ht="80.099999999999994" customHeight="1">
      <c r="A134" s="98"/>
      <c r="B134" s="103"/>
      <c r="C134" s="103"/>
      <c r="D134" s="107"/>
      <c r="E134" s="72"/>
      <c r="F134" s="25" t="s">
        <v>167</v>
      </c>
      <c r="G134" s="25" t="s">
        <v>231</v>
      </c>
      <c r="H134" s="26">
        <v>1</v>
      </c>
      <c r="I134" s="27" t="s">
        <v>169</v>
      </c>
      <c r="J134" s="26"/>
      <c r="K134" s="25" t="s">
        <v>27</v>
      </c>
      <c r="L134" s="34" t="s">
        <v>28</v>
      </c>
      <c r="M134" s="35"/>
      <c r="N134" s="121"/>
      <c r="O134" s="127"/>
      <c r="P134" s="33"/>
    </row>
    <row r="135" spans="1:16" ht="80.099999999999994" customHeight="1">
      <c r="A135" s="98"/>
      <c r="B135" s="103"/>
      <c r="C135" s="103"/>
      <c r="D135" s="107"/>
      <c r="E135" s="72"/>
      <c r="F135" s="25" t="s">
        <v>172</v>
      </c>
      <c r="G135" s="25" t="s">
        <v>232</v>
      </c>
      <c r="H135" s="26">
        <v>1</v>
      </c>
      <c r="I135" s="27" t="s">
        <v>169</v>
      </c>
      <c r="J135" s="26"/>
      <c r="K135" s="25" t="s">
        <v>27</v>
      </c>
      <c r="L135" s="34" t="s">
        <v>28</v>
      </c>
      <c r="M135" s="35"/>
      <c r="N135" s="121"/>
      <c r="O135" s="127"/>
      <c r="P135" s="132" t="s">
        <v>170</v>
      </c>
    </row>
    <row r="136" spans="1:16" ht="80.099999999999994" customHeight="1">
      <c r="A136" s="98"/>
      <c r="B136" s="103"/>
      <c r="C136" s="103"/>
      <c r="D136" s="107"/>
      <c r="E136" s="72"/>
      <c r="F136" s="25" t="s">
        <v>172</v>
      </c>
      <c r="G136" s="25" t="s">
        <v>233</v>
      </c>
      <c r="H136" s="26">
        <v>1</v>
      </c>
      <c r="I136" s="27" t="s">
        <v>169</v>
      </c>
      <c r="J136" s="26"/>
      <c r="K136" s="25" t="s">
        <v>27</v>
      </c>
      <c r="L136" s="34" t="s">
        <v>28</v>
      </c>
      <c r="M136" s="35"/>
      <c r="N136" s="121"/>
      <c r="O136" s="127"/>
      <c r="P136" s="80"/>
    </row>
    <row r="137" spans="1:16" ht="80.099999999999994" customHeight="1">
      <c r="A137" s="98"/>
      <c r="B137" s="103"/>
      <c r="C137" s="103"/>
      <c r="D137" s="107"/>
      <c r="E137" s="72"/>
      <c r="F137" s="25" t="s">
        <v>75</v>
      </c>
      <c r="G137" s="25" t="s">
        <v>234</v>
      </c>
      <c r="H137" s="26">
        <v>4</v>
      </c>
      <c r="I137" s="26"/>
      <c r="J137" s="26"/>
      <c r="K137" s="25" t="s">
        <v>147</v>
      </c>
      <c r="L137" s="34" t="s">
        <v>28</v>
      </c>
      <c r="M137" s="35"/>
      <c r="N137" s="121"/>
      <c r="O137" s="127"/>
      <c r="P137" s="33"/>
    </row>
    <row r="138" spans="1:16" ht="80.099999999999994" customHeight="1">
      <c r="A138" s="98"/>
      <c r="B138" s="103"/>
      <c r="C138" s="103"/>
      <c r="D138" s="107"/>
      <c r="E138" s="72"/>
      <c r="F138" s="25" t="s">
        <v>235</v>
      </c>
      <c r="G138" s="25" t="s">
        <v>236</v>
      </c>
      <c r="H138" s="26">
        <v>1</v>
      </c>
      <c r="I138" s="26" t="s">
        <v>237</v>
      </c>
      <c r="J138" s="26"/>
      <c r="K138" s="25" t="s">
        <v>27</v>
      </c>
      <c r="L138" s="34" t="s">
        <v>28</v>
      </c>
      <c r="M138" s="35"/>
      <c r="N138" s="121"/>
      <c r="O138" s="127"/>
      <c r="P138" s="33"/>
    </row>
    <row r="139" spans="1:16" ht="80.099999999999994" customHeight="1">
      <c r="A139" s="98"/>
      <c r="B139" s="103"/>
      <c r="C139" s="103"/>
      <c r="D139" s="107"/>
      <c r="E139" s="72"/>
      <c r="F139" s="25" t="s">
        <v>235</v>
      </c>
      <c r="G139" s="25" t="s">
        <v>238</v>
      </c>
      <c r="H139" s="26">
        <v>1</v>
      </c>
      <c r="I139" s="26" t="s">
        <v>237</v>
      </c>
      <c r="J139" s="26"/>
      <c r="K139" s="25" t="s">
        <v>27</v>
      </c>
      <c r="L139" s="34" t="s">
        <v>28</v>
      </c>
      <c r="M139" s="35"/>
      <c r="N139" s="121"/>
      <c r="O139" s="127"/>
      <c r="P139" s="33"/>
    </row>
    <row r="140" spans="1:16" ht="80.099999999999994" customHeight="1">
      <c r="A140" s="98"/>
      <c r="B140" s="103"/>
      <c r="C140" s="103"/>
      <c r="D140" s="107"/>
      <c r="E140" s="72"/>
      <c r="F140" s="25" t="s">
        <v>210</v>
      </c>
      <c r="G140" s="27" t="s">
        <v>239</v>
      </c>
      <c r="H140" s="26">
        <v>1</v>
      </c>
      <c r="I140" s="26" t="s">
        <v>31</v>
      </c>
      <c r="J140" s="26"/>
      <c r="K140" s="25" t="s">
        <v>27</v>
      </c>
      <c r="L140" s="34" t="s">
        <v>28</v>
      </c>
      <c r="M140" s="35"/>
      <c r="N140" s="121"/>
      <c r="O140" s="127"/>
      <c r="P140" s="33"/>
    </row>
    <row r="141" spans="1:16" ht="80.099999999999994" customHeight="1">
      <c r="A141" s="98"/>
      <c r="B141" s="103"/>
      <c r="C141" s="103"/>
      <c r="D141" s="107"/>
      <c r="E141" s="72"/>
      <c r="F141" s="25" t="s">
        <v>210</v>
      </c>
      <c r="G141" s="27" t="s">
        <v>240</v>
      </c>
      <c r="H141" s="26">
        <v>1</v>
      </c>
      <c r="I141" s="26" t="s">
        <v>31</v>
      </c>
      <c r="J141" s="26"/>
      <c r="K141" s="25" t="s">
        <v>27</v>
      </c>
      <c r="L141" s="34" t="s">
        <v>28</v>
      </c>
      <c r="M141" s="35"/>
      <c r="N141" s="121"/>
      <c r="O141" s="127"/>
      <c r="P141" s="33"/>
    </row>
    <row r="142" spans="1:16" ht="80.099999999999994" customHeight="1">
      <c r="A142" s="98"/>
      <c r="B142" s="103"/>
      <c r="C142" s="103"/>
      <c r="D142" s="107"/>
      <c r="E142" s="72"/>
      <c r="F142" s="25" t="s">
        <v>210</v>
      </c>
      <c r="G142" s="27" t="s">
        <v>241</v>
      </c>
      <c r="H142" s="26">
        <v>1</v>
      </c>
      <c r="I142" s="26" t="s">
        <v>31</v>
      </c>
      <c r="J142" s="26"/>
      <c r="K142" s="25" t="s">
        <v>27</v>
      </c>
      <c r="L142" s="34" t="s">
        <v>28</v>
      </c>
      <c r="M142" s="35"/>
      <c r="N142" s="121"/>
      <c r="O142" s="127"/>
      <c r="P142" s="33"/>
    </row>
    <row r="143" spans="1:16" ht="80.099999999999994" customHeight="1">
      <c r="A143" s="98"/>
      <c r="B143" s="103"/>
      <c r="C143" s="103"/>
      <c r="D143" s="107"/>
      <c r="E143" s="108"/>
      <c r="F143" s="25" t="s">
        <v>210</v>
      </c>
      <c r="G143" s="26" t="s">
        <v>242</v>
      </c>
      <c r="H143" s="26">
        <v>1</v>
      </c>
      <c r="I143" s="26" t="s">
        <v>31</v>
      </c>
      <c r="J143" s="26"/>
      <c r="K143" s="25" t="s">
        <v>27</v>
      </c>
      <c r="L143" s="34" t="s">
        <v>28</v>
      </c>
      <c r="M143" s="36"/>
      <c r="N143" s="122"/>
      <c r="O143" s="128"/>
      <c r="P143" s="33"/>
    </row>
    <row r="144" spans="1:16" ht="80.099999999999994" customHeight="1">
      <c r="A144" s="95">
        <v>14</v>
      </c>
      <c r="B144" s="69" t="s">
        <v>247</v>
      </c>
      <c r="C144" s="69" t="s">
        <v>248</v>
      </c>
      <c r="D144" s="71"/>
      <c r="E144" s="111" t="s">
        <v>226</v>
      </c>
      <c r="F144" s="24" t="s">
        <v>19</v>
      </c>
      <c r="G144" s="25" t="s">
        <v>249</v>
      </c>
      <c r="H144" s="26">
        <v>1</v>
      </c>
      <c r="I144" s="27" t="s">
        <v>52</v>
      </c>
      <c r="J144" s="26"/>
      <c r="K144" s="24" t="s">
        <v>22</v>
      </c>
      <c r="L144" s="31" t="s">
        <v>23</v>
      </c>
      <c r="M144" s="32">
        <f>21*1.1017</f>
        <v>23.135699999999996</v>
      </c>
      <c r="N144" s="117">
        <f>41.32-17.9195</f>
        <v>23.400500000000001</v>
      </c>
      <c r="O144" s="126">
        <f>N144/0.7+M144</f>
        <v>56.564985714285712</v>
      </c>
      <c r="P144" s="33"/>
    </row>
    <row r="145" spans="1:16" ht="80.099999999999994" customHeight="1">
      <c r="A145" s="96"/>
      <c r="B145" s="70"/>
      <c r="C145" s="70"/>
      <c r="D145" s="72"/>
      <c r="E145" s="112"/>
      <c r="F145" s="24" t="s">
        <v>24</v>
      </c>
      <c r="G145" s="25" t="s">
        <v>250</v>
      </c>
      <c r="H145" s="26">
        <v>1</v>
      </c>
      <c r="I145" s="27" t="s">
        <v>26</v>
      </c>
      <c r="J145" s="26"/>
      <c r="K145" s="25" t="s">
        <v>27</v>
      </c>
      <c r="L145" s="34" t="s">
        <v>28</v>
      </c>
      <c r="M145" s="35"/>
      <c r="N145" s="118"/>
      <c r="O145" s="127"/>
      <c r="P145" s="33"/>
    </row>
    <row r="146" spans="1:16" ht="80.099999999999994" customHeight="1">
      <c r="A146" s="96"/>
      <c r="B146" s="70"/>
      <c r="C146" s="70"/>
      <c r="D146" s="72"/>
      <c r="E146" s="72"/>
      <c r="F146" s="24" t="s">
        <v>24</v>
      </c>
      <c r="G146" s="25" t="s">
        <v>251</v>
      </c>
      <c r="H146" s="26">
        <v>1</v>
      </c>
      <c r="I146" s="27" t="s">
        <v>26</v>
      </c>
      <c r="J146" s="26"/>
      <c r="K146" s="25" t="s">
        <v>27</v>
      </c>
      <c r="L146" s="34" t="s">
        <v>28</v>
      </c>
      <c r="M146" s="35"/>
      <c r="N146" s="118"/>
      <c r="O146" s="127"/>
      <c r="P146" s="33"/>
    </row>
    <row r="147" spans="1:16" ht="80.099999999999994" customHeight="1">
      <c r="A147" s="96"/>
      <c r="B147" s="70"/>
      <c r="C147" s="70"/>
      <c r="D147" s="72"/>
      <c r="E147" s="72"/>
      <c r="F147" s="25" t="s">
        <v>165</v>
      </c>
      <c r="G147" s="25" t="s">
        <v>230</v>
      </c>
      <c r="H147" s="26">
        <v>2</v>
      </c>
      <c r="I147" s="27" t="s">
        <v>133</v>
      </c>
      <c r="J147" s="26"/>
      <c r="K147" s="25" t="s">
        <v>27</v>
      </c>
      <c r="L147" s="34" t="s">
        <v>28</v>
      </c>
      <c r="M147" s="35"/>
      <c r="N147" s="118"/>
      <c r="O147" s="127"/>
      <c r="P147" s="33"/>
    </row>
    <row r="148" spans="1:16" ht="80.099999999999994" customHeight="1">
      <c r="A148" s="96"/>
      <c r="B148" s="70"/>
      <c r="C148" s="70"/>
      <c r="D148" s="72"/>
      <c r="E148" s="72"/>
      <c r="F148" s="25" t="s">
        <v>167</v>
      </c>
      <c r="G148" s="25" t="s">
        <v>231</v>
      </c>
      <c r="H148" s="26">
        <v>1</v>
      </c>
      <c r="I148" s="27" t="s">
        <v>169</v>
      </c>
      <c r="J148" s="26"/>
      <c r="K148" s="25" t="s">
        <v>27</v>
      </c>
      <c r="L148" s="34" t="s">
        <v>28</v>
      </c>
      <c r="M148" s="35"/>
      <c r="N148" s="118"/>
      <c r="O148" s="127"/>
      <c r="P148" s="33"/>
    </row>
    <row r="149" spans="1:16" ht="80.099999999999994" customHeight="1">
      <c r="A149" s="96"/>
      <c r="B149" s="70"/>
      <c r="C149" s="70"/>
      <c r="D149" s="72"/>
      <c r="E149" s="72"/>
      <c r="F149" s="25" t="s">
        <v>172</v>
      </c>
      <c r="G149" s="25" t="s">
        <v>232</v>
      </c>
      <c r="H149" s="26">
        <v>1</v>
      </c>
      <c r="I149" s="27" t="s">
        <v>169</v>
      </c>
      <c r="J149" s="26"/>
      <c r="K149" s="25" t="s">
        <v>27</v>
      </c>
      <c r="L149" s="34" t="s">
        <v>28</v>
      </c>
      <c r="M149" s="35"/>
      <c r="N149" s="118"/>
      <c r="O149" s="127"/>
      <c r="P149" s="132" t="s">
        <v>170</v>
      </c>
    </row>
    <row r="150" spans="1:16" ht="80.099999999999994" customHeight="1">
      <c r="A150" s="96"/>
      <c r="B150" s="70"/>
      <c r="C150" s="70"/>
      <c r="D150" s="72"/>
      <c r="E150" s="72"/>
      <c r="F150" s="25" t="s">
        <v>172</v>
      </c>
      <c r="G150" s="25" t="s">
        <v>233</v>
      </c>
      <c r="H150" s="26">
        <v>1</v>
      </c>
      <c r="I150" s="27" t="s">
        <v>169</v>
      </c>
      <c r="J150" s="26"/>
      <c r="K150" s="25" t="s">
        <v>27</v>
      </c>
      <c r="L150" s="34" t="s">
        <v>28</v>
      </c>
      <c r="M150" s="35"/>
      <c r="N150" s="118"/>
      <c r="O150" s="127"/>
      <c r="P150" s="80"/>
    </row>
    <row r="151" spans="1:16" ht="80.099999999999994" customHeight="1">
      <c r="A151" s="96"/>
      <c r="B151" s="70"/>
      <c r="C151" s="70"/>
      <c r="D151" s="72"/>
      <c r="E151" s="72"/>
      <c r="F151" s="25" t="s">
        <v>75</v>
      </c>
      <c r="G151" s="25" t="s">
        <v>234</v>
      </c>
      <c r="H151" s="26">
        <v>6</v>
      </c>
      <c r="I151" s="26"/>
      <c r="J151" s="26"/>
      <c r="K151" s="25" t="s">
        <v>147</v>
      </c>
      <c r="L151" s="34" t="s">
        <v>28</v>
      </c>
      <c r="M151" s="35"/>
      <c r="N151" s="118"/>
      <c r="O151" s="127"/>
      <c r="P151" s="33"/>
    </row>
    <row r="152" spans="1:16" ht="80.099999999999994" customHeight="1">
      <c r="A152" s="96"/>
      <c r="B152" s="70"/>
      <c r="C152" s="70"/>
      <c r="D152" s="72"/>
      <c r="E152" s="72"/>
      <c r="F152" s="25" t="s">
        <v>235</v>
      </c>
      <c r="G152" s="25" t="s">
        <v>236</v>
      </c>
      <c r="H152" s="26">
        <v>1</v>
      </c>
      <c r="I152" s="26" t="s">
        <v>237</v>
      </c>
      <c r="J152" s="26"/>
      <c r="K152" s="25" t="s">
        <v>27</v>
      </c>
      <c r="L152" s="34" t="s">
        <v>28</v>
      </c>
      <c r="M152" s="35"/>
      <c r="N152" s="118"/>
      <c r="O152" s="127"/>
      <c r="P152" s="33"/>
    </row>
    <row r="153" spans="1:16" ht="80.099999999999994" customHeight="1">
      <c r="A153" s="96"/>
      <c r="B153" s="70"/>
      <c r="C153" s="70"/>
      <c r="D153" s="72"/>
      <c r="E153" s="72"/>
      <c r="F153" s="25" t="s">
        <v>235</v>
      </c>
      <c r="G153" s="25" t="s">
        <v>252</v>
      </c>
      <c r="H153" s="26">
        <v>1</v>
      </c>
      <c r="I153" s="26" t="s">
        <v>237</v>
      </c>
      <c r="J153" s="26"/>
      <c r="K153" s="25" t="s">
        <v>27</v>
      </c>
      <c r="L153" s="34" t="s">
        <v>28</v>
      </c>
      <c r="M153" s="35"/>
      <c r="N153" s="118"/>
      <c r="O153" s="127"/>
      <c r="P153" s="33"/>
    </row>
    <row r="154" spans="1:16" ht="80.099999999999994" customHeight="1">
      <c r="A154" s="96"/>
      <c r="B154" s="70"/>
      <c r="C154" s="70"/>
      <c r="D154" s="72"/>
      <c r="E154" s="72"/>
      <c r="F154" s="25" t="s">
        <v>235</v>
      </c>
      <c r="G154" s="25" t="s">
        <v>253</v>
      </c>
      <c r="H154" s="26">
        <v>1</v>
      </c>
      <c r="I154" s="26" t="s">
        <v>237</v>
      </c>
      <c r="J154" s="26"/>
      <c r="K154" s="25" t="s">
        <v>27</v>
      </c>
      <c r="L154" s="34" t="s">
        <v>28</v>
      </c>
      <c r="M154" s="35"/>
      <c r="N154" s="118"/>
      <c r="O154" s="127"/>
      <c r="P154" s="33"/>
    </row>
    <row r="155" spans="1:16" ht="80.099999999999994" customHeight="1">
      <c r="A155" s="96"/>
      <c r="B155" s="70"/>
      <c r="C155" s="70"/>
      <c r="D155" s="72"/>
      <c r="E155" s="72"/>
      <c r="F155" s="25" t="s">
        <v>210</v>
      </c>
      <c r="G155" s="27" t="s">
        <v>239</v>
      </c>
      <c r="H155" s="26">
        <v>1</v>
      </c>
      <c r="I155" s="26" t="s">
        <v>31</v>
      </c>
      <c r="J155" s="26"/>
      <c r="K155" s="25" t="s">
        <v>27</v>
      </c>
      <c r="L155" s="34" t="s">
        <v>28</v>
      </c>
      <c r="M155" s="35"/>
      <c r="N155" s="118"/>
      <c r="O155" s="127"/>
      <c r="P155" s="33"/>
    </row>
    <row r="156" spans="1:16" ht="80.099999999999994" customHeight="1">
      <c r="A156" s="96"/>
      <c r="B156" s="70"/>
      <c r="C156" s="70"/>
      <c r="D156" s="72"/>
      <c r="E156" s="72"/>
      <c r="F156" s="25" t="s">
        <v>210</v>
      </c>
      <c r="G156" s="27" t="s">
        <v>240</v>
      </c>
      <c r="H156" s="26">
        <v>1</v>
      </c>
      <c r="I156" s="26" t="s">
        <v>31</v>
      </c>
      <c r="J156" s="26"/>
      <c r="K156" s="25" t="s">
        <v>27</v>
      </c>
      <c r="L156" s="34" t="s">
        <v>28</v>
      </c>
      <c r="M156" s="35"/>
      <c r="N156" s="118"/>
      <c r="O156" s="127"/>
      <c r="P156" s="33"/>
    </row>
    <row r="157" spans="1:16" ht="80.099999999999994" customHeight="1">
      <c r="A157" s="96"/>
      <c r="B157" s="70"/>
      <c r="C157" s="70"/>
      <c r="D157" s="72"/>
      <c r="E157" s="72"/>
      <c r="F157" s="25" t="s">
        <v>210</v>
      </c>
      <c r="G157" s="27" t="s">
        <v>241</v>
      </c>
      <c r="H157" s="26">
        <v>1</v>
      </c>
      <c r="I157" s="26" t="s">
        <v>31</v>
      </c>
      <c r="J157" s="26"/>
      <c r="K157" s="25" t="s">
        <v>27</v>
      </c>
      <c r="L157" s="34" t="s">
        <v>28</v>
      </c>
      <c r="M157" s="35"/>
      <c r="N157" s="118"/>
      <c r="O157" s="127"/>
      <c r="P157" s="33"/>
    </row>
    <row r="158" spans="1:16" ht="80.099999999999994" customHeight="1">
      <c r="A158" s="99"/>
      <c r="B158" s="104"/>
      <c r="C158" s="104"/>
      <c r="D158" s="108"/>
      <c r="E158" s="108"/>
      <c r="F158" s="25" t="s">
        <v>210</v>
      </c>
      <c r="G158" s="26" t="s">
        <v>242</v>
      </c>
      <c r="H158" s="26">
        <v>1</v>
      </c>
      <c r="I158" s="26" t="s">
        <v>31</v>
      </c>
      <c r="J158" s="26"/>
      <c r="K158" s="25" t="s">
        <v>27</v>
      </c>
      <c r="L158" s="34" t="s">
        <v>28</v>
      </c>
      <c r="M158" s="36"/>
      <c r="N158" s="119"/>
      <c r="O158" s="128"/>
      <c r="P158" s="33"/>
    </row>
    <row r="159" spans="1:16" ht="80.099999999999994" customHeight="1">
      <c r="A159" s="63">
        <v>15</v>
      </c>
      <c r="B159" s="69" t="s">
        <v>254</v>
      </c>
      <c r="C159" s="69" t="s">
        <v>255</v>
      </c>
      <c r="D159" s="71"/>
      <c r="E159" s="111" t="s">
        <v>226</v>
      </c>
      <c r="F159" s="24" t="s">
        <v>19</v>
      </c>
      <c r="G159" s="25" t="s">
        <v>256</v>
      </c>
      <c r="H159" s="26">
        <v>1</v>
      </c>
      <c r="I159" s="27" t="s">
        <v>52</v>
      </c>
      <c r="J159" s="26"/>
      <c r="K159" s="24" t="s">
        <v>22</v>
      </c>
      <c r="L159" s="31" t="s">
        <v>23</v>
      </c>
      <c r="M159" s="32">
        <f>0.972*21</f>
        <v>20.411999999999999</v>
      </c>
      <c r="N159" s="120">
        <f>40.9-17.1266</f>
        <v>23.773399999999999</v>
      </c>
      <c r="O159" s="126">
        <f>N159/0.7+M159</f>
        <v>54.374000000000002</v>
      </c>
      <c r="P159" s="33"/>
    </row>
    <row r="160" spans="1:16" ht="80.099999999999994" customHeight="1">
      <c r="A160" s="64"/>
      <c r="B160" s="70"/>
      <c r="C160" s="70"/>
      <c r="D160" s="72"/>
      <c r="E160" s="112"/>
      <c r="F160" s="24" t="s">
        <v>24</v>
      </c>
      <c r="G160" s="25" t="s">
        <v>250</v>
      </c>
      <c r="H160" s="26">
        <v>1</v>
      </c>
      <c r="I160" s="27" t="s">
        <v>26</v>
      </c>
      <c r="J160" s="26"/>
      <c r="K160" s="25" t="s">
        <v>27</v>
      </c>
      <c r="L160" s="34" t="s">
        <v>28</v>
      </c>
      <c r="M160" s="35"/>
      <c r="N160" s="121"/>
      <c r="O160" s="127"/>
      <c r="P160" s="33"/>
    </row>
    <row r="161" spans="1:16" ht="80.099999999999994" customHeight="1">
      <c r="A161" s="64"/>
      <c r="B161" s="70"/>
      <c r="C161" s="70"/>
      <c r="D161" s="72"/>
      <c r="E161" s="72"/>
      <c r="F161" s="24" t="s">
        <v>24</v>
      </c>
      <c r="G161" s="25" t="s">
        <v>251</v>
      </c>
      <c r="H161" s="26">
        <v>1</v>
      </c>
      <c r="I161" s="27" t="s">
        <v>26</v>
      </c>
      <c r="J161" s="26"/>
      <c r="K161" s="25" t="s">
        <v>27</v>
      </c>
      <c r="L161" s="34" t="s">
        <v>28</v>
      </c>
      <c r="M161" s="35"/>
      <c r="N161" s="121"/>
      <c r="O161" s="127"/>
      <c r="P161" s="33"/>
    </row>
    <row r="162" spans="1:16" ht="80.099999999999994" customHeight="1">
      <c r="A162" s="64"/>
      <c r="B162" s="70"/>
      <c r="C162" s="70"/>
      <c r="D162" s="72"/>
      <c r="E162" s="72"/>
      <c r="F162" s="25" t="s">
        <v>24</v>
      </c>
      <c r="G162" s="25" t="s">
        <v>257</v>
      </c>
      <c r="H162" s="26">
        <v>1</v>
      </c>
      <c r="I162" s="27" t="s">
        <v>26</v>
      </c>
      <c r="J162" s="26"/>
      <c r="K162" s="25" t="s">
        <v>27</v>
      </c>
      <c r="L162" s="34" t="s">
        <v>28</v>
      </c>
      <c r="M162" s="35"/>
      <c r="N162" s="121"/>
      <c r="O162" s="127"/>
      <c r="P162" s="33"/>
    </row>
    <row r="163" spans="1:16" ht="80.099999999999994" customHeight="1">
      <c r="A163" s="64"/>
      <c r="B163" s="70"/>
      <c r="C163" s="70"/>
      <c r="D163" s="72"/>
      <c r="E163" s="72"/>
      <c r="F163" s="25" t="s">
        <v>165</v>
      </c>
      <c r="G163" s="25" t="s">
        <v>230</v>
      </c>
      <c r="H163" s="26">
        <v>2</v>
      </c>
      <c r="I163" s="27" t="s">
        <v>133</v>
      </c>
      <c r="J163" s="26"/>
      <c r="K163" s="25" t="s">
        <v>27</v>
      </c>
      <c r="L163" s="34" t="s">
        <v>28</v>
      </c>
      <c r="M163" s="35"/>
      <c r="N163" s="121"/>
      <c r="O163" s="127"/>
      <c r="P163" s="33"/>
    </row>
    <row r="164" spans="1:16" ht="80.099999999999994" customHeight="1">
      <c r="A164" s="64"/>
      <c r="B164" s="70"/>
      <c r="C164" s="70"/>
      <c r="D164" s="72"/>
      <c r="E164" s="72"/>
      <c r="F164" s="25" t="s">
        <v>167</v>
      </c>
      <c r="G164" s="25" t="s">
        <v>231</v>
      </c>
      <c r="H164" s="26">
        <v>1</v>
      </c>
      <c r="I164" s="27" t="s">
        <v>169</v>
      </c>
      <c r="J164" s="26"/>
      <c r="K164" s="25" t="s">
        <v>27</v>
      </c>
      <c r="L164" s="34" t="s">
        <v>28</v>
      </c>
      <c r="M164" s="35"/>
      <c r="N164" s="121"/>
      <c r="O164" s="127"/>
      <c r="P164" s="33"/>
    </row>
    <row r="165" spans="1:16" ht="80.099999999999994" customHeight="1">
      <c r="A165" s="64"/>
      <c r="B165" s="70"/>
      <c r="C165" s="70"/>
      <c r="D165" s="72"/>
      <c r="E165" s="72"/>
      <c r="F165" s="25" t="s">
        <v>172</v>
      </c>
      <c r="G165" s="25" t="s">
        <v>232</v>
      </c>
      <c r="H165" s="26">
        <v>1</v>
      </c>
      <c r="I165" s="27" t="s">
        <v>169</v>
      </c>
      <c r="J165" s="26"/>
      <c r="K165" s="25" t="s">
        <v>27</v>
      </c>
      <c r="L165" s="34" t="s">
        <v>28</v>
      </c>
      <c r="M165" s="35"/>
      <c r="N165" s="121"/>
      <c r="O165" s="127"/>
      <c r="P165" s="132" t="s">
        <v>170</v>
      </c>
    </row>
    <row r="166" spans="1:16" ht="80.099999999999994" customHeight="1">
      <c r="A166" s="64"/>
      <c r="B166" s="70"/>
      <c r="C166" s="70"/>
      <c r="D166" s="72"/>
      <c r="E166" s="72"/>
      <c r="F166" s="25" t="s">
        <v>172</v>
      </c>
      <c r="G166" s="25" t="s">
        <v>233</v>
      </c>
      <c r="H166" s="26">
        <v>1</v>
      </c>
      <c r="I166" s="27" t="s">
        <v>169</v>
      </c>
      <c r="J166" s="26"/>
      <c r="K166" s="25" t="s">
        <v>27</v>
      </c>
      <c r="L166" s="34" t="s">
        <v>28</v>
      </c>
      <c r="M166" s="35"/>
      <c r="N166" s="121"/>
      <c r="O166" s="127"/>
      <c r="P166" s="80"/>
    </row>
    <row r="167" spans="1:16" ht="80.099999999999994" customHeight="1">
      <c r="A167" s="64"/>
      <c r="B167" s="70"/>
      <c r="C167" s="70"/>
      <c r="D167" s="72"/>
      <c r="E167" s="72"/>
      <c r="F167" s="25" t="s">
        <v>75</v>
      </c>
      <c r="G167" s="25" t="s">
        <v>234</v>
      </c>
      <c r="H167" s="26">
        <v>6</v>
      </c>
      <c r="I167" s="26"/>
      <c r="J167" s="26"/>
      <c r="K167" s="25" t="s">
        <v>147</v>
      </c>
      <c r="L167" s="34" t="s">
        <v>28</v>
      </c>
      <c r="M167" s="35"/>
      <c r="N167" s="121"/>
      <c r="O167" s="127"/>
      <c r="P167" s="33"/>
    </row>
    <row r="168" spans="1:16" ht="80.099999999999994" customHeight="1">
      <c r="A168" s="64"/>
      <c r="B168" s="70"/>
      <c r="C168" s="70"/>
      <c r="D168" s="72"/>
      <c r="E168" s="72"/>
      <c r="F168" s="25" t="s">
        <v>235</v>
      </c>
      <c r="G168" s="25" t="s">
        <v>236</v>
      </c>
      <c r="H168" s="26">
        <v>1</v>
      </c>
      <c r="I168" s="26" t="s">
        <v>237</v>
      </c>
      <c r="J168" s="26"/>
      <c r="K168" s="25" t="s">
        <v>27</v>
      </c>
      <c r="L168" s="34" t="s">
        <v>28</v>
      </c>
      <c r="M168" s="35"/>
      <c r="N168" s="121"/>
      <c r="O168" s="127"/>
      <c r="P168" s="33"/>
    </row>
    <row r="169" spans="1:16" ht="80.099999999999994" customHeight="1">
      <c r="A169" s="64"/>
      <c r="B169" s="70"/>
      <c r="C169" s="70"/>
      <c r="D169" s="72"/>
      <c r="E169" s="72"/>
      <c r="F169" s="25" t="s">
        <v>235</v>
      </c>
      <c r="G169" s="25" t="s">
        <v>252</v>
      </c>
      <c r="H169" s="26">
        <v>1</v>
      </c>
      <c r="I169" s="26" t="s">
        <v>237</v>
      </c>
      <c r="J169" s="26"/>
      <c r="K169" s="25" t="s">
        <v>27</v>
      </c>
      <c r="L169" s="34" t="s">
        <v>28</v>
      </c>
      <c r="M169" s="35"/>
      <c r="N169" s="121"/>
      <c r="O169" s="127"/>
      <c r="P169" s="33"/>
    </row>
    <row r="170" spans="1:16" ht="80.099999999999994" customHeight="1">
      <c r="A170" s="64"/>
      <c r="B170" s="70"/>
      <c r="C170" s="70"/>
      <c r="D170" s="72"/>
      <c r="E170" s="72"/>
      <c r="F170" s="25" t="s">
        <v>235</v>
      </c>
      <c r="G170" s="25" t="s">
        <v>253</v>
      </c>
      <c r="H170" s="26">
        <v>1</v>
      </c>
      <c r="I170" s="26" t="s">
        <v>237</v>
      </c>
      <c r="J170" s="26"/>
      <c r="K170" s="25" t="s">
        <v>27</v>
      </c>
      <c r="L170" s="34" t="s">
        <v>28</v>
      </c>
      <c r="M170" s="35"/>
      <c r="N170" s="121"/>
      <c r="O170" s="127"/>
      <c r="P170" s="33"/>
    </row>
    <row r="171" spans="1:16" ht="80.099999999999994" customHeight="1">
      <c r="A171" s="64"/>
      <c r="B171" s="70"/>
      <c r="C171" s="70"/>
      <c r="D171" s="72"/>
      <c r="E171" s="72"/>
      <c r="F171" s="25" t="s">
        <v>210</v>
      </c>
      <c r="G171" s="27" t="s">
        <v>239</v>
      </c>
      <c r="H171" s="26">
        <v>1</v>
      </c>
      <c r="I171" s="26" t="s">
        <v>31</v>
      </c>
      <c r="J171" s="26"/>
      <c r="K171" s="25" t="s">
        <v>27</v>
      </c>
      <c r="L171" s="34" t="s">
        <v>28</v>
      </c>
      <c r="M171" s="35"/>
      <c r="N171" s="121"/>
      <c r="O171" s="127"/>
      <c r="P171" s="33"/>
    </row>
    <row r="172" spans="1:16" ht="80.099999999999994" customHeight="1">
      <c r="A172" s="64"/>
      <c r="B172" s="70"/>
      <c r="C172" s="70"/>
      <c r="D172" s="72"/>
      <c r="E172" s="72"/>
      <c r="F172" s="25" t="s">
        <v>210</v>
      </c>
      <c r="G172" s="27" t="s">
        <v>240</v>
      </c>
      <c r="H172" s="26">
        <v>1</v>
      </c>
      <c r="I172" s="26" t="s">
        <v>31</v>
      </c>
      <c r="J172" s="26"/>
      <c r="K172" s="25" t="s">
        <v>27</v>
      </c>
      <c r="L172" s="34" t="s">
        <v>28</v>
      </c>
      <c r="M172" s="35"/>
      <c r="N172" s="121"/>
      <c r="O172" s="127"/>
      <c r="P172" s="33"/>
    </row>
    <row r="173" spans="1:16" ht="80.099999999999994" customHeight="1">
      <c r="A173" s="64"/>
      <c r="B173" s="70"/>
      <c r="C173" s="70"/>
      <c r="D173" s="72"/>
      <c r="E173" s="72"/>
      <c r="F173" s="25" t="s">
        <v>210</v>
      </c>
      <c r="G173" s="27" t="s">
        <v>241</v>
      </c>
      <c r="H173" s="26">
        <v>1</v>
      </c>
      <c r="I173" s="26" t="s">
        <v>31</v>
      </c>
      <c r="J173" s="26"/>
      <c r="K173" s="25" t="s">
        <v>27</v>
      </c>
      <c r="L173" s="34" t="s">
        <v>28</v>
      </c>
      <c r="M173" s="35"/>
      <c r="N173" s="121"/>
      <c r="O173" s="127"/>
      <c r="P173" s="33"/>
    </row>
    <row r="174" spans="1:16" ht="80.099999999999994" customHeight="1">
      <c r="A174" s="100"/>
      <c r="B174" s="104"/>
      <c r="C174" s="104"/>
      <c r="D174" s="108"/>
      <c r="E174" s="108"/>
      <c r="F174" s="25" t="s">
        <v>210</v>
      </c>
      <c r="G174" s="26" t="s">
        <v>242</v>
      </c>
      <c r="H174" s="26">
        <v>1</v>
      </c>
      <c r="I174" s="26" t="s">
        <v>31</v>
      </c>
      <c r="J174" s="26"/>
      <c r="K174" s="25" t="s">
        <v>27</v>
      </c>
      <c r="L174" s="34" t="s">
        <v>28</v>
      </c>
      <c r="M174" s="36"/>
      <c r="N174" s="122"/>
      <c r="O174" s="128"/>
      <c r="P174" s="33"/>
    </row>
    <row r="175" spans="1:16" ht="80.099999999999994" customHeight="1">
      <c r="A175" s="95">
        <v>16</v>
      </c>
      <c r="B175" s="69" t="s">
        <v>258</v>
      </c>
      <c r="C175" s="69" t="s">
        <v>93</v>
      </c>
      <c r="D175" s="71"/>
      <c r="E175" s="116" t="s">
        <v>259</v>
      </c>
      <c r="F175" s="24" t="s">
        <v>19</v>
      </c>
      <c r="G175" s="25" t="s">
        <v>260</v>
      </c>
      <c r="H175" s="26">
        <v>1</v>
      </c>
      <c r="I175" s="27" t="s">
        <v>52</v>
      </c>
      <c r="J175" s="26"/>
      <c r="K175" s="24" t="s">
        <v>22</v>
      </c>
      <c r="L175" s="31" t="s">
        <v>23</v>
      </c>
      <c r="M175" s="32">
        <f>21*4.22</f>
        <v>88.61999999999999</v>
      </c>
      <c r="N175" s="117">
        <f>163.92-74.3564</f>
        <v>89.563599999999994</v>
      </c>
      <c r="O175" s="126">
        <f>N175/0.7+M175</f>
        <v>216.56799999999998</v>
      </c>
      <c r="P175" s="39" t="s">
        <v>261</v>
      </c>
    </row>
    <row r="176" spans="1:16" ht="80.099999999999994" customHeight="1">
      <c r="A176" s="96"/>
      <c r="B176" s="70"/>
      <c r="C176" s="70"/>
      <c r="D176" s="72"/>
      <c r="E176" s="116"/>
      <c r="F176" s="24" t="s">
        <v>110</v>
      </c>
      <c r="G176" s="25" t="s">
        <v>262</v>
      </c>
      <c r="H176" s="26">
        <v>1</v>
      </c>
      <c r="I176" s="27" t="s">
        <v>263</v>
      </c>
      <c r="J176" s="26"/>
      <c r="K176" s="24" t="s">
        <v>113</v>
      </c>
      <c r="L176" s="34" t="s">
        <v>28</v>
      </c>
      <c r="M176" s="35"/>
      <c r="N176" s="118"/>
      <c r="O176" s="127"/>
      <c r="P176" s="33"/>
    </row>
    <row r="177" spans="1:18" ht="80.099999999999994" customHeight="1">
      <c r="A177" s="96"/>
      <c r="B177" s="70"/>
      <c r="C177" s="70"/>
      <c r="D177" s="72"/>
      <c r="E177" s="107"/>
      <c r="F177" s="24" t="s">
        <v>110</v>
      </c>
      <c r="G177" s="25" t="s">
        <v>264</v>
      </c>
      <c r="H177" s="26">
        <v>1</v>
      </c>
      <c r="I177" s="27" t="s">
        <v>263</v>
      </c>
      <c r="J177" s="26"/>
      <c r="K177" s="24" t="s">
        <v>113</v>
      </c>
      <c r="L177" s="34" t="s">
        <v>28</v>
      </c>
      <c r="M177" s="35"/>
      <c r="N177" s="118"/>
      <c r="O177" s="127"/>
      <c r="P177" s="33"/>
    </row>
    <row r="178" spans="1:18" ht="80.099999999999994" customHeight="1">
      <c r="A178" s="96"/>
      <c r="B178" s="70"/>
      <c r="C178" s="70"/>
      <c r="D178" s="72"/>
      <c r="E178" s="107"/>
      <c r="F178" s="24" t="s">
        <v>165</v>
      </c>
      <c r="G178" s="25" t="s">
        <v>265</v>
      </c>
      <c r="H178" s="26">
        <v>1</v>
      </c>
      <c r="I178" s="27" t="s">
        <v>266</v>
      </c>
      <c r="J178" s="26"/>
      <c r="K178" s="25" t="s">
        <v>27</v>
      </c>
      <c r="L178" s="34" t="s">
        <v>28</v>
      </c>
      <c r="M178" s="35"/>
      <c r="N178" s="118"/>
      <c r="O178" s="127"/>
      <c r="P178" s="132" t="s">
        <v>267</v>
      </c>
    </row>
    <row r="179" spans="1:18" ht="80.099999999999994" customHeight="1">
      <c r="A179" s="96"/>
      <c r="B179" s="70"/>
      <c r="C179" s="70"/>
      <c r="D179" s="72"/>
      <c r="E179" s="107"/>
      <c r="F179" s="24" t="s">
        <v>165</v>
      </c>
      <c r="G179" s="25" t="s">
        <v>268</v>
      </c>
      <c r="H179" s="26">
        <v>1</v>
      </c>
      <c r="I179" s="27" t="s">
        <v>266</v>
      </c>
      <c r="J179" s="26"/>
      <c r="K179" s="25" t="s">
        <v>27</v>
      </c>
      <c r="L179" s="34" t="s">
        <v>28</v>
      </c>
      <c r="M179" s="35"/>
      <c r="N179" s="118"/>
      <c r="O179" s="127"/>
      <c r="P179" s="80"/>
    </row>
    <row r="180" spans="1:18" ht="80.099999999999994" customHeight="1">
      <c r="A180" s="96"/>
      <c r="B180" s="70"/>
      <c r="C180" s="70"/>
      <c r="D180" s="72"/>
      <c r="E180" s="107"/>
      <c r="F180" s="24" t="s">
        <v>167</v>
      </c>
      <c r="G180" s="25" t="s">
        <v>269</v>
      </c>
      <c r="H180" s="26">
        <v>2</v>
      </c>
      <c r="I180" s="27" t="s">
        <v>266</v>
      </c>
      <c r="J180" s="26"/>
      <c r="K180" s="25" t="s">
        <v>27</v>
      </c>
      <c r="L180" s="34" t="s">
        <v>28</v>
      </c>
      <c r="M180" s="35"/>
      <c r="N180" s="118"/>
      <c r="O180" s="127"/>
      <c r="P180" s="33"/>
      <c r="R180" s="40"/>
    </row>
    <row r="181" spans="1:18" ht="80.099999999999994" customHeight="1">
      <c r="A181" s="96"/>
      <c r="B181" s="70"/>
      <c r="C181" s="70"/>
      <c r="D181" s="72"/>
      <c r="E181" s="107"/>
      <c r="F181" s="24" t="s">
        <v>172</v>
      </c>
      <c r="G181" s="25" t="s">
        <v>270</v>
      </c>
      <c r="H181" s="26">
        <v>1</v>
      </c>
      <c r="I181" s="27" t="s">
        <v>266</v>
      </c>
      <c r="J181" s="26"/>
      <c r="K181" s="25" t="s">
        <v>27</v>
      </c>
      <c r="L181" s="34" t="s">
        <v>28</v>
      </c>
      <c r="M181" s="35"/>
      <c r="N181" s="118"/>
      <c r="O181" s="127"/>
      <c r="P181" s="132" t="s">
        <v>267</v>
      </c>
    </row>
    <row r="182" spans="1:18" ht="80.099999999999994" customHeight="1">
      <c r="A182" s="96"/>
      <c r="B182" s="70"/>
      <c r="C182" s="70"/>
      <c r="D182" s="72"/>
      <c r="E182" s="107"/>
      <c r="F182" s="24" t="s">
        <v>172</v>
      </c>
      <c r="G182" s="25" t="s">
        <v>271</v>
      </c>
      <c r="H182" s="26">
        <v>1</v>
      </c>
      <c r="I182" s="27" t="s">
        <v>266</v>
      </c>
      <c r="J182" s="26"/>
      <c r="K182" s="25" t="s">
        <v>27</v>
      </c>
      <c r="L182" s="34" t="s">
        <v>28</v>
      </c>
      <c r="M182" s="35"/>
      <c r="N182" s="118"/>
      <c r="O182" s="127"/>
      <c r="P182" s="80"/>
    </row>
    <row r="183" spans="1:18" ht="80.099999999999994" customHeight="1">
      <c r="A183" s="96"/>
      <c r="B183" s="70"/>
      <c r="C183" s="70"/>
      <c r="D183" s="72"/>
      <c r="E183" s="107"/>
      <c r="F183" s="24" t="s">
        <v>272</v>
      </c>
      <c r="G183" s="25" t="s">
        <v>273</v>
      </c>
      <c r="H183" s="26">
        <v>1</v>
      </c>
      <c r="I183" s="27" t="s">
        <v>128</v>
      </c>
      <c r="J183" s="26"/>
      <c r="K183" s="25" t="s">
        <v>27</v>
      </c>
      <c r="L183" s="34" t="s">
        <v>28</v>
      </c>
      <c r="M183" s="35"/>
      <c r="N183" s="118"/>
      <c r="O183" s="127"/>
      <c r="P183" s="33"/>
    </row>
    <row r="184" spans="1:18" ht="80.099999999999994" customHeight="1">
      <c r="A184" s="96"/>
      <c r="B184" s="70"/>
      <c r="C184" s="70"/>
      <c r="D184" s="72"/>
      <c r="E184" s="107"/>
      <c r="F184" s="24" t="s">
        <v>274</v>
      </c>
      <c r="G184" s="25" t="s">
        <v>275</v>
      </c>
      <c r="H184" s="24">
        <v>4</v>
      </c>
      <c r="I184" s="27" t="s">
        <v>133</v>
      </c>
      <c r="J184" s="26"/>
      <c r="K184" s="25" t="s">
        <v>27</v>
      </c>
      <c r="L184" s="34" t="s">
        <v>28</v>
      </c>
      <c r="M184" s="35"/>
      <c r="N184" s="118"/>
      <c r="O184" s="127"/>
      <c r="P184" s="33"/>
    </row>
    <row r="185" spans="1:18" ht="80.099999999999994" customHeight="1">
      <c r="A185" s="96"/>
      <c r="B185" s="70"/>
      <c r="C185" s="70"/>
      <c r="D185" s="72"/>
      <c r="E185" s="107"/>
      <c r="F185" s="24" t="s">
        <v>235</v>
      </c>
      <c r="G185" s="25" t="s">
        <v>276</v>
      </c>
      <c r="H185" s="24">
        <v>2</v>
      </c>
      <c r="I185" s="27" t="s">
        <v>277</v>
      </c>
      <c r="J185" s="26"/>
      <c r="K185" s="25" t="s">
        <v>27</v>
      </c>
      <c r="L185" s="34" t="s">
        <v>28</v>
      </c>
      <c r="M185" s="35"/>
      <c r="N185" s="118"/>
      <c r="O185" s="127"/>
      <c r="P185" s="33"/>
    </row>
    <row r="186" spans="1:18" ht="80.099999999999994" customHeight="1">
      <c r="A186" s="96"/>
      <c r="B186" s="70"/>
      <c r="C186" s="70"/>
      <c r="D186" s="72"/>
      <c r="E186" s="107"/>
      <c r="F186" s="25" t="s">
        <v>115</v>
      </c>
      <c r="G186" s="25" t="s">
        <v>278</v>
      </c>
      <c r="H186" s="26">
        <v>1</v>
      </c>
      <c r="I186" s="26" t="s">
        <v>117</v>
      </c>
      <c r="J186" s="26"/>
      <c r="K186" s="25" t="s">
        <v>118</v>
      </c>
      <c r="L186" s="34" t="s">
        <v>28</v>
      </c>
      <c r="M186" s="35"/>
      <c r="N186" s="118"/>
      <c r="O186" s="127"/>
      <c r="P186" s="33"/>
    </row>
    <row r="187" spans="1:18" ht="80.099999999999994" customHeight="1">
      <c r="A187" s="96"/>
      <c r="B187" s="70"/>
      <c r="C187" s="70"/>
      <c r="D187" s="72"/>
      <c r="E187" s="107"/>
      <c r="F187" s="25" t="s">
        <v>279</v>
      </c>
      <c r="G187" s="25" t="s">
        <v>280</v>
      </c>
      <c r="H187" s="26">
        <v>2</v>
      </c>
      <c r="I187" s="26"/>
      <c r="J187" s="26"/>
      <c r="K187" s="25" t="s">
        <v>147</v>
      </c>
      <c r="L187" s="34" t="s">
        <v>28</v>
      </c>
      <c r="M187" s="35"/>
      <c r="N187" s="118"/>
      <c r="O187" s="127"/>
      <c r="P187" s="33"/>
    </row>
    <row r="188" spans="1:18" ht="80.099999999999994" customHeight="1">
      <c r="A188" s="96"/>
      <c r="B188" s="70"/>
      <c r="C188" s="70"/>
      <c r="D188" s="72"/>
      <c r="E188" s="107"/>
      <c r="F188" s="25" t="s">
        <v>210</v>
      </c>
      <c r="G188" s="26" t="s">
        <v>281</v>
      </c>
      <c r="H188" s="26">
        <v>1</v>
      </c>
      <c r="I188" s="26" t="s">
        <v>31</v>
      </c>
      <c r="J188" s="26"/>
      <c r="K188" s="25" t="s">
        <v>27</v>
      </c>
      <c r="L188" s="34" t="s">
        <v>28</v>
      </c>
      <c r="M188" s="35"/>
      <c r="N188" s="118"/>
      <c r="O188" s="127"/>
      <c r="P188" s="33"/>
    </row>
    <row r="189" spans="1:18" ht="80.099999999999994" customHeight="1">
      <c r="A189" s="96"/>
      <c r="B189" s="70"/>
      <c r="C189" s="70"/>
      <c r="D189" s="72"/>
      <c r="E189" s="107"/>
      <c r="F189" s="25" t="s">
        <v>210</v>
      </c>
      <c r="G189" s="26" t="s">
        <v>282</v>
      </c>
      <c r="H189" s="26">
        <v>1</v>
      </c>
      <c r="I189" s="26" t="s">
        <v>31</v>
      </c>
      <c r="J189" s="26"/>
      <c r="K189" s="25" t="s">
        <v>27</v>
      </c>
      <c r="L189" s="34" t="s">
        <v>28</v>
      </c>
      <c r="M189" s="35"/>
      <c r="N189" s="118"/>
      <c r="O189" s="127"/>
      <c r="P189" s="33"/>
    </row>
    <row r="190" spans="1:18" ht="80.099999999999994" customHeight="1">
      <c r="A190" s="96"/>
      <c r="B190" s="70"/>
      <c r="C190" s="70"/>
      <c r="D190" s="72"/>
      <c r="E190" s="107"/>
      <c r="F190" s="25" t="s">
        <v>210</v>
      </c>
      <c r="G190" s="26" t="s">
        <v>283</v>
      </c>
      <c r="H190" s="26">
        <v>1</v>
      </c>
      <c r="I190" s="26" t="s">
        <v>31</v>
      </c>
      <c r="J190" s="26"/>
      <c r="K190" s="25" t="s">
        <v>27</v>
      </c>
      <c r="L190" s="34" t="s">
        <v>28</v>
      </c>
      <c r="M190" s="35"/>
      <c r="N190" s="118"/>
      <c r="O190" s="127"/>
      <c r="P190" s="33"/>
    </row>
    <row r="191" spans="1:18" ht="80.099999999999994" customHeight="1">
      <c r="A191" s="96"/>
      <c r="B191" s="70"/>
      <c r="C191" s="70"/>
      <c r="D191" s="72"/>
      <c r="E191" s="107"/>
      <c r="F191" s="25" t="s">
        <v>210</v>
      </c>
      <c r="G191" s="26" t="s">
        <v>284</v>
      </c>
      <c r="H191" s="26">
        <v>4</v>
      </c>
      <c r="I191" s="26" t="s">
        <v>31</v>
      </c>
      <c r="J191" s="26"/>
      <c r="K191" s="25" t="s">
        <v>27</v>
      </c>
      <c r="L191" s="34" t="s">
        <v>28</v>
      </c>
      <c r="M191" s="35"/>
      <c r="N191" s="118"/>
      <c r="O191" s="127"/>
      <c r="P191" s="33"/>
    </row>
    <row r="192" spans="1:18" ht="80.099999999999994" customHeight="1">
      <c r="A192" s="96"/>
      <c r="B192" s="70"/>
      <c r="C192" s="70"/>
      <c r="D192" s="72"/>
      <c r="E192" s="71"/>
      <c r="F192" s="38" t="s">
        <v>285</v>
      </c>
      <c r="G192" s="23" t="s">
        <v>286</v>
      </c>
      <c r="H192" s="23">
        <v>2</v>
      </c>
      <c r="I192" s="23" t="s">
        <v>31</v>
      </c>
      <c r="J192" s="23"/>
      <c r="K192" s="25" t="s">
        <v>27</v>
      </c>
      <c r="L192" s="34" t="s">
        <v>28</v>
      </c>
      <c r="M192" s="35"/>
      <c r="N192" s="118"/>
      <c r="O192" s="127"/>
      <c r="P192" s="28"/>
    </row>
    <row r="193" spans="1:19" ht="80.099999999999994" customHeight="1">
      <c r="A193" s="98">
        <v>17</v>
      </c>
      <c r="B193" s="103" t="s">
        <v>287</v>
      </c>
      <c r="C193" s="103" t="s">
        <v>288</v>
      </c>
      <c r="D193" s="107"/>
      <c r="E193" s="107"/>
      <c r="F193" s="24" t="s">
        <v>19</v>
      </c>
      <c r="G193" s="25" t="s">
        <v>289</v>
      </c>
      <c r="H193" s="26">
        <v>1</v>
      </c>
      <c r="I193" s="27" t="s">
        <v>52</v>
      </c>
      <c r="J193" s="26"/>
      <c r="K193" s="24" t="s">
        <v>290</v>
      </c>
      <c r="L193" s="34" t="s">
        <v>28</v>
      </c>
      <c r="M193" s="43">
        <f>0.115*21</f>
        <v>2.415</v>
      </c>
      <c r="N193" s="123">
        <f>4.77-2</f>
        <v>2.7699999999999996</v>
      </c>
      <c r="O193" s="129">
        <f>N193/0.7+M193</f>
        <v>6.3721428571428564</v>
      </c>
      <c r="P193" s="33"/>
    </row>
    <row r="194" spans="1:19" ht="80.099999999999994" customHeight="1">
      <c r="A194" s="98"/>
      <c r="B194" s="103"/>
      <c r="C194" s="103"/>
      <c r="D194" s="107"/>
      <c r="E194" s="107"/>
      <c r="F194" s="25" t="s">
        <v>291</v>
      </c>
      <c r="G194" s="27" t="s">
        <v>292</v>
      </c>
      <c r="H194" s="26">
        <v>1</v>
      </c>
      <c r="I194" s="27" t="s">
        <v>128</v>
      </c>
      <c r="J194" s="26"/>
      <c r="K194" s="25" t="s">
        <v>27</v>
      </c>
      <c r="L194" s="34" t="s">
        <v>28</v>
      </c>
      <c r="M194" s="35"/>
      <c r="N194" s="124"/>
      <c r="O194" s="130"/>
      <c r="P194" s="33"/>
    </row>
    <row r="195" spans="1:19" ht="80.099999999999994" customHeight="1">
      <c r="A195" s="98"/>
      <c r="B195" s="103"/>
      <c r="C195" s="103"/>
      <c r="D195" s="107"/>
      <c r="E195" s="107"/>
      <c r="F195" s="25" t="s">
        <v>293</v>
      </c>
      <c r="G195" s="27" t="s">
        <v>294</v>
      </c>
      <c r="H195" s="26">
        <v>1</v>
      </c>
      <c r="I195" s="27" t="s">
        <v>128</v>
      </c>
      <c r="J195" s="26"/>
      <c r="K195" s="25" t="s">
        <v>27</v>
      </c>
      <c r="L195" s="34" t="s">
        <v>28</v>
      </c>
      <c r="M195" s="35"/>
      <c r="N195" s="124"/>
      <c r="O195" s="130"/>
      <c r="P195" s="132" t="s">
        <v>170</v>
      </c>
    </row>
    <row r="196" spans="1:19" ht="80.099999999999994" customHeight="1">
      <c r="A196" s="98"/>
      <c r="B196" s="103"/>
      <c r="C196" s="103"/>
      <c r="D196" s="107"/>
      <c r="E196" s="107"/>
      <c r="F196" s="25" t="s">
        <v>293</v>
      </c>
      <c r="G196" s="27" t="s">
        <v>295</v>
      </c>
      <c r="H196" s="26">
        <v>1</v>
      </c>
      <c r="I196" s="27" t="s">
        <v>128</v>
      </c>
      <c r="J196" s="26"/>
      <c r="K196" s="25" t="s">
        <v>27</v>
      </c>
      <c r="L196" s="34" t="s">
        <v>28</v>
      </c>
      <c r="M196" s="36"/>
      <c r="N196" s="125"/>
      <c r="O196" s="131"/>
      <c r="P196" s="80"/>
    </row>
    <row r="197" spans="1:19" ht="44.25" customHeight="1">
      <c r="A197" s="92"/>
      <c r="B197" s="92"/>
      <c r="C197" s="92"/>
      <c r="D197" s="92"/>
      <c r="E197" s="41"/>
      <c r="F197" s="42">
        <f>SUM(F4:F192)</f>
        <v>0</v>
      </c>
      <c r="G197" s="42"/>
      <c r="H197" s="42"/>
      <c r="I197" s="42"/>
      <c r="J197" s="42"/>
      <c r="K197" s="42"/>
      <c r="L197" s="44"/>
      <c r="M197" s="44"/>
      <c r="N197" s="44">
        <f>SUM(N4:N196)</f>
        <v>345.87200000000001</v>
      </c>
      <c r="O197" s="44">
        <f>SUM(O4:O196)</f>
        <v>832.42755714285727</v>
      </c>
      <c r="S197" s="46"/>
    </row>
    <row r="198" spans="1:19" ht="68.099999999999994" customHeight="1">
      <c r="K198" s="15" t="s">
        <v>296</v>
      </c>
      <c r="L198" s="15" t="s">
        <v>297</v>
      </c>
      <c r="M198" s="15"/>
      <c r="N198" s="45">
        <f>N4+N16+N28+N57+N115+N144+N175</f>
        <v>192.82049999999998</v>
      </c>
    </row>
  </sheetData>
  <autoFilter ref="A3:S198"/>
  <mergeCells count="145">
    <mergeCell ref="P195:P196"/>
    <mergeCell ref="O96:O105"/>
    <mergeCell ref="O106:O114"/>
    <mergeCell ref="O115:O128"/>
    <mergeCell ref="O129:O143"/>
    <mergeCell ref="O144:O158"/>
    <mergeCell ref="O159:O174"/>
    <mergeCell ref="O175:O192"/>
    <mergeCell ref="O193:O196"/>
    <mergeCell ref="P2:P3"/>
    <mergeCell ref="P34:P35"/>
    <mergeCell ref="P43:P44"/>
    <mergeCell ref="P53:P54"/>
    <mergeCell ref="P63:P64"/>
    <mergeCell ref="P72:P73"/>
    <mergeCell ref="P81:P82"/>
    <mergeCell ref="P91:P92"/>
    <mergeCell ref="P101:P102"/>
    <mergeCell ref="P111:P112"/>
    <mergeCell ref="P120:P121"/>
    <mergeCell ref="P135:P136"/>
    <mergeCell ref="P149:P150"/>
    <mergeCell ref="P165:P166"/>
    <mergeCell ref="P178:P179"/>
    <mergeCell ref="P181:P182"/>
    <mergeCell ref="O4:O15"/>
    <mergeCell ref="O16:O27"/>
    <mergeCell ref="O28:O37"/>
    <mergeCell ref="O38:O46"/>
    <mergeCell ref="O47:O56"/>
    <mergeCell ref="O57:O66"/>
    <mergeCell ref="O67:O75"/>
    <mergeCell ref="O76:O85"/>
    <mergeCell ref="O86:O95"/>
    <mergeCell ref="N86:N95"/>
    <mergeCell ref="N96:N105"/>
    <mergeCell ref="N106:N114"/>
    <mergeCell ref="N115:N128"/>
    <mergeCell ref="N129:N143"/>
    <mergeCell ref="N144:N158"/>
    <mergeCell ref="N159:N174"/>
    <mergeCell ref="N175:N192"/>
    <mergeCell ref="N193:N196"/>
    <mergeCell ref="K2:K3"/>
    <mergeCell ref="N4:N15"/>
    <mergeCell ref="N16:N27"/>
    <mergeCell ref="N28:N37"/>
    <mergeCell ref="N38:N46"/>
    <mergeCell ref="N47:N56"/>
    <mergeCell ref="N57:N66"/>
    <mergeCell ref="N67:N75"/>
    <mergeCell ref="N76:N85"/>
    <mergeCell ref="E86:E95"/>
    <mergeCell ref="E96:E105"/>
    <mergeCell ref="E106:E114"/>
    <mergeCell ref="E115:E128"/>
    <mergeCell ref="E129:E143"/>
    <mergeCell ref="E144:E158"/>
    <mergeCell ref="E159:E174"/>
    <mergeCell ref="E175:E192"/>
    <mergeCell ref="E193:E196"/>
    <mergeCell ref="E2:E3"/>
    <mergeCell ref="E4:E15"/>
    <mergeCell ref="E16:E27"/>
    <mergeCell ref="E28:E37"/>
    <mergeCell ref="E38:E46"/>
    <mergeCell ref="E47:E56"/>
    <mergeCell ref="E57:E66"/>
    <mergeCell ref="E67:E75"/>
    <mergeCell ref="E76:E85"/>
    <mergeCell ref="D86:D95"/>
    <mergeCell ref="D96:D105"/>
    <mergeCell ref="D106:D114"/>
    <mergeCell ref="D115:D128"/>
    <mergeCell ref="D129:D143"/>
    <mergeCell ref="D144:D158"/>
    <mergeCell ref="D159:D174"/>
    <mergeCell ref="D175:D192"/>
    <mergeCell ref="D193:D196"/>
    <mergeCell ref="D2:D3"/>
    <mergeCell ref="D4:D15"/>
    <mergeCell ref="D16:D27"/>
    <mergeCell ref="D28:D37"/>
    <mergeCell ref="D38:D46"/>
    <mergeCell ref="D47:D56"/>
    <mergeCell ref="D57:D66"/>
    <mergeCell ref="D67:D75"/>
    <mergeCell ref="D76:D85"/>
    <mergeCell ref="B115:B128"/>
    <mergeCell ref="B129:B143"/>
    <mergeCell ref="B144:B158"/>
    <mergeCell ref="B159:B174"/>
    <mergeCell ref="B175:B192"/>
    <mergeCell ref="B193:B196"/>
    <mergeCell ref="C2:C3"/>
    <mergeCell ref="C4:C15"/>
    <mergeCell ref="C16:C27"/>
    <mergeCell ref="C28:C37"/>
    <mergeCell ref="C38:C46"/>
    <mergeCell ref="C47:C56"/>
    <mergeCell ref="C57:C66"/>
    <mergeCell ref="C67:C75"/>
    <mergeCell ref="C76:C85"/>
    <mergeCell ref="C86:C95"/>
    <mergeCell ref="C96:C105"/>
    <mergeCell ref="C106:C114"/>
    <mergeCell ref="C115:C128"/>
    <mergeCell ref="C129:C143"/>
    <mergeCell ref="C144:C158"/>
    <mergeCell ref="C159:C174"/>
    <mergeCell ref="C175:C192"/>
    <mergeCell ref="C193:C196"/>
    <mergeCell ref="B28:B37"/>
    <mergeCell ref="B38:B46"/>
    <mergeCell ref="B47:B56"/>
    <mergeCell ref="B57:B66"/>
    <mergeCell ref="B67:B75"/>
    <mergeCell ref="B76:B85"/>
    <mergeCell ref="B86:B95"/>
    <mergeCell ref="B96:B105"/>
    <mergeCell ref="B106:B114"/>
    <mergeCell ref="A1:P1"/>
    <mergeCell ref="F2:J2"/>
    <mergeCell ref="A197:D197"/>
    <mergeCell ref="A2:A3"/>
    <mergeCell ref="A4:A15"/>
    <mergeCell ref="A16:A27"/>
    <mergeCell ref="A28:A37"/>
    <mergeCell ref="A38:A46"/>
    <mergeCell ref="A47:A56"/>
    <mergeCell ref="A57:A66"/>
    <mergeCell ref="A67:A75"/>
    <mergeCell ref="A76:A85"/>
    <mergeCell ref="A86:A95"/>
    <mergeCell ref="A96:A105"/>
    <mergeCell ref="A106:A114"/>
    <mergeCell ref="A115:A128"/>
    <mergeCell ref="A129:A143"/>
    <mergeCell ref="A144:A158"/>
    <mergeCell ref="A159:A174"/>
    <mergeCell ref="A175:A192"/>
    <mergeCell ref="A193:A196"/>
    <mergeCell ref="B2:B3"/>
    <mergeCell ref="B4:B15"/>
    <mergeCell ref="B16:B27"/>
  </mergeCells>
  <phoneticPr fontId="29" type="noConversion"/>
  <conditionalFormatting sqref="B4">
    <cfRule type="duplicateValues" dxfId="46" priority="46"/>
  </conditionalFormatting>
  <conditionalFormatting sqref="B5">
    <cfRule type="duplicateValues" dxfId="45" priority="31"/>
  </conditionalFormatting>
  <conditionalFormatting sqref="B16">
    <cfRule type="duplicateValues" dxfId="44" priority="47"/>
  </conditionalFormatting>
  <conditionalFormatting sqref="B17">
    <cfRule type="duplicateValues" dxfId="43" priority="30"/>
  </conditionalFormatting>
  <conditionalFormatting sqref="B29">
    <cfRule type="duplicateValues" dxfId="42" priority="29"/>
  </conditionalFormatting>
  <conditionalFormatting sqref="B32">
    <cfRule type="duplicateValues" dxfId="41" priority="15"/>
  </conditionalFormatting>
  <conditionalFormatting sqref="B39">
    <cfRule type="duplicateValues" dxfId="40" priority="28"/>
  </conditionalFormatting>
  <conditionalFormatting sqref="B41">
    <cfRule type="duplicateValues" dxfId="39" priority="14"/>
  </conditionalFormatting>
  <conditionalFormatting sqref="B48">
    <cfRule type="duplicateValues" dxfId="38" priority="27"/>
  </conditionalFormatting>
  <conditionalFormatting sqref="B51">
    <cfRule type="duplicateValues" dxfId="37" priority="13"/>
  </conditionalFormatting>
  <conditionalFormatting sqref="B58">
    <cfRule type="duplicateValues" dxfId="36" priority="26"/>
  </conditionalFormatting>
  <conditionalFormatting sqref="B61">
    <cfRule type="duplicateValues" dxfId="35" priority="12"/>
  </conditionalFormatting>
  <conditionalFormatting sqref="B68">
    <cfRule type="duplicateValues" dxfId="34" priority="25"/>
  </conditionalFormatting>
  <conditionalFormatting sqref="B70">
    <cfRule type="duplicateValues" dxfId="33" priority="11"/>
  </conditionalFormatting>
  <conditionalFormatting sqref="B77">
    <cfRule type="duplicateValues" dxfId="32" priority="24"/>
  </conditionalFormatting>
  <conditionalFormatting sqref="B79">
    <cfRule type="duplicateValues" dxfId="31" priority="10"/>
  </conditionalFormatting>
  <conditionalFormatting sqref="B87">
    <cfRule type="duplicateValues" dxfId="30" priority="23"/>
  </conditionalFormatting>
  <conditionalFormatting sqref="B89">
    <cfRule type="duplicateValues" dxfId="29" priority="9"/>
  </conditionalFormatting>
  <conditionalFormatting sqref="B97">
    <cfRule type="duplicateValues" dxfId="28" priority="22"/>
  </conditionalFormatting>
  <conditionalFormatting sqref="B99">
    <cfRule type="duplicateValues" dxfId="27" priority="8"/>
  </conditionalFormatting>
  <conditionalFormatting sqref="B107">
    <cfRule type="duplicateValues" dxfId="26" priority="21"/>
  </conditionalFormatting>
  <conditionalFormatting sqref="B109">
    <cfRule type="duplicateValues" dxfId="25" priority="7"/>
  </conditionalFormatting>
  <conditionalFormatting sqref="B116">
    <cfRule type="duplicateValues" dxfId="24" priority="20"/>
  </conditionalFormatting>
  <conditionalFormatting sqref="B121">
    <cfRule type="duplicateValues" dxfId="23" priority="6"/>
  </conditionalFormatting>
  <conditionalFormatting sqref="B130">
    <cfRule type="duplicateValues" dxfId="22" priority="19"/>
  </conditionalFormatting>
  <conditionalFormatting sqref="B136">
    <cfRule type="duplicateValues" dxfId="21" priority="5"/>
  </conditionalFormatting>
  <conditionalFormatting sqref="B145">
    <cfRule type="duplicateValues" dxfId="20" priority="18"/>
  </conditionalFormatting>
  <conditionalFormatting sqref="B150">
    <cfRule type="duplicateValues" dxfId="19" priority="4"/>
  </conditionalFormatting>
  <conditionalFormatting sqref="B160">
    <cfRule type="duplicateValues" dxfId="18" priority="17"/>
  </conditionalFormatting>
  <conditionalFormatting sqref="B166">
    <cfRule type="duplicateValues" dxfId="17" priority="3"/>
  </conditionalFormatting>
  <conditionalFormatting sqref="B176">
    <cfRule type="duplicateValues" dxfId="16" priority="16"/>
  </conditionalFormatting>
  <conditionalFormatting sqref="B179">
    <cfRule type="duplicateValues" dxfId="15" priority="2"/>
  </conditionalFormatting>
  <conditionalFormatting sqref="B182">
    <cfRule type="duplicateValues" dxfId="14" priority="1"/>
  </conditionalFormatting>
  <conditionalFormatting sqref="B28 B30:B31">
    <cfRule type="duplicateValues" dxfId="13" priority="40"/>
  </conditionalFormatting>
  <conditionalFormatting sqref="B40 B38">
    <cfRule type="duplicateValues" dxfId="12" priority="36"/>
  </conditionalFormatting>
  <conditionalFormatting sqref="B47 B49:B50">
    <cfRule type="duplicateValues" dxfId="11" priority="35"/>
  </conditionalFormatting>
  <conditionalFormatting sqref="B57 B59:B60">
    <cfRule type="duplicateValues" dxfId="10" priority="34"/>
  </conditionalFormatting>
  <conditionalFormatting sqref="B69 B67">
    <cfRule type="duplicateValues" dxfId="9" priority="45"/>
  </conditionalFormatting>
  <conditionalFormatting sqref="B76 B78">
    <cfRule type="duplicateValues" dxfId="8" priority="38"/>
  </conditionalFormatting>
  <conditionalFormatting sqref="B86 B88">
    <cfRule type="duplicateValues" dxfId="7" priority="33"/>
  </conditionalFormatting>
  <conditionalFormatting sqref="B96 B98">
    <cfRule type="duplicateValues" dxfId="6" priority="32"/>
  </conditionalFormatting>
  <conditionalFormatting sqref="B106 B108">
    <cfRule type="duplicateValues" dxfId="5" priority="140"/>
  </conditionalFormatting>
  <conditionalFormatting sqref="B115 B117:B120 B122:B124">
    <cfRule type="duplicateValues" dxfId="4" priority="44"/>
  </conditionalFormatting>
  <conditionalFormatting sqref="B129 B131:B135 B137:B139">
    <cfRule type="duplicateValues" dxfId="3" priority="39"/>
  </conditionalFormatting>
  <conditionalFormatting sqref="B144 B146:B149 B151:B154">
    <cfRule type="duplicateValues" dxfId="2" priority="43"/>
  </conditionalFormatting>
  <conditionalFormatting sqref="B159 B161:B165 B167:B170">
    <cfRule type="duplicateValues" dxfId="1" priority="42"/>
  </conditionalFormatting>
  <conditionalFormatting sqref="B175 B177:B178 B180:B181 B183:B187">
    <cfRule type="duplicateValues" dxfId="0" priority="41"/>
  </conditionalFormatting>
  <pageMargins left="0.70866141732283505" right="0.70866141732283505" top="0.74803149606299202" bottom="0.74803149606299202" header="0.31496062992126" footer="0.31496062992126"/>
  <pageSetup paperSize="8" scale="2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opLeftCell="A4" workbookViewId="0">
      <selection activeCell="E13" sqref="E13"/>
    </sheetView>
  </sheetViews>
  <sheetFormatPr defaultColWidth="8.75" defaultRowHeight="13.5"/>
  <cols>
    <col min="1" max="1" width="8.75" style="1"/>
    <col min="2" max="2" width="14.5" style="1" customWidth="1"/>
    <col min="3" max="3" width="24.375" style="1" customWidth="1"/>
    <col min="4" max="4" width="17" style="1" customWidth="1"/>
    <col min="5" max="5" width="17.375" style="1" customWidth="1"/>
    <col min="6" max="6" width="16.375" style="1" customWidth="1"/>
    <col min="7" max="7" width="16" style="1" customWidth="1"/>
    <col min="8" max="8" width="15.25" style="1" customWidth="1"/>
    <col min="9" max="9" width="18.25" style="1" customWidth="1"/>
    <col min="10" max="16384" width="8.75" style="1"/>
  </cols>
  <sheetData>
    <row r="2" spans="2:9" ht="29.1" customHeight="1">
      <c r="B2" s="133" t="s">
        <v>298</v>
      </c>
      <c r="C2" s="133"/>
      <c r="D2" s="133"/>
      <c r="E2" s="133"/>
      <c r="F2" s="133"/>
      <c r="G2" s="133"/>
    </row>
    <row r="3" spans="2:9" ht="30" customHeight="1">
      <c r="B3" s="2" t="s">
        <v>299</v>
      </c>
      <c r="C3" s="2" t="s">
        <v>9</v>
      </c>
      <c r="D3" s="3" t="s">
        <v>300</v>
      </c>
      <c r="E3" s="3" t="s">
        <v>301</v>
      </c>
      <c r="F3" s="2" t="s">
        <v>302</v>
      </c>
      <c r="G3" s="4" t="s">
        <v>303</v>
      </c>
      <c r="H3" s="4" t="s">
        <v>304</v>
      </c>
      <c r="I3" s="4" t="s">
        <v>120</v>
      </c>
    </row>
    <row r="4" spans="2:9" ht="30" customHeight="1">
      <c r="B4" s="2" t="s">
        <v>305</v>
      </c>
      <c r="C4" s="5">
        <f>D20</f>
        <v>255.89999999999998</v>
      </c>
      <c r="D4" s="6">
        <f>E20</f>
        <v>322.55956571428578</v>
      </c>
      <c r="E4" s="7">
        <f>(D4-C4)/D4</f>
        <v>0.20665815805732754</v>
      </c>
      <c r="F4" s="5">
        <v>340</v>
      </c>
      <c r="G4" s="8">
        <f>(F4-C4)/F4</f>
        <v>0.24735294117647066</v>
      </c>
      <c r="H4" s="9">
        <f>D4-F4</f>
        <v>-17.440434285714218</v>
      </c>
      <c r="I4" s="2"/>
    </row>
    <row r="5" spans="2:9" ht="30" customHeight="1">
      <c r="B5" s="2" t="s">
        <v>306</v>
      </c>
      <c r="C5" s="5">
        <f>D46</f>
        <v>363.42999999999995</v>
      </c>
      <c r="D5" s="6">
        <f>E46</f>
        <v>480.5165571428571</v>
      </c>
      <c r="E5" s="7">
        <f>(D5-C5)/D5</f>
        <v>0.24366810134296252</v>
      </c>
      <c r="F5" s="5">
        <v>514</v>
      </c>
      <c r="G5" s="8">
        <f>(F5-C5)/F5</f>
        <v>0.29293774319066157</v>
      </c>
      <c r="H5" s="9">
        <f>D5-F5</f>
        <v>-33.483442857142904</v>
      </c>
      <c r="I5" s="16" t="s">
        <v>307</v>
      </c>
    </row>
    <row r="6" spans="2:9" ht="32.450000000000003" customHeight="1">
      <c r="B6" s="134"/>
      <c r="C6" s="134"/>
      <c r="D6" s="134"/>
      <c r="E6" s="134"/>
      <c r="F6" s="134"/>
      <c r="G6" s="134"/>
    </row>
    <row r="11" spans="2:9" ht="18.75">
      <c r="B11" s="135" t="s">
        <v>308</v>
      </c>
      <c r="C11" s="135"/>
      <c r="D11" s="135"/>
      <c r="E11" s="135"/>
      <c r="F11" s="135"/>
      <c r="G11" s="135"/>
    </row>
    <row r="12" spans="2:9" ht="24" customHeight="1">
      <c r="B12" s="2" t="s">
        <v>12</v>
      </c>
      <c r="C12" s="2" t="s">
        <v>11</v>
      </c>
      <c r="D12" s="2" t="s">
        <v>9</v>
      </c>
      <c r="E12" s="2" t="s">
        <v>10</v>
      </c>
      <c r="F12" s="2" t="s">
        <v>309</v>
      </c>
      <c r="G12" s="2" t="s">
        <v>310</v>
      </c>
      <c r="H12" s="2" t="s">
        <v>120</v>
      </c>
    </row>
    <row r="13" spans="2:9" ht="24" customHeight="1">
      <c r="B13" s="2" t="s">
        <v>17</v>
      </c>
      <c r="C13" s="2" t="s">
        <v>311</v>
      </c>
      <c r="D13" s="2">
        <v>26.97</v>
      </c>
      <c r="E13" s="5">
        <f>'B01 发泡明细20220712'!O4</f>
        <v>34.341142857142856</v>
      </c>
      <c r="F13" s="5">
        <f>E13-D13</f>
        <v>7.371142857142857</v>
      </c>
      <c r="G13" s="10">
        <f>F13/E13</f>
        <v>0.21464465780321815</v>
      </c>
      <c r="H13" s="137" t="s">
        <v>312</v>
      </c>
    </row>
    <row r="14" spans="2:9" ht="24" customHeight="1">
      <c r="B14" s="2" t="s">
        <v>43</v>
      </c>
      <c r="C14" s="2" t="s">
        <v>313</v>
      </c>
      <c r="D14" s="2">
        <v>26.97</v>
      </c>
      <c r="E14" s="5">
        <f>'B01 发泡明细20220712'!O11</f>
        <v>34.341142857142856</v>
      </c>
      <c r="F14" s="5">
        <f t="shared" ref="F14:F20" si="0">E14-D14</f>
        <v>7.371142857142857</v>
      </c>
      <c r="G14" s="10">
        <f t="shared" ref="G14:G20" si="1">F14/E14</f>
        <v>0.21464465780321815</v>
      </c>
      <c r="H14" s="138"/>
    </row>
    <row r="15" spans="2:9" ht="24" customHeight="1">
      <c r="B15" s="2" t="s">
        <v>49</v>
      </c>
      <c r="C15" s="2" t="s">
        <v>314</v>
      </c>
      <c r="D15" s="2">
        <v>16.79</v>
      </c>
      <c r="E15" s="5">
        <f>'B01 发泡明细20220712'!O18</f>
        <v>20.58642857142857</v>
      </c>
      <c r="F15" s="5">
        <f t="shared" si="0"/>
        <v>3.7964285714285708</v>
      </c>
      <c r="G15" s="10">
        <f t="shared" si="1"/>
        <v>0.18441414246556329</v>
      </c>
      <c r="H15" s="138"/>
    </row>
    <row r="16" spans="2:9" ht="24" customHeight="1">
      <c r="B16" s="2" t="s">
        <v>60</v>
      </c>
      <c r="C16" s="2" t="s">
        <v>315</v>
      </c>
      <c r="D16" s="2">
        <v>16.79</v>
      </c>
      <c r="E16" s="5">
        <f>'B01 发泡明细20220712'!O24</f>
        <v>20.58642857142857</v>
      </c>
      <c r="F16" s="5">
        <f t="shared" si="0"/>
        <v>3.7964285714285708</v>
      </c>
      <c r="G16" s="10">
        <f t="shared" si="1"/>
        <v>0.18441414246556329</v>
      </c>
      <c r="H16" s="138"/>
    </row>
    <row r="17" spans="2:9" ht="24" customHeight="1">
      <c r="B17" s="2" t="s">
        <v>65</v>
      </c>
      <c r="C17" s="2" t="s">
        <v>316</v>
      </c>
      <c r="D17" s="2">
        <v>23.49</v>
      </c>
      <c r="E17" s="5">
        <f>'B01 发泡明细20220712'!O30</f>
        <v>28.369338571428571</v>
      </c>
      <c r="F17" s="5">
        <f t="shared" si="0"/>
        <v>4.8793385714285726</v>
      </c>
      <c r="G17" s="10">
        <f t="shared" si="1"/>
        <v>0.17199338501119196</v>
      </c>
      <c r="H17" s="138"/>
    </row>
    <row r="18" spans="2:9" ht="24" customHeight="1">
      <c r="B18" s="2" t="s">
        <v>81</v>
      </c>
      <c r="C18" s="2" t="s">
        <v>317</v>
      </c>
      <c r="D18" s="2">
        <v>29.41</v>
      </c>
      <c r="E18" s="5">
        <f>'B01 发泡明细20220712'!O38</f>
        <v>35.923359999999995</v>
      </c>
      <c r="F18" s="5">
        <f t="shared" si="0"/>
        <v>6.5133599999999952</v>
      </c>
      <c r="G18" s="10">
        <f t="shared" si="1"/>
        <v>0.18131266117646</v>
      </c>
      <c r="H18" s="138"/>
    </row>
    <row r="19" spans="2:9" ht="24" customHeight="1">
      <c r="B19" s="2" t="s">
        <v>92</v>
      </c>
      <c r="C19" s="2" t="s">
        <v>318</v>
      </c>
      <c r="D19" s="2">
        <v>115.48</v>
      </c>
      <c r="E19" s="5">
        <f>'B01 发泡明细20220712'!O47</f>
        <v>148.41172428571431</v>
      </c>
      <c r="F19" s="5">
        <f t="shared" si="0"/>
        <v>32.93172428571431</v>
      </c>
      <c r="G19" s="10">
        <f t="shared" si="1"/>
        <v>0.22189435803815549</v>
      </c>
      <c r="H19" s="138"/>
    </row>
    <row r="20" spans="2:9" ht="24" customHeight="1">
      <c r="B20" s="136" t="s">
        <v>319</v>
      </c>
      <c r="C20" s="136"/>
      <c r="D20" s="2">
        <f>SUM(D13:D19)</f>
        <v>255.89999999999998</v>
      </c>
      <c r="E20" s="5">
        <f>SUM(E13:E19)</f>
        <v>322.55956571428578</v>
      </c>
      <c r="F20" s="5">
        <f t="shared" si="0"/>
        <v>66.659565714285804</v>
      </c>
      <c r="G20" s="10">
        <f t="shared" si="1"/>
        <v>0.20665815805732754</v>
      </c>
      <c r="H20" s="139"/>
      <c r="I20" s="1">
        <v>351</v>
      </c>
    </row>
    <row r="26" spans="2:9" ht="18.75">
      <c r="B26" s="135" t="s">
        <v>320</v>
      </c>
      <c r="C26" s="135"/>
      <c r="D26" s="135"/>
      <c r="E26" s="135"/>
      <c r="F26" s="135"/>
      <c r="G26" s="135"/>
    </row>
    <row r="27" spans="2:9" ht="24.95" customHeight="1">
      <c r="B27" s="2" t="s">
        <v>12</v>
      </c>
      <c r="C27" s="2" t="s">
        <v>11</v>
      </c>
      <c r="D27" s="2" t="s">
        <v>9</v>
      </c>
      <c r="E27" s="2" t="s">
        <v>10</v>
      </c>
      <c r="F27" s="2" t="s">
        <v>309</v>
      </c>
      <c r="G27" s="11" t="s">
        <v>310</v>
      </c>
      <c r="H27" s="2" t="s">
        <v>120</v>
      </c>
    </row>
    <row r="28" spans="2:9" ht="24.95" customHeight="1">
      <c r="B28" s="12" t="s">
        <v>121</v>
      </c>
      <c r="C28" s="2" t="s">
        <v>321</v>
      </c>
      <c r="D28" s="2">
        <v>32.520000000000003</v>
      </c>
      <c r="E28" s="5">
        <f>'V71 发泡明细 20220712'!O4</f>
        <v>42.397714285714294</v>
      </c>
      <c r="F28" s="5">
        <f>E28-D28</f>
        <v>9.8777142857142906</v>
      </c>
      <c r="G28" s="13">
        <f>F28/E28</f>
        <v>0.23297751900371994</v>
      </c>
      <c r="H28" s="140" t="s">
        <v>312</v>
      </c>
    </row>
    <row r="29" spans="2:9" ht="24.95" customHeight="1">
      <c r="B29" s="12" t="s">
        <v>149</v>
      </c>
      <c r="C29" s="2" t="s">
        <v>322</v>
      </c>
      <c r="D29" s="2">
        <v>32.520000000000003</v>
      </c>
      <c r="E29" s="5">
        <f>'V71 发泡明细 20220712'!O16</f>
        <v>42.397714285714294</v>
      </c>
      <c r="F29" s="5">
        <f t="shared" ref="F29:F44" si="2">E29-D29</f>
        <v>9.8777142857142906</v>
      </c>
      <c r="G29" s="13">
        <f t="shared" ref="G29:G46" si="3">F29/E29</f>
        <v>0.23297751900371994</v>
      </c>
      <c r="H29" s="140"/>
    </row>
    <row r="30" spans="2:9" ht="24.95" customHeight="1">
      <c r="B30" s="12" t="s">
        <v>154</v>
      </c>
      <c r="C30" s="2" t="s">
        <v>323</v>
      </c>
      <c r="D30" s="2">
        <v>31.28</v>
      </c>
      <c r="E30" s="5">
        <f>'V71 发泡明细 20220712'!O28</f>
        <v>41.430428571428578</v>
      </c>
      <c r="F30" s="5">
        <f t="shared" si="2"/>
        <v>10.150428571428577</v>
      </c>
      <c r="G30" s="13">
        <f t="shared" si="3"/>
        <v>0.24499936209756124</v>
      </c>
      <c r="H30" s="140"/>
    </row>
    <row r="31" spans="2:9" ht="24.95" customHeight="1">
      <c r="B31" s="2" t="s">
        <v>175</v>
      </c>
      <c r="C31" s="2" t="s">
        <v>324</v>
      </c>
      <c r="D31" s="2">
        <v>26.62</v>
      </c>
      <c r="E31" s="5">
        <f>'V71 发泡明细 20220712'!O38</f>
        <v>35.229571428571433</v>
      </c>
      <c r="F31" s="5">
        <f t="shared" si="2"/>
        <v>8.6095714285714315</v>
      </c>
      <c r="G31" s="13">
        <f t="shared" si="3"/>
        <v>0.24438479037496913</v>
      </c>
      <c r="H31" s="140"/>
    </row>
    <row r="32" spans="2:9" ht="24.95" customHeight="1">
      <c r="B32" s="2" t="s">
        <v>182</v>
      </c>
      <c r="C32" s="2" t="s">
        <v>325</v>
      </c>
      <c r="D32" s="2">
        <v>35.28</v>
      </c>
      <c r="E32" s="5">
        <f>'V71 发泡明细 20220712'!O47</f>
        <v>46.888857142857148</v>
      </c>
      <c r="F32" s="5">
        <f t="shared" si="2"/>
        <v>11.608857142857147</v>
      </c>
      <c r="G32" s="13">
        <f t="shared" si="3"/>
        <v>0.24758242896576105</v>
      </c>
      <c r="H32" s="140"/>
    </row>
    <row r="33" spans="2:8" ht="24.95" customHeight="1">
      <c r="B33" s="12" t="s">
        <v>190</v>
      </c>
      <c r="C33" s="2" t="s">
        <v>326</v>
      </c>
      <c r="D33" s="2">
        <v>28.04</v>
      </c>
      <c r="E33" s="5">
        <f>'V71 发泡明细 20220712'!O57</f>
        <v>36.082857142857137</v>
      </c>
      <c r="F33" s="5">
        <f t="shared" si="2"/>
        <v>8.0428571428571374</v>
      </c>
      <c r="G33" s="13">
        <f t="shared" si="3"/>
        <v>0.22289967535038394</v>
      </c>
      <c r="H33" s="140"/>
    </row>
    <row r="34" spans="2:8" ht="24.95" customHeight="1">
      <c r="B34" s="2" t="s">
        <v>194</v>
      </c>
      <c r="C34" s="2" t="s">
        <v>327</v>
      </c>
      <c r="D34" s="2">
        <v>29.46</v>
      </c>
      <c r="E34" s="5">
        <f>'V71 发泡明细 20220712'!O67</f>
        <v>39.286714285714289</v>
      </c>
      <c r="F34" s="5">
        <f t="shared" si="2"/>
        <v>9.8267142857142886</v>
      </c>
      <c r="G34" s="13">
        <f t="shared" si="3"/>
        <v>0.25012817855545499</v>
      </c>
      <c r="H34" s="140"/>
    </row>
    <row r="35" spans="2:8" ht="24.95" customHeight="1">
      <c r="B35" s="2" t="s">
        <v>200</v>
      </c>
      <c r="C35" s="2" t="s">
        <v>328</v>
      </c>
      <c r="D35" s="2">
        <v>21</v>
      </c>
      <c r="E35" s="5">
        <f>'V71 发泡明细 20220712'!O76</f>
        <v>27.802285714285716</v>
      </c>
      <c r="F35" s="5">
        <f t="shared" si="2"/>
        <v>6.8022857142857163</v>
      </c>
      <c r="G35" s="13">
        <f t="shared" si="3"/>
        <v>0.2446664200271304</v>
      </c>
      <c r="H35" s="140"/>
    </row>
    <row r="36" spans="2:8" ht="24.95" customHeight="1">
      <c r="B36" s="2" t="s">
        <v>213</v>
      </c>
      <c r="C36" s="2" t="s">
        <v>329</v>
      </c>
      <c r="D36" s="2">
        <v>20.9</v>
      </c>
      <c r="E36" s="5">
        <f>'V71 发泡明细 20220712'!O86</f>
        <v>27.596428571428568</v>
      </c>
      <c r="F36" s="5">
        <f t="shared" si="2"/>
        <v>6.6964285714285694</v>
      </c>
      <c r="G36" s="13">
        <f t="shared" si="3"/>
        <v>0.24265562313964018</v>
      </c>
      <c r="H36" s="140"/>
    </row>
    <row r="37" spans="2:8" ht="24.95" customHeight="1">
      <c r="B37" s="2" t="s">
        <v>216</v>
      </c>
      <c r="C37" s="2" t="s">
        <v>330</v>
      </c>
      <c r="D37" s="2">
        <v>20.9</v>
      </c>
      <c r="E37" s="5">
        <f>'V71 发泡明细 20220712'!O96</f>
        <v>27.596428571428568</v>
      </c>
      <c r="F37" s="5">
        <f t="shared" si="2"/>
        <v>6.6964285714285694</v>
      </c>
      <c r="G37" s="13">
        <f t="shared" si="3"/>
        <v>0.24265562313964018</v>
      </c>
      <c r="H37" s="140"/>
    </row>
    <row r="38" spans="2:8" ht="24.95" customHeight="1">
      <c r="B38" s="2" t="s">
        <v>220</v>
      </c>
      <c r="C38" s="2" t="s">
        <v>221</v>
      </c>
      <c r="D38" s="2">
        <v>31.76</v>
      </c>
      <c r="E38" s="5">
        <f>'V71 发泡明细 20220712'!O106</f>
        <v>42.096000000000004</v>
      </c>
      <c r="F38" s="5">
        <f t="shared" si="2"/>
        <v>10.336000000000002</v>
      </c>
      <c r="G38" s="13">
        <f t="shared" si="3"/>
        <v>0.24553401748384648</v>
      </c>
      <c r="H38" s="140"/>
    </row>
    <row r="39" spans="2:8" ht="24.95" customHeight="1">
      <c r="B39" s="12" t="s">
        <v>224</v>
      </c>
      <c r="C39" s="2" t="s">
        <v>331</v>
      </c>
      <c r="D39" s="2">
        <v>33.83</v>
      </c>
      <c r="E39" s="5">
        <f>'V71 发泡明细 20220712'!O115</f>
        <v>45.074857142857141</v>
      </c>
      <c r="F39" s="5">
        <f t="shared" si="2"/>
        <v>11.244857142857143</v>
      </c>
      <c r="G39" s="13">
        <f t="shared" si="3"/>
        <v>0.24947072172005932</v>
      </c>
      <c r="H39" s="140"/>
    </row>
    <row r="40" spans="2:8" ht="24.95" customHeight="1">
      <c r="B40" s="2" t="s">
        <v>243</v>
      </c>
      <c r="C40" s="2" t="s">
        <v>332</v>
      </c>
      <c r="D40" s="2">
        <v>33.42</v>
      </c>
      <c r="E40" s="5">
        <f>'V71 发泡明细 20220712'!O129</f>
        <v>44.668571428571433</v>
      </c>
      <c r="F40" s="5">
        <f t="shared" si="2"/>
        <v>11.248571428571431</v>
      </c>
      <c r="G40" s="13">
        <f t="shared" si="3"/>
        <v>0.25182294998081106</v>
      </c>
      <c r="H40" s="140"/>
    </row>
    <row r="41" spans="2:8" ht="24.95" customHeight="1">
      <c r="B41" s="12" t="s">
        <v>247</v>
      </c>
      <c r="C41" s="2" t="s">
        <v>333</v>
      </c>
      <c r="D41" s="2">
        <v>41.32</v>
      </c>
      <c r="E41" s="5">
        <f>'V71 发泡明细 20220712'!O144</f>
        <v>56.564985714285712</v>
      </c>
      <c r="F41" s="5">
        <f t="shared" si="2"/>
        <v>15.244985714285711</v>
      </c>
      <c r="G41" s="13">
        <f t="shared" si="3"/>
        <v>0.26951276521644252</v>
      </c>
      <c r="H41" s="140"/>
    </row>
    <row r="42" spans="2:8" ht="24.95" customHeight="1">
      <c r="B42" s="2" t="s">
        <v>254</v>
      </c>
      <c r="C42" s="2" t="s">
        <v>334</v>
      </c>
      <c r="D42" s="2">
        <v>40.9</v>
      </c>
      <c r="E42" s="5">
        <f>'V71 发泡明细 20220712'!O159</f>
        <v>54.374000000000002</v>
      </c>
      <c r="F42" s="5">
        <f t="shared" si="2"/>
        <v>13.474000000000004</v>
      </c>
      <c r="G42" s="13">
        <f t="shared" si="3"/>
        <v>0.24780225843233905</v>
      </c>
      <c r="H42" s="140"/>
    </row>
    <row r="43" spans="2:8" ht="24.95" customHeight="1">
      <c r="B43" s="12" t="s">
        <v>258</v>
      </c>
      <c r="C43" s="2" t="s">
        <v>318</v>
      </c>
      <c r="D43" s="2">
        <v>163.92</v>
      </c>
      <c r="E43" s="5">
        <f>'V71 发泡明细 20220712'!O175</f>
        <v>216.56799999999998</v>
      </c>
      <c r="F43" s="5">
        <f t="shared" si="2"/>
        <v>52.647999999999996</v>
      </c>
      <c r="G43" s="13">
        <f t="shared" si="3"/>
        <v>0.24310147390196152</v>
      </c>
      <c r="H43" s="140"/>
    </row>
    <row r="44" spans="2:8" ht="24.95" customHeight="1">
      <c r="B44" s="2" t="s">
        <v>287</v>
      </c>
      <c r="C44" s="2" t="s">
        <v>335</v>
      </c>
      <c r="D44" s="2">
        <v>4.7699999999999996</v>
      </c>
      <c r="E44" s="5">
        <f>'V71 发泡明细 20220712'!O193</f>
        <v>6.3721428571428564</v>
      </c>
      <c r="F44" s="5">
        <f t="shared" si="2"/>
        <v>1.6021428571428569</v>
      </c>
      <c r="G44" s="13">
        <f t="shared" si="3"/>
        <v>0.25142921197175205</v>
      </c>
      <c r="H44" s="140"/>
    </row>
    <row r="45" spans="2:8" ht="24.95" customHeight="1">
      <c r="B45" s="136" t="s">
        <v>319</v>
      </c>
      <c r="C45" s="136"/>
      <c r="D45" s="2">
        <f>SUM(D28:D44)</f>
        <v>628.43999999999994</v>
      </c>
      <c r="E45" s="5">
        <f>SUM(E28:E44)</f>
        <v>832.42755714285727</v>
      </c>
      <c r="F45" s="5">
        <f>SUM(F28:F44)</f>
        <v>203.98755714285716</v>
      </c>
      <c r="G45" s="13">
        <f t="shared" si="3"/>
        <v>0.24505142266433855</v>
      </c>
      <c r="H45" s="140"/>
    </row>
    <row r="46" spans="2:8" ht="22.5">
      <c r="B46" s="15" t="s">
        <v>296</v>
      </c>
      <c r="C46" s="15" t="s">
        <v>297</v>
      </c>
      <c r="D46" s="2">
        <f>D28+D29+D30+D33+D39+D41+D43</f>
        <v>363.42999999999995</v>
      </c>
      <c r="E46" s="5">
        <f>E28+E29+E30+E33+E39+E41+E43</f>
        <v>480.5165571428571</v>
      </c>
      <c r="F46" s="5">
        <f>E46-D46</f>
        <v>117.08655714285715</v>
      </c>
      <c r="G46" s="13">
        <f t="shared" si="3"/>
        <v>0.24366810134296252</v>
      </c>
      <c r="H46" s="2"/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29" type="noConversion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topLeftCell="A10" workbookViewId="0">
      <selection activeCell="C13" sqref="C13"/>
    </sheetView>
  </sheetViews>
  <sheetFormatPr defaultColWidth="8.75" defaultRowHeight="13.5"/>
  <cols>
    <col min="1" max="1" width="8.75" style="1"/>
    <col min="2" max="2" width="14.5" style="1" customWidth="1"/>
    <col min="3" max="3" width="24.375" style="1" customWidth="1"/>
    <col min="4" max="4" width="17" style="1" customWidth="1"/>
    <col min="5" max="5" width="17.375" style="1" customWidth="1"/>
    <col min="6" max="6" width="16.375" style="1" customWidth="1"/>
    <col min="7" max="7" width="16" style="1" customWidth="1"/>
    <col min="8" max="8" width="15.25" style="1" customWidth="1"/>
    <col min="9" max="9" width="21.875" style="1" customWidth="1"/>
    <col min="10" max="10" width="23.375" style="1" customWidth="1"/>
    <col min="11" max="11" width="12.625" style="1"/>
    <col min="12" max="16384" width="8.75" style="1"/>
  </cols>
  <sheetData>
    <row r="2" spans="2:10" ht="29.1" customHeight="1">
      <c r="B2" s="133" t="s">
        <v>336</v>
      </c>
      <c r="C2" s="133"/>
      <c r="D2" s="133"/>
      <c r="E2" s="133"/>
      <c r="F2" s="133"/>
      <c r="G2" s="133"/>
    </row>
    <row r="3" spans="2:10" ht="30" customHeight="1">
      <c r="B3" s="2" t="s">
        <v>299</v>
      </c>
      <c r="C3" s="2" t="s">
        <v>9</v>
      </c>
      <c r="D3" s="3" t="s">
        <v>300</v>
      </c>
      <c r="E3" s="3" t="s">
        <v>301</v>
      </c>
      <c r="F3" s="2" t="s">
        <v>302</v>
      </c>
      <c r="G3" s="4" t="s">
        <v>303</v>
      </c>
      <c r="H3" s="4" t="s">
        <v>304</v>
      </c>
      <c r="I3" s="4" t="s">
        <v>120</v>
      </c>
      <c r="J3" s="2" t="s">
        <v>337</v>
      </c>
    </row>
    <row r="4" spans="2:10" ht="30" customHeight="1">
      <c r="B4" s="2" t="s">
        <v>305</v>
      </c>
      <c r="C4" s="5">
        <f>D20</f>
        <v>255.89999999999998</v>
      </c>
      <c r="D4" s="6">
        <f>E20</f>
        <v>353.03000000000003</v>
      </c>
      <c r="E4" s="7">
        <f>(D4-C4)/D4</f>
        <v>0.27513242500637353</v>
      </c>
      <c r="F4" s="5">
        <v>340</v>
      </c>
      <c r="G4" s="8">
        <f>(F4-C4)/F4</f>
        <v>0.24735294117647066</v>
      </c>
      <c r="H4" s="9">
        <f>D4-F4</f>
        <v>13.03000000000003</v>
      </c>
      <c r="I4" s="2" t="s">
        <v>338</v>
      </c>
      <c r="J4" s="5">
        <f>I20</f>
        <v>346.86388158219779</v>
      </c>
    </row>
    <row r="5" spans="2:10" ht="30" customHeight="1">
      <c r="B5" s="2" t="s">
        <v>306</v>
      </c>
      <c r="C5" s="5">
        <f>D46</f>
        <v>363.42999999999995</v>
      </c>
      <c r="D5" s="6">
        <f>E46</f>
        <v>529.07999999999993</v>
      </c>
      <c r="E5" s="7">
        <f>(D5-C5)/D5</f>
        <v>0.3130906479171392</v>
      </c>
      <c r="F5" s="5">
        <v>514</v>
      </c>
      <c r="G5" s="8">
        <f>(F5-C5)/F5</f>
        <v>0.29293774319066157</v>
      </c>
      <c r="H5" s="9">
        <f>D5-F5</f>
        <v>15.079999999999927</v>
      </c>
      <c r="I5" s="14" t="s">
        <v>339</v>
      </c>
      <c r="J5" s="5">
        <f>I46</f>
        <v>468.1912190519422</v>
      </c>
    </row>
    <row r="6" spans="2:10" ht="32.450000000000003" customHeight="1">
      <c r="B6" s="134"/>
      <c r="C6" s="134"/>
      <c r="D6" s="134"/>
      <c r="E6" s="134"/>
      <c r="F6" s="134"/>
      <c r="G6" s="134"/>
    </row>
    <row r="11" spans="2:10" ht="18.75">
      <c r="B11" s="135" t="s">
        <v>308</v>
      </c>
      <c r="C11" s="135"/>
      <c r="D11" s="135"/>
      <c r="E11" s="135"/>
      <c r="F11" s="135"/>
      <c r="G11" s="135"/>
    </row>
    <row r="12" spans="2:10" ht="24" customHeight="1">
      <c r="B12" s="2" t="s">
        <v>12</v>
      </c>
      <c r="C12" s="2" t="s">
        <v>11</v>
      </c>
      <c r="D12" s="2" t="s">
        <v>9</v>
      </c>
      <c r="E12" s="2" t="s">
        <v>10</v>
      </c>
      <c r="F12" s="2" t="s">
        <v>309</v>
      </c>
      <c r="G12" s="2" t="s">
        <v>310</v>
      </c>
      <c r="H12" s="2" t="s">
        <v>120</v>
      </c>
      <c r="I12" s="2" t="s">
        <v>337</v>
      </c>
    </row>
    <row r="13" spans="2:10" ht="24" customHeight="1">
      <c r="B13" s="2" t="s">
        <v>17</v>
      </c>
      <c r="C13" s="2" t="s">
        <v>311</v>
      </c>
      <c r="D13" s="2">
        <v>26.97</v>
      </c>
      <c r="E13" s="5">
        <v>36.6</v>
      </c>
      <c r="F13" s="5">
        <f t="shared" ref="F13:F20" si="0">E13-D13</f>
        <v>9.6300000000000026</v>
      </c>
      <c r="G13" s="10">
        <f t="shared" ref="G13:G20" si="1">F13/E13</f>
        <v>0.26311475409836071</v>
      </c>
      <c r="H13" s="137" t="s">
        <v>312</v>
      </c>
      <c r="I13" s="5">
        <v>35.449416344609503</v>
      </c>
    </row>
    <row r="14" spans="2:10" ht="24" customHeight="1">
      <c r="B14" s="2" t="s">
        <v>43</v>
      </c>
      <c r="C14" s="2" t="s">
        <v>313</v>
      </c>
      <c r="D14" s="2">
        <v>26.97</v>
      </c>
      <c r="E14" s="5">
        <v>36.549999999999997</v>
      </c>
      <c r="F14" s="5">
        <f t="shared" si="0"/>
        <v>9.5799999999999983</v>
      </c>
      <c r="G14" s="10">
        <f t="shared" si="1"/>
        <v>0.2621067031463748</v>
      </c>
      <c r="H14" s="138"/>
      <c r="I14" s="5">
        <v>35.449416344609503</v>
      </c>
    </row>
    <row r="15" spans="2:10" ht="24" customHeight="1">
      <c r="B15" s="2" t="s">
        <v>49</v>
      </c>
      <c r="C15" s="2" t="s">
        <v>314</v>
      </c>
      <c r="D15" s="2">
        <v>16.79</v>
      </c>
      <c r="E15" s="5">
        <v>25.43</v>
      </c>
      <c r="F15" s="5">
        <f t="shared" si="0"/>
        <v>8.64</v>
      </c>
      <c r="G15" s="10">
        <f t="shared" si="1"/>
        <v>0.33975619347227687</v>
      </c>
      <c r="H15" s="138"/>
      <c r="I15" s="5">
        <v>31.507647922522601</v>
      </c>
    </row>
    <row r="16" spans="2:10" ht="24" customHeight="1">
      <c r="B16" s="2" t="s">
        <v>60</v>
      </c>
      <c r="C16" s="2" t="s">
        <v>315</v>
      </c>
      <c r="D16" s="2">
        <v>16.79</v>
      </c>
      <c r="E16" s="5">
        <v>25.43</v>
      </c>
      <c r="F16" s="5">
        <f t="shared" si="0"/>
        <v>8.64</v>
      </c>
      <c r="G16" s="10">
        <f t="shared" si="1"/>
        <v>0.33975619347227687</v>
      </c>
      <c r="H16" s="138"/>
      <c r="I16" s="5">
        <v>31.507647922522601</v>
      </c>
    </row>
    <row r="17" spans="2:9" ht="24" customHeight="1">
      <c r="B17" s="2" t="s">
        <v>65</v>
      </c>
      <c r="C17" s="2" t="s">
        <v>316</v>
      </c>
      <c r="D17" s="2">
        <v>23.49</v>
      </c>
      <c r="E17" s="5">
        <v>34.54</v>
      </c>
      <c r="F17" s="5">
        <f t="shared" si="0"/>
        <v>11.05</v>
      </c>
      <c r="G17" s="10">
        <f t="shared" si="1"/>
        <v>0.31991893456861614</v>
      </c>
      <c r="H17" s="138"/>
      <c r="I17" s="5">
        <v>37.381305645056599</v>
      </c>
    </row>
    <row r="18" spans="2:9" ht="24" customHeight="1">
      <c r="B18" s="2" t="s">
        <v>81</v>
      </c>
      <c r="C18" s="2" t="s">
        <v>317</v>
      </c>
      <c r="D18" s="2">
        <v>29.41</v>
      </c>
      <c r="E18" s="5">
        <v>43.67</v>
      </c>
      <c r="F18" s="5">
        <f t="shared" si="0"/>
        <v>14.260000000000002</v>
      </c>
      <c r="G18" s="10">
        <f t="shared" si="1"/>
        <v>0.32653995878177239</v>
      </c>
      <c r="H18" s="138"/>
      <c r="I18" s="5">
        <v>43.708652689186998</v>
      </c>
    </row>
    <row r="19" spans="2:9" ht="24" customHeight="1">
      <c r="B19" s="2" t="s">
        <v>92</v>
      </c>
      <c r="C19" s="2" t="s">
        <v>318</v>
      </c>
      <c r="D19" s="2">
        <v>115.48</v>
      </c>
      <c r="E19" s="5">
        <v>150.81</v>
      </c>
      <c r="F19" s="5">
        <f t="shared" si="0"/>
        <v>35.33</v>
      </c>
      <c r="G19" s="10">
        <f t="shared" si="1"/>
        <v>0.23426828459651217</v>
      </c>
      <c r="H19" s="138"/>
      <c r="I19" s="5">
        <v>131.85979471369001</v>
      </c>
    </row>
    <row r="20" spans="2:9" ht="24" customHeight="1">
      <c r="B20" s="136" t="s">
        <v>319</v>
      </c>
      <c r="C20" s="136"/>
      <c r="D20" s="2">
        <f>SUM(D13:D19)</f>
        <v>255.89999999999998</v>
      </c>
      <c r="E20" s="5">
        <f>SUM(E13:E19)</f>
        <v>353.03000000000003</v>
      </c>
      <c r="F20" s="5">
        <f t="shared" si="0"/>
        <v>97.130000000000052</v>
      </c>
      <c r="G20" s="10">
        <f t="shared" si="1"/>
        <v>0.27513242500637353</v>
      </c>
      <c r="H20" s="139"/>
      <c r="I20" s="5">
        <f>SUM(I13:I19)</f>
        <v>346.86388158219779</v>
      </c>
    </row>
    <row r="26" spans="2:9" ht="18.75">
      <c r="B26" s="135" t="s">
        <v>320</v>
      </c>
      <c r="C26" s="135"/>
      <c r="D26" s="135"/>
      <c r="E26" s="135"/>
      <c r="F26" s="135"/>
      <c r="G26" s="135"/>
    </row>
    <row r="27" spans="2:9" ht="24.95" customHeight="1">
      <c r="B27" s="2" t="s">
        <v>12</v>
      </c>
      <c r="C27" s="2" t="s">
        <v>11</v>
      </c>
      <c r="D27" s="2" t="s">
        <v>9</v>
      </c>
      <c r="E27" s="2" t="s">
        <v>340</v>
      </c>
      <c r="F27" s="2" t="s">
        <v>309</v>
      </c>
      <c r="G27" s="11" t="s">
        <v>310</v>
      </c>
      <c r="H27" s="2" t="s">
        <v>120</v>
      </c>
      <c r="I27" s="2" t="s">
        <v>337</v>
      </c>
    </row>
    <row r="28" spans="2:9" ht="24.95" customHeight="1">
      <c r="B28" s="12" t="s">
        <v>121</v>
      </c>
      <c r="C28" s="2" t="s">
        <v>321</v>
      </c>
      <c r="D28" s="2">
        <v>32.520000000000003</v>
      </c>
      <c r="E28" s="5">
        <v>49</v>
      </c>
      <c r="F28" s="5">
        <f t="shared" ref="F28:F44" si="2">E28-D28</f>
        <v>16.479999999999997</v>
      </c>
      <c r="G28" s="13">
        <f t="shared" ref="G28:G46" si="3">F28/E28</f>
        <v>0.33632653061224482</v>
      </c>
      <c r="H28" s="140" t="s">
        <v>312</v>
      </c>
      <c r="I28" s="5">
        <v>47.599677659416898</v>
      </c>
    </row>
    <row r="29" spans="2:9" ht="24.95" customHeight="1">
      <c r="B29" s="12" t="s">
        <v>149</v>
      </c>
      <c r="C29" s="2" t="s">
        <v>322</v>
      </c>
      <c r="D29" s="2">
        <v>32.520000000000003</v>
      </c>
      <c r="E29" s="5">
        <v>49</v>
      </c>
      <c r="F29" s="5">
        <f t="shared" si="2"/>
        <v>16.479999999999997</v>
      </c>
      <c r="G29" s="13">
        <f t="shared" si="3"/>
        <v>0.33632653061224482</v>
      </c>
      <c r="H29" s="140"/>
      <c r="I29" s="5">
        <v>47.599677659416898</v>
      </c>
    </row>
    <row r="30" spans="2:9" ht="24.95" customHeight="1">
      <c r="B30" s="12" t="s">
        <v>154</v>
      </c>
      <c r="C30" s="2" t="s">
        <v>323</v>
      </c>
      <c r="D30" s="2">
        <v>31.28</v>
      </c>
      <c r="E30" s="5">
        <v>46.64</v>
      </c>
      <c r="F30" s="5">
        <f t="shared" si="2"/>
        <v>15.36</v>
      </c>
      <c r="G30" s="13">
        <f t="shared" si="3"/>
        <v>0.32933104631217835</v>
      </c>
      <c r="H30" s="140"/>
      <c r="I30" s="5">
        <v>47.4244170993463</v>
      </c>
    </row>
    <row r="31" spans="2:9" ht="24.95" customHeight="1">
      <c r="B31" s="2" t="s">
        <v>175</v>
      </c>
      <c r="C31" s="2" t="s">
        <v>324</v>
      </c>
      <c r="D31" s="2">
        <v>26.62</v>
      </c>
      <c r="E31" s="5">
        <v>40.020000000000003</v>
      </c>
      <c r="F31" s="5">
        <f t="shared" si="2"/>
        <v>13.400000000000002</v>
      </c>
      <c r="G31" s="13">
        <f t="shared" si="3"/>
        <v>0.33483258370814595</v>
      </c>
      <c r="H31" s="140"/>
      <c r="I31" s="5">
        <v>40.641903804352602</v>
      </c>
    </row>
    <row r="32" spans="2:9" ht="24.95" customHeight="1">
      <c r="B32" s="2" t="s">
        <v>182</v>
      </c>
      <c r="C32" s="2" t="s">
        <v>325</v>
      </c>
      <c r="D32" s="2">
        <v>35.28</v>
      </c>
      <c r="E32" s="5">
        <v>46.17</v>
      </c>
      <c r="F32" s="5">
        <f t="shared" si="2"/>
        <v>10.89</v>
      </c>
      <c r="G32" s="13">
        <f t="shared" si="3"/>
        <v>0.2358674463937622</v>
      </c>
      <c r="H32" s="140"/>
      <c r="I32" s="5">
        <v>43.732583604352598</v>
      </c>
    </row>
    <row r="33" spans="2:9" ht="24.95" customHeight="1">
      <c r="B33" s="12" t="s">
        <v>190</v>
      </c>
      <c r="C33" s="2" t="s">
        <v>326</v>
      </c>
      <c r="D33" s="2">
        <v>28.04</v>
      </c>
      <c r="E33" s="5">
        <v>49.11</v>
      </c>
      <c r="F33" s="5">
        <f t="shared" si="2"/>
        <v>21.07</v>
      </c>
      <c r="G33" s="13">
        <f t="shared" si="3"/>
        <v>0.42903685603746694</v>
      </c>
      <c r="H33" s="140"/>
      <c r="I33" s="5">
        <v>47.874516099346302</v>
      </c>
    </row>
    <row r="34" spans="2:9" ht="24.95" customHeight="1">
      <c r="B34" s="2" t="s">
        <v>194</v>
      </c>
      <c r="C34" s="2" t="s">
        <v>327</v>
      </c>
      <c r="D34" s="2">
        <v>29.46</v>
      </c>
      <c r="E34" s="5">
        <v>45.27</v>
      </c>
      <c r="F34" s="5">
        <f t="shared" si="2"/>
        <v>15.810000000000002</v>
      </c>
      <c r="G34" s="13">
        <f t="shared" si="3"/>
        <v>0.34923790589794568</v>
      </c>
      <c r="H34" s="140"/>
      <c r="I34" s="5">
        <v>44.4830962993463</v>
      </c>
    </row>
    <row r="35" spans="2:9" ht="24.95" customHeight="1">
      <c r="B35" s="2" t="s">
        <v>200</v>
      </c>
      <c r="C35" s="2" t="s">
        <v>328</v>
      </c>
      <c r="D35" s="2">
        <v>21</v>
      </c>
      <c r="E35" s="5">
        <v>32.86</v>
      </c>
      <c r="F35" s="5">
        <f t="shared" si="2"/>
        <v>11.86</v>
      </c>
      <c r="G35" s="13">
        <f t="shared" si="3"/>
        <v>0.36092513694461348</v>
      </c>
      <c r="H35" s="140"/>
      <c r="I35" s="5">
        <v>35.124740868428702</v>
      </c>
    </row>
    <row r="36" spans="2:9" ht="24.95" customHeight="1">
      <c r="B36" s="2" t="s">
        <v>213</v>
      </c>
      <c r="C36" s="2" t="s">
        <v>329</v>
      </c>
      <c r="D36" s="2">
        <v>20.9</v>
      </c>
      <c r="E36" s="5">
        <v>32.78</v>
      </c>
      <c r="F36" s="5">
        <f t="shared" si="2"/>
        <v>11.880000000000003</v>
      </c>
      <c r="G36" s="13">
        <f t="shared" si="3"/>
        <v>0.36241610738255042</v>
      </c>
      <c r="H36" s="140"/>
      <c r="I36" s="5">
        <v>35.124740868428702</v>
      </c>
    </row>
    <row r="37" spans="2:9" ht="24.95" customHeight="1">
      <c r="B37" s="2" t="s">
        <v>216</v>
      </c>
      <c r="C37" s="2" t="s">
        <v>330</v>
      </c>
      <c r="D37" s="2">
        <v>20.9</v>
      </c>
      <c r="E37" s="5">
        <v>32.79</v>
      </c>
      <c r="F37" s="5">
        <f t="shared" si="2"/>
        <v>11.89</v>
      </c>
      <c r="G37" s="13">
        <f t="shared" si="3"/>
        <v>0.36261055199756026</v>
      </c>
      <c r="H37" s="140"/>
      <c r="I37" s="5">
        <v>35.124740868428702</v>
      </c>
    </row>
    <row r="38" spans="2:9" ht="24.95" customHeight="1">
      <c r="B38" s="2" t="s">
        <v>220</v>
      </c>
      <c r="C38" s="2" t="s">
        <v>221</v>
      </c>
      <c r="D38" s="2">
        <v>31.76</v>
      </c>
      <c r="E38" s="5">
        <v>44.32</v>
      </c>
      <c r="F38" s="5">
        <f t="shared" si="2"/>
        <v>12.559999999999999</v>
      </c>
      <c r="G38" s="13">
        <f t="shared" si="3"/>
        <v>0.28339350180505413</v>
      </c>
      <c r="H38" s="140"/>
      <c r="I38" s="5">
        <v>44.938000875259398</v>
      </c>
    </row>
    <row r="39" spans="2:9" ht="24.95" customHeight="1">
      <c r="B39" s="12" t="s">
        <v>224</v>
      </c>
      <c r="C39" s="2" t="s">
        <v>331</v>
      </c>
      <c r="D39" s="2">
        <v>33.83</v>
      </c>
      <c r="E39" s="5">
        <v>50.09</v>
      </c>
      <c r="F39" s="5">
        <f t="shared" si="2"/>
        <v>16.260000000000005</v>
      </c>
      <c r="G39" s="13">
        <f t="shared" si="3"/>
        <v>0.32461569175484134</v>
      </c>
      <c r="H39" s="140"/>
      <c r="I39" s="5">
        <v>46.094264723806802</v>
      </c>
    </row>
    <row r="40" spans="2:9" ht="24.95" customHeight="1">
      <c r="B40" s="2" t="s">
        <v>243</v>
      </c>
      <c r="C40" s="2" t="s">
        <v>332</v>
      </c>
      <c r="D40" s="2">
        <v>33.42</v>
      </c>
      <c r="E40" s="5">
        <v>46.13</v>
      </c>
      <c r="F40" s="5">
        <f t="shared" si="2"/>
        <v>12.71</v>
      </c>
      <c r="G40" s="13">
        <f t="shared" si="3"/>
        <v>0.27552568827227403</v>
      </c>
      <c r="H40" s="140"/>
      <c r="I40" s="5">
        <v>44.856120711763303</v>
      </c>
    </row>
    <row r="41" spans="2:9" ht="24.95" customHeight="1">
      <c r="B41" s="12" t="s">
        <v>247</v>
      </c>
      <c r="C41" s="2" t="s">
        <v>333</v>
      </c>
      <c r="D41" s="2">
        <v>41.32</v>
      </c>
      <c r="E41" s="5">
        <v>59.62</v>
      </c>
      <c r="F41" s="5">
        <f t="shared" si="2"/>
        <v>18.299999999999997</v>
      </c>
      <c r="G41" s="13">
        <f t="shared" si="3"/>
        <v>0.30694397853069438</v>
      </c>
      <c r="H41" s="140"/>
      <c r="I41" s="5">
        <v>49.652433006757001</v>
      </c>
    </row>
    <row r="42" spans="2:9" ht="24.95" customHeight="1">
      <c r="B42" s="2" t="s">
        <v>254</v>
      </c>
      <c r="C42" s="2" t="s">
        <v>334</v>
      </c>
      <c r="D42" s="2">
        <v>40.9</v>
      </c>
      <c r="E42" s="5">
        <v>54.04</v>
      </c>
      <c r="F42" s="5">
        <f t="shared" si="2"/>
        <v>13.14</v>
      </c>
      <c r="G42" s="13">
        <f t="shared" si="3"/>
        <v>0.24315321983715768</v>
      </c>
      <c r="H42" s="140"/>
      <c r="I42" s="5">
        <v>48.902898653576898</v>
      </c>
    </row>
    <row r="43" spans="2:9" ht="24.95" customHeight="1">
      <c r="B43" s="12" t="s">
        <v>258</v>
      </c>
      <c r="C43" s="2" t="s">
        <v>318</v>
      </c>
      <c r="D43" s="2">
        <v>163.92</v>
      </c>
      <c r="E43" s="5">
        <v>225.62</v>
      </c>
      <c r="F43" s="5">
        <f t="shared" si="2"/>
        <v>61.700000000000017</v>
      </c>
      <c r="G43" s="13">
        <f t="shared" si="3"/>
        <v>0.27346866412552084</v>
      </c>
      <c r="H43" s="140"/>
      <c r="I43" s="5">
        <v>181.94623280385201</v>
      </c>
    </row>
    <row r="44" spans="2:9" ht="24.95" customHeight="1">
      <c r="B44" s="2" t="s">
        <v>287</v>
      </c>
      <c r="C44" s="2" t="s">
        <v>335</v>
      </c>
      <c r="D44" s="2">
        <v>4.7699999999999996</v>
      </c>
      <c r="E44" s="5">
        <v>9.66</v>
      </c>
      <c r="F44" s="5">
        <f t="shared" si="2"/>
        <v>4.8900000000000006</v>
      </c>
      <c r="G44" s="13">
        <f t="shared" si="3"/>
        <v>0.50621118012422361</v>
      </c>
      <c r="H44" s="140"/>
      <c r="I44" s="5">
        <v>8.9165149750335893</v>
      </c>
    </row>
    <row r="45" spans="2:9" ht="24.95" customHeight="1">
      <c r="B45" s="136" t="s">
        <v>319</v>
      </c>
      <c r="C45" s="136"/>
      <c r="D45" s="2">
        <f t="shared" ref="D45:F45" si="4">SUM(D28:D44)</f>
        <v>628.43999999999994</v>
      </c>
      <c r="E45" s="5">
        <f t="shared" si="4"/>
        <v>913.12</v>
      </c>
      <c r="F45" s="5">
        <f t="shared" si="4"/>
        <v>284.67999999999995</v>
      </c>
      <c r="G45" s="13">
        <f t="shared" si="3"/>
        <v>0.31176625197126329</v>
      </c>
      <c r="H45" s="140"/>
      <c r="I45" s="5">
        <f>SUM(I28:I44)</f>
        <v>850.03656058091303</v>
      </c>
    </row>
    <row r="46" spans="2:9" ht="22.5">
      <c r="B46" s="15" t="s">
        <v>296</v>
      </c>
      <c r="C46" s="15" t="s">
        <v>297</v>
      </c>
      <c r="D46" s="2">
        <f>D28+D29+D30+D33+D39+D41+D43</f>
        <v>363.42999999999995</v>
      </c>
      <c r="E46" s="5">
        <f>E28+E29+E30+E33+E39+E41+E43</f>
        <v>529.07999999999993</v>
      </c>
      <c r="F46" s="5">
        <f>E46-D46</f>
        <v>165.64999999999998</v>
      </c>
      <c r="G46" s="13">
        <f t="shared" si="3"/>
        <v>0.3130906479171392</v>
      </c>
      <c r="H46" s="2"/>
      <c r="I46" s="5">
        <f>I28+I29+I30+I33+I39+I41+I43</f>
        <v>468.1912190519422</v>
      </c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29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tabSelected="1" workbookViewId="0">
      <selection activeCell="D8" sqref="D8"/>
    </sheetView>
  </sheetViews>
  <sheetFormatPr defaultColWidth="8.75" defaultRowHeight="13.5"/>
  <cols>
    <col min="1" max="1" width="8.75" style="1"/>
    <col min="2" max="2" width="14.5" style="1" customWidth="1"/>
    <col min="3" max="3" width="32.5" style="1" customWidth="1"/>
    <col min="4" max="4" width="17" style="1" customWidth="1"/>
    <col min="5" max="5" width="17.375" style="1" customWidth="1"/>
    <col min="6" max="6" width="16.375" style="1" customWidth="1"/>
    <col min="7" max="7" width="16" style="1" customWidth="1"/>
    <col min="8" max="8" width="15.25" style="1" customWidth="1"/>
    <col min="9" max="9" width="21.875" style="1" customWidth="1"/>
    <col min="10" max="10" width="23.375" style="1" customWidth="1"/>
    <col min="11" max="11" width="12.625" style="1"/>
    <col min="12" max="16384" width="8.75" style="1"/>
  </cols>
  <sheetData>
    <row r="2" spans="2:10" ht="29.1" customHeight="1">
      <c r="B2" s="133" t="s">
        <v>336</v>
      </c>
      <c r="C2" s="133"/>
      <c r="D2" s="133"/>
      <c r="E2" s="133"/>
      <c r="F2" s="133"/>
      <c r="G2" s="133"/>
    </row>
    <row r="3" spans="2:10" ht="30" customHeight="1">
      <c r="B3" s="2" t="s">
        <v>299</v>
      </c>
      <c r="C3" s="2" t="s">
        <v>9</v>
      </c>
      <c r="D3" s="3" t="s">
        <v>300</v>
      </c>
      <c r="E3" s="3" t="s">
        <v>301</v>
      </c>
      <c r="F3" s="2" t="s">
        <v>302</v>
      </c>
      <c r="G3" s="4" t="s">
        <v>303</v>
      </c>
      <c r="H3" s="4" t="s">
        <v>304</v>
      </c>
      <c r="I3" s="4" t="s">
        <v>120</v>
      </c>
      <c r="J3" s="2" t="s">
        <v>337</v>
      </c>
    </row>
    <row r="4" spans="2:10" ht="30" customHeight="1">
      <c r="B4" s="2" t="s">
        <v>305</v>
      </c>
      <c r="C4" s="5">
        <f>D20</f>
        <v>255.89999999999998</v>
      </c>
      <c r="D4" s="6">
        <f>E20</f>
        <v>350.03</v>
      </c>
      <c r="E4" s="7">
        <f>(D4-C4)/D4</f>
        <v>0.26891980687369654</v>
      </c>
      <c r="F4" s="5">
        <v>340</v>
      </c>
      <c r="G4" s="8">
        <f>(F4-C4)/F4</f>
        <v>0.24735294117647066</v>
      </c>
      <c r="H4" s="9">
        <f>D4-F4</f>
        <v>10.029999999999973</v>
      </c>
      <c r="I4" s="2" t="s">
        <v>338</v>
      </c>
      <c r="J4" s="5">
        <f>I20</f>
        <v>346.86388158219779</v>
      </c>
    </row>
    <row r="5" spans="2:10" ht="30" customHeight="1">
      <c r="B5" s="2" t="s">
        <v>306</v>
      </c>
      <c r="C5" s="5">
        <f>D46</f>
        <v>363.42999999999995</v>
      </c>
      <c r="D5" s="6">
        <f>E46</f>
        <v>526.07999999999993</v>
      </c>
      <c r="E5" s="7">
        <f>(D5-C5)/D5</f>
        <v>0.30917350973236007</v>
      </c>
      <c r="F5" s="5">
        <v>514</v>
      </c>
      <c r="G5" s="8">
        <f>(F5-C5)/F5</f>
        <v>0.29293774319066157</v>
      </c>
      <c r="H5" s="9">
        <f>D5-F5</f>
        <v>12.079999999999927</v>
      </c>
      <c r="I5" s="14" t="s">
        <v>339</v>
      </c>
      <c r="J5" s="5">
        <f>I46</f>
        <v>468.1912190519422</v>
      </c>
    </row>
    <row r="6" spans="2:10" ht="32.450000000000003" customHeight="1">
      <c r="B6" s="134"/>
      <c r="C6" s="134"/>
      <c r="D6" s="134"/>
      <c r="E6" s="134"/>
      <c r="F6" s="134"/>
      <c r="G6" s="134"/>
    </row>
    <row r="11" spans="2:10" ht="18.75">
      <c r="B11" s="135" t="s">
        <v>308</v>
      </c>
      <c r="C11" s="135"/>
      <c r="D11" s="135"/>
      <c r="E11" s="135"/>
      <c r="F11" s="135"/>
      <c r="G11" s="135"/>
    </row>
    <row r="12" spans="2:10" ht="24" customHeight="1">
      <c r="B12" s="2" t="s">
        <v>12</v>
      </c>
      <c r="C12" s="2" t="s">
        <v>11</v>
      </c>
      <c r="D12" s="2" t="s">
        <v>9</v>
      </c>
      <c r="E12" s="2" t="s">
        <v>10</v>
      </c>
      <c r="F12" s="2" t="s">
        <v>309</v>
      </c>
      <c r="G12" s="2" t="s">
        <v>310</v>
      </c>
      <c r="H12" s="2" t="s">
        <v>120</v>
      </c>
      <c r="I12" s="2" t="s">
        <v>337</v>
      </c>
    </row>
    <row r="13" spans="2:10" ht="24" customHeight="1">
      <c r="B13" s="2" t="s">
        <v>17</v>
      </c>
      <c r="C13" s="2" t="s">
        <v>311</v>
      </c>
      <c r="D13" s="2">
        <v>26.97</v>
      </c>
      <c r="E13" s="5">
        <v>36.18</v>
      </c>
      <c r="F13" s="5">
        <f t="shared" ref="F13:F20" si="0">E13-D13</f>
        <v>9.2100000000000009</v>
      </c>
      <c r="G13" s="10">
        <f t="shared" ref="G13:G20" si="1">F13/E13</f>
        <v>0.25456053067993367</v>
      </c>
      <c r="H13" s="137" t="s">
        <v>312</v>
      </c>
      <c r="I13" s="5">
        <v>35.449416344609503</v>
      </c>
    </row>
    <row r="14" spans="2:10" ht="24" customHeight="1">
      <c r="B14" s="2" t="s">
        <v>43</v>
      </c>
      <c r="C14" s="2" t="s">
        <v>313</v>
      </c>
      <c r="D14" s="2">
        <v>26.97</v>
      </c>
      <c r="E14" s="5">
        <v>36.18</v>
      </c>
      <c r="F14" s="5">
        <f t="shared" si="0"/>
        <v>9.2100000000000009</v>
      </c>
      <c r="G14" s="10">
        <f t="shared" si="1"/>
        <v>0.25456053067993367</v>
      </c>
      <c r="H14" s="138"/>
      <c r="I14" s="5">
        <v>35.449416344609503</v>
      </c>
    </row>
    <row r="15" spans="2:10" ht="24" customHeight="1">
      <c r="B15" s="2" t="s">
        <v>49</v>
      </c>
      <c r="C15" s="2" t="s">
        <v>314</v>
      </c>
      <c r="D15" s="2">
        <v>16.79</v>
      </c>
      <c r="E15" s="5">
        <v>25.13</v>
      </c>
      <c r="F15" s="5">
        <f t="shared" si="0"/>
        <v>8.34</v>
      </c>
      <c r="G15" s="10">
        <f t="shared" si="1"/>
        <v>0.33187425387982494</v>
      </c>
      <c r="H15" s="138"/>
      <c r="I15" s="5">
        <v>31.507647922522601</v>
      </c>
    </row>
    <row r="16" spans="2:10" ht="24" customHeight="1">
      <c r="B16" s="2" t="s">
        <v>60</v>
      </c>
      <c r="C16" s="2" t="s">
        <v>315</v>
      </c>
      <c r="D16" s="2">
        <v>16.79</v>
      </c>
      <c r="E16" s="5">
        <v>25.13</v>
      </c>
      <c r="F16" s="5">
        <f t="shared" si="0"/>
        <v>8.34</v>
      </c>
      <c r="G16" s="10">
        <f t="shared" si="1"/>
        <v>0.33187425387982494</v>
      </c>
      <c r="H16" s="138"/>
      <c r="I16" s="5">
        <v>31.507647922522601</v>
      </c>
    </row>
    <row r="17" spans="2:9" ht="24" customHeight="1">
      <c r="B17" s="2" t="s">
        <v>65</v>
      </c>
      <c r="C17" s="2" t="s">
        <v>316</v>
      </c>
      <c r="D17" s="2">
        <v>23.49</v>
      </c>
      <c r="E17" s="5">
        <v>34.14</v>
      </c>
      <c r="F17" s="5">
        <f t="shared" si="0"/>
        <v>10.650000000000002</v>
      </c>
      <c r="G17" s="10">
        <f t="shared" si="1"/>
        <v>0.31195079086116001</v>
      </c>
      <c r="H17" s="138"/>
      <c r="I17" s="5">
        <v>37.381305645056599</v>
      </c>
    </row>
    <row r="18" spans="2:9" ht="24" customHeight="1">
      <c r="B18" s="2" t="s">
        <v>81</v>
      </c>
      <c r="C18" s="2" t="s">
        <v>317</v>
      </c>
      <c r="D18" s="2">
        <v>29.41</v>
      </c>
      <c r="E18" s="5">
        <v>43.44</v>
      </c>
      <c r="F18" s="5">
        <f t="shared" si="0"/>
        <v>14.029999999999998</v>
      </c>
      <c r="G18" s="10">
        <f t="shared" si="1"/>
        <v>0.32297421731123382</v>
      </c>
      <c r="H18" s="138"/>
      <c r="I18" s="5">
        <v>43.708652689186998</v>
      </c>
    </row>
    <row r="19" spans="2:9" ht="24" customHeight="1">
      <c r="B19" s="2" t="s">
        <v>92</v>
      </c>
      <c r="C19" s="2" t="s">
        <v>318</v>
      </c>
      <c r="D19" s="2">
        <v>115.48</v>
      </c>
      <c r="E19" s="5">
        <v>149.83000000000001</v>
      </c>
      <c r="F19" s="5">
        <f t="shared" si="0"/>
        <v>34.350000000000009</v>
      </c>
      <c r="G19" s="10">
        <f t="shared" si="1"/>
        <v>0.22925982780484552</v>
      </c>
      <c r="H19" s="138"/>
      <c r="I19" s="5">
        <v>131.85979471369001</v>
      </c>
    </row>
    <row r="20" spans="2:9" ht="24" customHeight="1">
      <c r="B20" s="136" t="s">
        <v>319</v>
      </c>
      <c r="C20" s="136"/>
      <c r="D20" s="2">
        <f t="shared" ref="D20:I20" si="2">SUM(D13:D19)</f>
        <v>255.89999999999998</v>
      </c>
      <c r="E20" s="5">
        <f t="shared" si="2"/>
        <v>350.03</v>
      </c>
      <c r="F20" s="5">
        <f t="shared" si="0"/>
        <v>94.13</v>
      </c>
      <c r="G20" s="10">
        <f t="shared" si="1"/>
        <v>0.26891980687369654</v>
      </c>
      <c r="H20" s="139"/>
      <c r="I20" s="5">
        <f t="shared" si="2"/>
        <v>346.86388158219779</v>
      </c>
    </row>
    <row r="26" spans="2:9" ht="18.75">
      <c r="B26" s="135" t="s">
        <v>320</v>
      </c>
      <c r="C26" s="135"/>
      <c r="D26" s="135"/>
      <c r="E26" s="135"/>
      <c r="F26" s="135"/>
      <c r="G26" s="135"/>
    </row>
    <row r="27" spans="2:9" ht="24.95" customHeight="1">
      <c r="B27" s="2" t="s">
        <v>12</v>
      </c>
      <c r="C27" s="2" t="s">
        <v>11</v>
      </c>
      <c r="D27" s="2" t="s">
        <v>9</v>
      </c>
      <c r="E27" s="2" t="s">
        <v>340</v>
      </c>
      <c r="F27" s="2" t="s">
        <v>309</v>
      </c>
      <c r="G27" s="11" t="s">
        <v>310</v>
      </c>
      <c r="H27" s="2" t="s">
        <v>120</v>
      </c>
      <c r="I27" s="2" t="s">
        <v>337</v>
      </c>
    </row>
    <row r="28" spans="2:9" ht="24.95" customHeight="1">
      <c r="B28" s="12" t="s">
        <v>121</v>
      </c>
      <c r="C28" s="2" t="s">
        <v>321</v>
      </c>
      <c r="D28" s="2">
        <v>32.520000000000003</v>
      </c>
      <c r="E28" s="5">
        <v>48.76</v>
      </c>
      <c r="F28" s="5">
        <f t="shared" ref="F28:F44" si="3">E28-D28</f>
        <v>16.239999999999995</v>
      </c>
      <c r="G28" s="13">
        <f t="shared" ref="G28:G46" si="4">F28/E28</f>
        <v>0.33305988515176366</v>
      </c>
      <c r="H28" s="140" t="s">
        <v>312</v>
      </c>
      <c r="I28" s="5">
        <v>47.599677659416898</v>
      </c>
    </row>
    <row r="29" spans="2:9" ht="24.95" customHeight="1">
      <c r="B29" s="12" t="s">
        <v>149</v>
      </c>
      <c r="C29" s="2" t="s">
        <v>322</v>
      </c>
      <c r="D29" s="2">
        <v>32.520000000000003</v>
      </c>
      <c r="E29" s="5">
        <v>48.76</v>
      </c>
      <c r="F29" s="5">
        <f t="shared" si="3"/>
        <v>16.239999999999995</v>
      </c>
      <c r="G29" s="13">
        <f t="shared" si="4"/>
        <v>0.33305988515176366</v>
      </c>
      <c r="H29" s="140"/>
      <c r="I29" s="5">
        <v>47.599677659416898</v>
      </c>
    </row>
    <row r="30" spans="2:9" ht="24.95" customHeight="1">
      <c r="B30" s="12" t="s">
        <v>154</v>
      </c>
      <c r="C30" s="2" t="s">
        <v>323</v>
      </c>
      <c r="D30" s="2">
        <v>31.28</v>
      </c>
      <c r="E30" s="5">
        <v>46.96</v>
      </c>
      <c r="F30" s="5">
        <f t="shared" si="3"/>
        <v>15.68</v>
      </c>
      <c r="G30" s="13">
        <f t="shared" si="4"/>
        <v>0.33390119250425893</v>
      </c>
      <c r="H30" s="140"/>
      <c r="I30" s="5">
        <v>47.4244170993463</v>
      </c>
    </row>
    <row r="31" spans="2:9" ht="24.95" customHeight="1">
      <c r="B31" s="2" t="s">
        <v>175</v>
      </c>
      <c r="C31" s="2" t="s">
        <v>324</v>
      </c>
      <c r="D31" s="2">
        <v>26.62</v>
      </c>
      <c r="E31" s="5">
        <v>39.51</v>
      </c>
      <c r="F31" s="5">
        <f t="shared" si="3"/>
        <v>12.889999999999997</v>
      </c>
      <c r="G31" s="13">
        <f t="shared" si="4"/>
        <v>0.32624651986838771</v>
      </c>
      <c r="H31" s="140"/>
      <c r="I31" s="5">
        <v>40.641903804352602</v>
      </c>
    </row>
    <row r="32" spans="2:9" ht="24.95" customHeight="1">
      <c r="B32" s="2" t="s">
        <v>182</v>
      </c>
      <c r="C32" s="2" t="s">
        <v>325</v>
      </c>
      <c r="D32" s="2">
        <v>35.28</v>
      </c>
      <c r="E32" s="5">
        <v>46.21</v>
      </c>
      <c r="F32" s="5">
        <f t="shared" si="3"/>
        <v>10.93</v>
      </c>
      <c r="G32" s="13">
        <f t="shared" si="4"/>
        <v>0.23652888985068166</v>
      </c>
      <c r="H32" s="140"/>
      <c r="I32" s="5">
        <v>43.732583604352598</v>
      </c>
    </row>
    <row r="33" spans="2:9" ht="24.95" customHeight="1">
      <c r="B33" s="12" t="s">
        <v>190</v>
      </c>
      <c r="C33" s="2" t="s">
        <v>326</v>
      </c>
      <c r="D33" s="2">
        <v>28.04</v>
      </c>
      <c r="E33" s="5">
        <v>48.59</v>
      </c>
      <c r="F33" s="5">
        <f t="shared" si="3"/>
        <v>20.550000000000004</v>
      </c>
      <c r="G33" s="13">
        <f t="shared" si="4"/>
        <v>0.4229265280922001</v>
      </c>
      <c r="H33" s="140"/>
      <c r="I33" s="5">
        <v>47.874516099346302</v>
      </c>
    </row>
    <row r="34" spans="2:9" ht="24.95" customHeight="1">
      <c r="B34" s="2" t="s">
        <v>194</v>
      </c>
      <c r="C34" s="2" t="s">
        <v>327</v>
      </c>
      <c r="D34" s="2">
        <v>29.46</v>
      </c>
      <c r="E34" s="5">
        <v>44.83</v>
      </c>
      <c r="F34" s="5">
        <f t="shared" si="3"/>
        <v>15.369999999999997</v>
      </c>
      <c r="G34" s="13">
        <f t="shared" si="4"/>
        <v>0.342850769573946</v>
      </c>
      <c r="H34" s="140"/>
      <c r="I34" s="5">
        <v>44.4830962993463</v>
      </c>
    </row>
    <row r="35" spans="2:9" ht="24.95" customHeight="1">
      <c r="B35" s="2" t="s">
        <v>200</v>
      </c>
      <c r="C35" s="2" t="s">
        <v>328</v>
      </c>
      <c r="D35" s="2">
        <v>21</v>
      </c>
      <c r="E35" s="5">
        <v>32.479999999999997</v>
      </c>
      <c r="F35" s="5">
        <f t="shared" si="3"/>
        <v>11.479999999999997</v>
      </c>
      <c r="G35" s="13">
        <f t="shared" si="4"/>
        <v>0.35344827586206889</v>
      </c>
      <c r="H35" s="140"/>
      <c r="I35" s="5">
        <v>35.124740868428702</v>
      </c>
    </row>
    <row r="36" spans="2:9" ht="24.95" customHeight="1">
      <c r="B36" s="2" t="s">
        <v>213</v>
      </c>
      <c r="C36" s="2" t="s">
        <v>329</v>
      </c>
      <c r="D36" s="2">
        <v>20.9</v>
      </c>
      <c r="E36" s="5">
        <v>32.409999999999997</v>
      </c>
      <c r="F36" s="5">
        <f t="shared" si="3"/>
        <v>11.509999999999998</v>
      </c>
      <c r="G36" s="13">
        <f t="shared" si="4"/>
        <v>0.35513730330145016</v>
      </c>
      <c r="H36" s="140"/>
      <c r="I36" s="5">
        <v>35.124740868428702</v>
      </c>
    </row>
    <row r="37" spans="2:9" ht="24.95" customHeight="1">
      <c r="B37" s="2" t="s">
        <v>216</v>
      </c>
      <c r="C37" s="2" t="s">
        <v>330</v>
      </c>
      <c r="D37" s="2">
        <v>20.9</v>
      </c>
      <c r="E37" s="5">
        <v>32.409999999999997</v>
      </c>
      <c r="F37" s="5">
        <f t="shared" si="3"/>
        <v>11.509999999999998</v>
      </c>
      <c r="G37" s="13">
        <f t="shared" si="4"/>
        <v>0.35513730330145016</v>
      </c>
      <c r="H37" s="140"/>
      <c r="I37" s="5">
        <v>35.124740868428702</v>
      </c>
    </row>
    <row r="38" spans="2:9" ht="24.95" customHeight="1">
      <c r="B38" s="2" t="s">
        <v>220</v>
      </c>
      <c r="C38" s="2" t="s">
        <v>221</v>
      </c>
      <c r="D38" s="2">
        <v>31.76</v>
      </c>
      <c r="E38" s="5">
        <v>43.83</v>
      </c>
      <c r="F38" s="5">
        <f t="shared" si="3"/>
        <v>12.069999999999997</v>
      </c>
      <c r="G38" s="13">
        <f t="shared" si="4"/>
        <v>0.27538215833903712</v>
      </c>
      <c r="H38" s="140"/>
      <c r="I38" s="5">
        <v>44.938000875259398</v>
      </c>
    </row>
    <row r="39" spans="2:9" ht="24.95" customHeight="1">
      <c r="B39" s="12" t="s">
        <v>224</v>
      </c>
      <c r="C39" s="2" t="s">
        <v>331</v>
      </c>
      <c r="D39" s="2">
        <v>33.83</v>
      </c>
      <c r="E39" s="5">
        <v>49.49</v>
      </c>
      <c r="F39" s="5">
        <f t="shared" si="3"/>
        <v>15.660000000000004</v>
      </c>
      <c r="G39" s="13">
        <f t="shared" si="4"/>
        <v>0.31642756112345932</v>
      </c>
      <c r="H39" s="140"/>
      <c r="I39" s="5">
        <v>46.094264723806802</v>
      </c>
    </row>
    <row r="40" spans="2:9" ht="24.95" customHeight="1">
      <c r="B40" s="2" t="s">
        <v>243</v>
      </c>
      <c r="C40" s="2" t="s">
        <v>332</v>
      </c>
      <c r="D40" s="2">
        <v>33.42</v>
      </c>
      <c r="E40" s="5">
        <v>45.63</v>
      </c>
      <c r="F40" s="5">
        <f t="shared" si="3"/>
        <v>12.21</v>
      </c>
      <c r="G40" s="13">
        <f t="shared" si="4"/>
        <v>0.26758711374095989</v>
      </c>
      <c r="H40" s="140"/>
      <c r="I40" s="5">
        <v>44.856120711763303</v>
      </c>
    </row>
    <row r="41" spans="2:9" ht="24.95" customHeight="1">
      <c r="B41" s="12" t="s">
        <v>247</v>
      </c>
      <c r="C41" s="2" t="s">
        <v>333</v>
      </c>
      <c r="D41" s="2">
        <v>41.32</v>
      </c>
      <c r="E41" s="5">
        <v>59.32</v>
      </c>
      <c r="F41" s="5">
        <f t="shared" si="3"/>
        <v>18</v>
      </c>
      <c r="G41" s="13">
        <f t="shared" si="4"/>
        <v>0.30343897505057316</v>
      </c>
      <c r="H41" s="140"/>
      <c r="I41" s="5">
        <v>49.652433006757001</v>
      </c>
    </row>
    <row r="42" spans="2:9" ht="24.95" customHeight="1">
      <c r="B42" s="2" t="s">
        <v>254</v>
      </c>
      <c r="C42" s="2" t="s">
        <v>334</v>
      </c>
      <c r="D42" s="2">
        <v>40.9</v>
      </c>
      <c r="E42" s="5">
        <v>53.48</v>
      </c>
      <c r="F42" s="5">
        <f t="shared" si="3"/>
        <v>12.579999999999998</v>
      </c>
      <c r="G42" s="13">
        <f t="shared" si="4"/>
        <v>0.23522812266267762</v>
      </c>
      <c r="H42" s="140"/>
      <c r="I42" s="5">
        <v>48.902898653576898</v>
      </c>
    </row>
    <row r="43" spans="2:9" ht="24.95" customHeight="1">
      <c r="B43" s="12" t="s">
        <v>258</v>
      </c>
      <c r="C43" s="2" t="s">
        <v>318</v>
      </c>
      <c r="D43" s="2">
        <v>163.92</v>
      </c>
      <c r="E43" s="5">
        <v>224.2</v>
      </c>
      <c r="F43" s="5">
        <f t="shared" si="3"/>
        <v>60.28</v>
      </c>
      <c r="G43" s="13">
        <f t="shared" si="4"/>
        <v>0.26886708296164141</v>
      </c>
      <c r="H43" s="140"/>
      <c r="I43" s="5">
        <v>181.94623280385201</v>
      </c>
    </row>
    <row r="44" spans="2:9" ht="24.95" customHeight="1">
      <c r="B44" s="2" t="s">
        <v>287</v>
      </c>
      <c r="C44" s="2" t="s">
        <v>335</v>
      </c>
      <c r="D44" s="2">
        <v>4.7699999999999996</v>
      </c>
      <c r="E44" s="5">
        <v>9.5399999999999991</v>
      </c>
      <c r="F44" s="5">
        <f t="shared" si="3"/>
        <v>4.7699999999999996</v>
      </c>
      <c r="G44" s="13">
        <f t="shared" si="4"/>
        <v>0.5</v>
      </c>
      <c r="H44" s="140"/>
      <c r="I44" s="5">
        <v>8.9165149750335893</v>
      </c>
    </row>
    <row r="45" spans="2:9" ht="24.95" customHeight="1">
      <c r="B45" s="136" t="s">
        <v>319</v>
      </c>
      <c r="C45" s="136"/>
      <c r="D45" s="2">
        <f t="shared" ref="D45:F45" si="5">SUM(D28:D44)</f>
        <v>628.43999999999994</v>
      </c>
      <c r="E45" s="5">
        <f t="shared" si="5"/>
        <v>906.40999999999985</v>
      </c>
      <c r="F45" s="5">
        <f t="shared" si="5"/>
        <v>277.96999999999991</v>
      </c>
      <c r="G45" s="13">
        <f t="shared" si="4"/>
        <v>0.30667137388157673</v>
      </c>
      <c r="H45" s="140"/>
      <c r="I45" s="5">
        <f>SUM(I28:I44)</f>
        <v>850.03656058091303</v>
      </c>
    </row>
    <row r="46" spans="2:9" ht="22.5">
      <c r="B46" s="15" t="s">
        <v>296</v>
      </c>
      <c r="C46" s="15" t="s">
        <v>297</v>
      </c>
      <c r="D46" s="2">
        <f t="shared" ref="D46:I46" si="6">D28+D29+D30+D33+D39+D41+D43</f>
        <v>363.42999999999995</v>
      </c>
      <c r="E46" s="5">
        <f t="shared" si="6"/>
        <v>526.07999999999993</v>
      </c>
      <c r="F46" s="5">
        <f>E46-D46</f>
        <v>162.64999999999998</v>
      </c>
      <c r="G46" s="13">
        <f t="shared" si="4"/>
        <v>0.30917350973236007</v>
      </c>
      <c r="H46" s="2"/>
      <c r="I46" s="5">
        <f t="shared" si="6"/>
        <v>468.1912190519422</v>
      </c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29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B01 发泡明细20220712</vt:lpstr>
      <vt:lpstr>V71 发泡明细 20220712</vt:lpstr>
      <vt:lpstr>附加值汇总表(不含运费）</vt:lpstr>
      <vt:lpstr>附加值汇总表（含运费）</vt:lpstr>
      <vt:lpstr>附加值汇总表（含运费）各减3元</vt:lpstr>
      <vt:lpstr>'B01 发泡明细20220712'!Print_Area</vt:lpstr>
      <vt:lpstr>'V71 发泡明细 20220712'!Print_Area</vt:lpstr>
      <vt:lpstr>'B01 发泡明细20220712'!Print_Titles</vt:lpstr>
      <vt:lpstr>'V71 发泡明细 20220712'!Print_Titles</vt:lpstr>
    </vt:vector>
  </TitlesOfParts>
  <Company>HMGC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zzf</cp:lastModifiedBy>
  <cp:lastPrinted>2022-02-20T23:57:00Z</cp:lastPrinted>
  <dcterms:created xsi:type="dcterms:W3CDTF">2017-02-08T02:05:00Z</dcterms:created>
  <dcterms:modified xsi:type="dcterms:W3CDTF">2023-02-06T07:20:40Z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4C2483259E7D4AC1A166F139188F92D9</vt:lpwstr>
  </property>
</Properties>
</file>