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成本核算-目标价\钣金件\"/>
    </mc:Choice>
  </mc:AlternateContent>
  <xr:revisionPtr revIDLastSave="0" documentId="13_ncr:1_{41515B32-CB85-4C23-AA23-4C9B8FC47F36}" xr6:coauthVersionLast="45" xr6:coauthVersionMax="45" xr10:uidLastSave="{00000000-0000-0000-0000-000000000000}"/>
  <bookViews>
    <workbookView xWindow="-60" yWindow="-60" windowWidth="24120" windowHeight="12960" activeTab="1" xr2:uid="{6840D21E-0119-47EA-ACF5-1DA84B40B8D0}"/>
  </bookViews>
  <sheets>
    <sheet name="1.06" sheetId="1" r:id="rId1"/>
    <sheet name="1.27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38" i="2" l="1"/>
  <c r="V38" i="2"/>
  <c r="T51" i="2"/>
  <c r="T50" i="2"/>
  <c r="T49" i="2"/>
  <c r="T48" i="2"/>
  <c r="T47" i="2"/>
  <c r="O48" i="2"/>
  <c r="O49" i="2"/>
  <c r="O50" i="2"/>
  <c r="O47" i="2"/>
  <c r="O52" i="2"/>
  <c r="T52" i="2"/>
  <c r="T46" i="2"/>
  <c r="T45" i="2"/>
  <c r="T44" i="2"/>
  <c r="T43" i="2"/>
  <c r="T42" i="2"/>
  <c r="T41" i="2"/>
  <c r="T40" i="2"/>
  <c r="T39" i="2"/>
  <c r="T38" i="2"/>
  <c r="L38" i="2"/>
  <c r="N38" i="2" s="1"/>
  <c r="O38" i="2" l="1"/>
  <c r="X19" i="2" l="1"/>
  <c r="T36" i="2"/>
  <c r="V19" i="2"/>
  <c r="T37" i="2"/>
  <c r="O37" i="2"/>
  <c r="O32" i="2"/>
  <c r="O30" i="2"/>
  <c r="T35" i="2"/>
  <c r="T34" i="2"/>
  <c r="T33" i="2"/>
  <c r="T32" i="2"/>
  <c r="T31" i="2"/>
  <c r="T30" i="2"/>
  <c r="T29" i="2"/>
  <c r="T28" i="2"/>
  <c r="N28" i="2"/>
  <c r="L28" i="2"/>
  <c r="T25" i="2"/>
  <c r="T26" i="2"/>
  <c r="T27" i="2"/>
  <c r="T24" i="2"/>
  <c r="T23" i="2"/>
  <c r="T22" i="2"/>
  <c r="T21" i="2"/>
  <c r="T20" i="2"/>
  <c r="T19" i="2"/>
  <c r="L19" i="2"/>
  <c r="N19" i="2"/>
  <c r="O28" i="2" l="1"/>
  <c r="O19" i="2"/>
  <c r="N10" i="2" l="1"/>
  <c r="O10" i="2" s="1"/>
  <c r="N4" i="2"/>
  <c r="O17" i="2"/>
  <c r="O15" i="2"/>
  <c r="O13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O4" i="2"/>
  <c r="O18" i="2" l="1"/>
  <c r="T18" i="2"/>
  <c r="V4" i="2" s="1"/>
  <c r="X4" i="1"/>
  <c r="V48" i="1"/>
  <c r="V47" i="1"/>
  <c r="V46" i="1"/>
  <c r="V45" i="1"/>
  <c r="Q45" i="1"/>
  <c r="V44" i="1"/>
  <c r="V43" i="1"/>
  <c r="V42" i="1"/>
  <c r="V41" i="1"/>
  <c r="V40" i="1"/>
  <c r="V39" i="1"/>
  <c r="V38" i="1"/>
  <c r="V37" i="1"/>
  <c r="V36" i="1"/>
  <c r="Q36" i="1"/>
  <c r="Q49" i="1" s="1"/>
  <c r="P36" i="1"/>
  <c r="Q32" i="1"/>
  <c r="Q31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P22" i="1"/>
  <c r="Q22" i="1" s="1"/>
  <c r="V20" i="1"/>
  <c r="V19" i="1"/>
  <c r="V18" i="1"/>
  <c r="V16" i="1"/>
  <c r="V17" i="1"/>
  <c r="Q17" i="1"/>
  <c r="V15" i="1"/>
  <c r="V14" i="1"/>
  <c r="V13" i="1"/>
  <c r="X4" i="2" l="1"/>
  <c r="V49" i="1"/>
  <c r="X36" i="1"/>
  <c r="Z36" i="1" s="1"/>
  <c r="V35" i="1"/>
  <c r="X22" i="1" s="1"/>
  <c r="Z22" i="1" s="1"/>
  <c r="Q35" i="1"/>
  <c r="P13" i="1" l="1"/>
  <c r="Q13" i="1" s="1"/>
  <c r="V5" i="1"/>
  <c r="V6" i="1"/>
  <c r="V7" i="1"/>
  <c r="V8" i="1"/>
  <c r="V9" i="1"/>
  <c r="V10" i="1"/>
  <c r="V11" i="1"/>
  <c r="V12" i="1"/>
  <c r="V4" i="1"/>
  <c r="P4" i="1"/>
  <c r="Q4" i="1" s="1"/>
  <c r="Q21" i="1" s="1"/>
  <c r="V21" i="1" l="1"/>
  <c r="Z4" i="1" s="1"/>
</calcChain>
</file>

<file path=xl/sharedStrings.xml><?xml version="1.0" encoding="utf-8"?>
<sst xmlns="http://schemas.openxmlformats.org/spreadsheetml/2006/main" count="269" uniqueCount="124">
  <si>
    <t>序号</t>
  </si>
  <si>
    <t>物料代码</t>
  </si>
  <si>
    <t>名称</t>
  </si>
  <si>
    <t>序号</t>
    <phoneticPr fontId="4" type="noConversion"/>
  </si>
  <si>
    <t>单件图号</t>
    <phoneticPr fontId="4" type="noConversion"/>
  </si>
  <si>
    <t>零件名称</t>
  </si>
  <si>
    <t>耗用量</t>
  </si>
  <si>
    <t>材质</t>
  </si>
  <si>
    <t>下料尺寸mm</t>
    <phoneticPr fontId="4" type="noConversion"/>
  </si>
  <si>
    <t>不含税单价</t>
  </si>
  <si>
    <t>重量</t>
  </si>
  <si>
    <t>材料费</t>
  </si>
  <si>
    <t>制造成本</t>
  </si>
  <si>
    <t>系数</t>
    <phoneticPr fontId="4" type="noConversion"/>
  </si>
  <si>
    <t>核算价格</t>
    <phoneticPr fontId="4" type="noConversion"/>
  </si>
  <si>
    <t>运费</t>
    <phoneticPr fontId="4" type="noConversion"/>
  </si>
  <si>
    <t>目标价格</t>
    <phoneticPr fontId="4" type="noConversion"/>
  </si>
  <si>
    <t>长</t>
    <phoneticPr fontId="4" type="noConversion"/>
  </si>
  <si>
    <t>宽</t>
    <phoneticPr fontId="4" type="noConversion"/>
  </si>
  <si>
    <t>厚</t>
    <phoneticPr fontId="4" type="noConversion"/>
  </si>
  <si>
    <t>材料</t>
  </si>
  <si>
    <t>废铁</t>
  </si>
  <si>
    <t>毛重</t>
  </si>
  <si>
    <t>净重</t>
  </si>
  <si>
    <t>工序</t>
  </si>
  <si>
    <t>吨位</t>
  </si>
  <si>
    <t>工序数</t>
    <phoneticPr fontId="4" type="noConversion"/>
  </si>
  <si>
    <t>工序费</t>
  </si>
  <si>
    <t>合计</t>
    <phoneticPr fontId="3" type="noConversion"/>
  </si>
  <si>
    <t>长生供货产品报价核算表</t>
    <phoneticPr fontId="4" type="noConversion"/>
  </si>
  <si>
    <t>SHT0014598</t>
  </si>
  <si>
    <t>固定座盆总成</t>
    <phoneticPr fontId="3" type="noConversion"/>
  </si>
  <si>
    <t>SQX3000-6801101</t>
    <phoneticPr fontId="3" type="noConversion"/>
  </si>
  <si>
    <t>st12</t>
    <phoneticPr fontId="3" type="noConversion"/>
  </si>
  <si>
    <t>坐盆</t>
    <phoneticPr fontId="3" type="noConversion"/>
  </si>
  <si>
    <t>落料</t>
    <phoneticPr fontId="3" type="noConversion"/>
  </si>
  <si>
    <t>拉伸</t>
    <phoneticPr fontId="3" type="noConversion"/>
  </si>
  <si>
    <t>冲长孔</t>
    <phoneticPr fontId="3" type="noConversion"/>
  </si>
  <si>
    <t>清边</t>
    <phoneticPr fontId="3" type="noConversion"/>
  </si>
  <si>
    <t>收沿</t>
    <phoneticPr fontId="3" type="noConversion"/>
  </si>
  <si>
    <t>冲6孔</t>
    <phoneticPr fontId="3" type="noConversion"/>
  </si>
  <si>
    <t>冲小孔</t>
    <phoneticPr fontId="3" type="noConversion"/>
  </si>
  <si>
    <t>冲三角齿</t>
    <phoneticPr fontId="3" type="noConversion"/>
  </si>
  <si>
    <t>冲钢印</t>
    <phoneticPr fontId="3" type="noConversion"/>
  </si>
  <si>
    <t>200T压</t>
    <phoneticPr fontId="3" type="noConversion"/>
  </si>
  <si>
    <t>350压</t>
    <phoneticPr fontId="3" type="noConversion"/>
  </si>
  <si>
    <t>160T</t>
    <phoneticPr fontId="3" type="noConversion"/>
  </si>
  <si>
    <t>200T</t>
    <phoneticPr fontId="3" type="noConversion"/>
  </si>
  <si>
    <t>40T</t>
    <phoneticPr fontId="3" type="noConversion"/>
  </si>
  <si>
    <t>前安装支架</t>
  </si>
  <si>
    <t>Q235</t>
    <phoneticPr fontId="3" type="noConversion"/>
  </si>
  <si>
    <t>冲孔</t>
    <phoneticPr fontId="3" type="noConversion"/>
  </si>
  <si>
    <t>成型</t>
    <phoneticPr fontId="3" type="noConversion"/>
  </si>
  <si>
    <t>63T</t>
    <phoneticPr fontId="3" type="noConversion"/>
  </si>
  <si>
    <t>座盆铆钉</t>
    <phoneticPr fontId="3" type="noConversion"/>
  </si>
  <si>
    <t>铆接</t>
    <phoneticPr fontId="3" type="noConversion"/>
  </si>
  <si>
    <t>压筋</t>
    <phoneticPr fontId="3" type="noConversion"/>
  </si>
  <si>
    <t>喷涂</t>
    <phoneticPr fontId="3" type="noConversion"/>
  </si>
  <si>
    <t>调整</t>
    <phoneticPr fontId="3" type="noConversion"/>
  </si>
  <si>
    <t>印标打包</t>
    <phoneticPr fontId="3" type="noConversion"/>
  </si>
  <si>
    <t>材料成本合计：</t>
  </si>
  <si>
    <t>材料成本合计：</t>
    <phoneticPr fontId="3" type="noConversion"/>
  </si>
  <si>
    <t>制造费合计：</t>
  </si>
  <si>
    <t>制造费合计：</t>
    <phoneticPr fontId="3" type="noConversion"/>
  </si>
  <si>
    <t>SHT0014598</t>
    <phoneticPr fontId="3" type="noConversion"/>
  </si>
  <si>
    <t>SQX3000-6901104</t>
  </si>
  <si>
    <t>SQX3000-6801101-M</t>
  </si>
  <si>
    <t>M6螺母</t>
    <phoneticPr fontId="3" type="noConversion"/>
  </si>
  <si>
    <t>焊接</t>
    <phoneticPr fontId="3" type="noConversion"/>
  </si>
  <si>
    <t>80T</t>
    <phoneticPr fontId="3" type="noConversion"/>
  </si>
  <si>
    <t>SHT0012234</t>
    <phoneticPr fontId="3" type="noConversion"/>
  </si>
  <si>
    <t>副驾驶员座盆总成</t>
    <phoneticPr fontId="3" type="noConversion"/>
  </si>
  <si>
    <t>SHT0000089</t>
  </si>
  <si>
    <t>长春M4座盆总成</t>
    <phoneticPr fontId="3" type="noConversion"/>
  </si>
  <si>
    <t>管</t>
  </si>
  <si>
    <t>断料拉伸</t>
    <phoneticPr fontId="3" type="noConversion"/>
  </si>
  <si>
    <t>200压</t>
    <phoneticPr fontId="3" type="noConversion"/>
  </si>
  <si>
    <t>刻口冲孔</t>
    <phoneticPr fontId="3" type="noConversion"/>
  </si>
  <si>
    <t>打钢印</t>
    <phoneticPr fontId="3" type="noConversion"/>
  </si>
  <si>
    <t>刻角齿</t>
    <phoneticPr fontId="3" type="noConversion"/>
  </si>
  <si>
    <t>切管</t>
    <phoneticPr fontId="3" type="noConversion"/>
  </si>
  <si>
    <t>折弯</t>
    <phoneticPr fontId="3" type="noConversion"/>
  </si>
  <si>
    <t>压扁</t>
    <phoneticPr fontId="3" type="noConversion"/>
  </si>
  <si>
    <t>铆钉</t>
    <phoneticPr fontId="3" type="noConversion"/>
  </si>
  <si>
    <t>大支架</t>
    <phoneticPr fontId="3" type="noConversion"/>
  </si>
  <si>
    <t>小支架</t>
    <phoneticPr fontId="3" type="noConversion"/>
  </si>
  <si>
    <t>电泳</t>
    <phoneticPr fontId="3" type="noConversion"/>
  </si>
  <si>
    <t>包装</t>
    <phoneticPr fontId="3" type="noConversion"/>
  </si>
  <si>
    <t>SHT0012178</t>
    <phoneticPr fontId="3" type="noConversion"/>
  </si>
  <si>
    <t>X3000S延伸座盆</t>
    <phoneticPr fontId="3" type="noConversion"/>
  </si>
  <si>
    <t>落料</t>
    <phoneticPr fontId="3" type="noConversion"/>
  </si>
  <si>
    <t>拉伸</t>
    <phoneticPr fontId="3" type="noConversion"/>
  </si>
  <si>
    <t>冲长孔</t>
    <phoneticPr fontId="3" type="noConversion"/>
  </si>
  <si>
    <t>清边</t>
    <phoneticPr fontId="3" type="noConversion"/>
  </si>
  <si>
    <t>冲6孔</t>
    <phoneticPr fontId="3" type="noConversion"/>
  </si>
  <si>
    <t>冲小孔</t>
    <phoneticPr fontId="3" type="noConversion"/>
  </si>
  <si>
    <t>冲三角齿</t>
    <phoneticPr fontId="3" type="noConversion"/>
  </si>
  <si>
    <t>200T压</t>
    <phoneticPr fontId="3" type="noConversion"/>
  </si>
  <si>
    <t>160T</t>
    <phoneticPr fontId="3" type="noConversion"/>
  </si>
  <si>
    <t>200T</t>
    <phoneticPr fontId="3" type="noConversion"/>
  </si>
  <si>
    <t>80T</t>
    <phoneticPr fontId="3" type="noConversion"/>
  </si>
  <si>
    <t>40T</t>
    <phoneticPr fontId="3" type="noConversion"/>
  </si>
  <si>
    <t>弹簧片</t>
    <phoneticPr fontId="3" type="noConversion"/>
  </si>
  <si>
    <t>加强片</t>
    <phoneticPr fontId="3" type="noConversion"/>
  </si>
  <si>
    <t>铆钉</t>
    <phoneticPr fontId="3" type="noConversion"/>
  </si>
  <si>
    <t>落冲</t>
    <phoneticPr fontId="3" type="noConversion"/>
  </si>
  <si>
    <t>成型</t>
    <phoneticPr fontId="3" type="noConversion"/>
  </si>
  <si>
    <t>压限位</t>
    <phoneticPr fontId="3" type="noConversion"/>
  </si>
  <si>
    <t>刻口</t>
    <phoneticPr fontId="3" type="noConversion"/>
  </si>
  <si>
    <t>热处理</t>
    <phoneticPr fontId="3" type="noConversion"/>
  </si>
  <si>
    <t>铆接</t>
    <phoneticPr fontId="3" type="noConversion"/>
  </si>
  <si>
    <t>喷涂</t>
    <phoneticPr fontId="3" type="noConversion"/>
  </si>
  <si>
    <t>65Mn</t>
    <phoneticPr fontId="3" type="noConversion"/>
  </si>
  <si>
    <t>包装</t>
    <phoneticPr fontId="3" type="noConversion"/>
  </si>
  <si>
    <t>SHT0001667</t>
    <phoneticPr fontId="3" type="noConversion"/>
  </si>
  <si>
    <t>前支架</t>
    <phoneticPr fontId="3" type="noConversion"/>
  </si>
  <si>
    <t>铆钉</t>
    <phoneticPr fontId="3" type="noConversion"/>
  </si>
  <si>
    <t>M6焊母</t>
    <phoneticPr fontId="3" type="noConversion"/>
  </si>
  <si>
    <t>铆接</t>
    <phoneticPr fontId="3" type="noConversion"/>
  </si>
  <si>
    <t>焊接</t>
    <phoneticPr fontId="3" type="noConversion"/>
  </si>
  <si>
    <t>调整</t>
    <phoneticPr fontId="3" type="noConversion"/>
  </si>
  <si>
    <t>包装</t>
    <phoneticPr fontId="3" type="noConversion"/>
  </si>
  <si>
    <t>后支架</t>
    <phoneticPr fontId="3" type="noConversion"/>
  </si>
  <si>
    <t>X3000副司机座盆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</si>
</sst>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_);[Red]\(0.00\)"/>
    <numFmt numFmtId="178" formatCode="0.000_);[Red]\(0.000\)"/>
    <numFmt numFmtId="179" formatCode="0_ "/>
  </numFmts>
  <fonts count="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color rgb="FFFF0000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177" fontId="1" fillId="0" borderId="0" xfId="1" applyNumberFormat="1">
      <alignment vertical="center"/>
    </xf>
    <xf numFmtId="0" fontId="1" fillId="0" borderId="0" xfId="1">
      <alignment vertical="center"/>
    </xf>
    <xf numFmtId="179" fontId="1" fillId="0" borderId="1" xfId="1" applyNumberForma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176" fontId="1" fillId="0" borderId="1" xfId="1" applyNumberFormat="1" applyBorder="1" applyAlignment="1">
      <alignment horizontal="center" vertical="center"/>
    </xf>
    <xf numFmtId="178" fontId="1" fillId="0" borderId="1" xfId="1" applyNumberFormat="1" applyBorder="1" applyAlignment="1">
      <alignment horizontal="center" vertical="center"/>
    </xf>
    <xf numFmtId="0" fontId="1" fillId="0" borderId="1" xfId="1" applyBorder="1" applyAlignment="1">
      <alignment horizontal="center" vertical="center" shrinkToFit="1"/>
    </xf>
    <xf numFmtId="176" fontId="1" fillId="0" borderId="1" xfId="1" applyNumberFormat="1" applyBorder="1" applyAlignment="1">
      <alignment horizontal="center" vertical="center" shrinkToFit="1"/>
    </xf>
    <xf numFmtId="0" fontId="1" fillId="0" borderId="1" xfId="1" applyBorder="1">
      <alignment vertical="center"/>
    </xf>
    <xf numFmtId="0" fontId="1" fillId="0" borderId="1" xfId="1" applyBorder="1" applyAlignment="1">
      <alignment horizontal="left" vertical="center"/>
    </xf>
    <xf numFmtId="179" fontId="1" fillId="0" borderId="1" xfId="1" applyNumberFormat="1" applyBorder="1">
      <alignment vertical="center"/>
    </xf>
    <xf numFmtId="177" fontId="1" fillId="0" borderId="1" xfId="1" applyNumberFormat="1" applyBorder="1">
      <alignment vertical="center"/>
    </xf>
    <xf numFmtId="178" fontId="1" fillId="0" borderId="1" xfId="1" applyNumberFormat="1" applyBorder="1">
      <alignment vertical="center"/>
    </xf>
    <xf numFmtId="176" fontId="1" fillId="0" borderId="1" xfId="1" applyNumberFormat="1" applyBorder="1">
      <alignment vertical="center"/>
    </xf>
    <xf numFmtId="178" fontId="5" fillId="0" borderId="1" xfId="3" applyNumberFormat="1" applyFont="1" applyBorder="1">
      <alignment vertical="center"/>
    </xf>
    <xf numFmtId="0" fontId="6" fillId="0" borderId="1" xfId="1" applyFont="1" applyBorder="1">
      <alignment vertical="center"/>
    </xf>
    <xf numFmtId="177" fontId="6" fillId="0" borderId="1" xfId="1" applyNumberFormat="1" applyFont="1" applyBorder="1">
      <alignment vertical="center"/>
    </xf>
    <xf numFmtId="0" fontId="1" fillId="0" borderId="0" xfId="1" applyAlignment="1">
      <alignment horizontal="center" vertical="center"/>
    </xf>
    <xf numFmtId="179" fontId="1" fillId="0" borderId="0" xfId="1" applyNumberFormat="1">
      <alignment vertical="center"/>
    </xf>
    <xf numFmtId="178" fontId="1" fillId="0" borderId="0" xfId="1" applyNumberFormat="1">
      <alignment vertical="center"/>
    </xf>
    <xf numFmtId="0" fontId="1" fillId="0" borderId="1" xfId="1" applyBorder="1" applyAlignment="1">
      <alignment vertical="center"/>
    </xf>
    <xf numFmtId="0" fontId="1" fillId="0" borderId="1" xfId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8" fillId="0" borderId="1" xfId="1" applyFont="1" applyBorder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3" xfId="1" applyBorder="1">
      <alignment vertical="center"/>
    </xf>
    <xf numFmtId="0" fontId="1" fillId="0" borderId="4" xfId="1" applyBorder="1">
      <alignment vertical="center"/>
    </xf>
    <xf numFmtId="179" fontId="1" fillId="0" borderId="4" xfId="1" applyNumberFormat="1" applyBorder="1">
      <alignment vertical="center"/>
    </xf>
    <xf numFmtId="178" fontId="1" fillId="0" borderId="4" xfId="1" applyNumberFormat="1" applyBorder="1">
      <alignment vertical="center"/>
    </xf>
    <xf numFmtId="178" fontId="1" fillId="0" borderId="5" xfId="1" applyNumberFormat="1" applyBorder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176" fontId="1" fillId="0" borderId="1" xfId="2" applyNumberFormat="1" applyFont="1" applyFill="1" applyBorder="1" applyAlignment="1">
      <alignment horizontal="center" vertical="center"/>
    </xf>
    <xf numFmtId="176" fontId="1" fillId="0" borderId="1" xfId="1" applyNumberFormat="1" applyBorder="1" applyAlignment="1">
      <alignment horizontal="center" vertical="center"/>
    </xf>
    <xf numFmtId="176" fontId="1" fillId="0" borderId="1" xfId="1" applyNumberFormat="1" applyBorder="1">
      <alignment vertical="center"/>
    </xf>
    <xf numFmtId="178" fontId="1" fillId="0" borderId="1" xfId="1" applyNumberFormat="1" applyBorder="1" applyAlignment="1">
      <alignment horizontal="center" vertical="center"/>
    </xf>
    <xf numFmtId="177" fontId="1" fillId="0" borderId="1" xfId="1" applyNumberFormat="1" applyBorder="1" applyAlignment="1">
      <alignment horizontal="center" vertical="center"/>
    </xf>
    <xf numFmtId="9" fontId="1" fillId="0" borderId="1" xfId="2" applyFont="1" applyFill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9" fontId="1" fillId="0" borderId="1" xfId="1" applyNumberForma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9" fontId="1" fillId="0" borderId="6" xfId="1" applyNumberFormat="1" applyBorder="1" applyAlignment="1">
      <alignment horizontal="center" vertical="center"/>
    </xf>
    <xf numFmtId="177" fontId="1" fillId="0" borderId="1" xfId="2" applyNumberFormat="1" applyFont="1" applyFill="1" applyBorder="1" applyAlignment="1">
      <alignment horizontal="center" vertical="center"/>
    </xf>
    <xf numFmtId="177" fontId="1" fillId="0" borderId="6" xfId="1" applyNumberFormat="1" applyBorder="1" applyAlignment="1">
      <alignment horizontal="center" vertical="center"/>
    </xf>
    <xf numFmtId="177" fontId="1" fillId="0" borderId="7" xfId="1" applyNumberFormat="1" applyBorder="1" applyAlignment="1">
      <alignment horizontal="center" vertical="center"/>
    </xf>
    <xf numFmtId="177" fontId="1" fillId="0" borderId="8" xfId="1" applyNumberFormat="1" applyBorder="1" applyAlignment="1">
      <alignment horizontal="center" vertical="center"/>
    </xf>
  </cellXfs>
  <cellStyles count="4">
    <cellStyle name="百分比 2" xfId="2" xr:uid="{0A4B75AF-FF43-4198-BBE9-7534B345A700}"/>
    <cellStyle name="常规" xfId="0" builtinId="0"/>
    <cellStyle name="常规 2" xfId="1" xr:uid="{48127B67-971B-4979-9BB5-9A85AC4AE538}"/>
    <cellStyle name="常规 3" xfId="3" xr:uid="{EE37BA1D-3CFF-4896-A8A8-F3B1D9730A1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65DD8-457F-4E57-979D-86674D430E4A}">
  <dimension ref="A1:Z49"/>
  <sheetViews>
    <sheetView topLeftCell="A25" zoomScaleNormal="100" workbookViewId="0">
      <selection activeCell="Y4" sqref="Y4:Y21"/>
    </sheetView>
  </sheetViews>
  <sheetFormatPr defaultColWidth="9" defaultRowHeight="14.25" x14ac:dyDescent="0.2"/>
  <cols>
    <col min="1" max="1" width="4.375" style="2" customWidth="1"/>
    <col min="2" max="2" width="11.875" style="2" bestFit="1" customWidth="1"/>
    <col min="3" max="3" width="17.25" style="2" bestFit="1" customWidth="1"/>
    <col min="4" max="4" width="5.25" style="2" bestFit="1" customWidth="1"/>
    <col min="5" max="5" width="17.75" style="2" bestFit="1" customWidth="1"/>
    <col min="6" max="6" width="11" style="2" bestFit="1" customWidth="1"/>
    <col min="7" max="7" width="6.25" style="18" customWidth="1"/>
    <col min="8" max="8" width="5.25" style="2" bestFit="1" customWidth="1"/>
    <col min="9" max="10" width="5.5" style="19" customWidth="1"/>
    <col min="11" max="11" width="5.5" style="2" customWidth="1"/>
    <col min="12" max="13" width="6.375" style="2" customWidth="1"/>
    <col min="14" max="16" width="6.375" style="20" bestFit="1" customWidth="1"/>
    <col min="17" max="17" width="7.125" style="1" bestFit="1" customWidth="1"/>
    <col min="18" max="18" width="9" style="2" bestFit="1" customWidth="1"/>
    <col min="19" max="19" width="7.375" style="2" customWidth="1"/>
    <col min="20" max="20" width="7.375" style="18" customWidth="1"/>
    <col min="21" max="22" width="7.5" style="2" bestFit="1" customWidth="1"/>
    <col min="23" max="23" width="8.5" style="2" bestFit="1" customWidth="1"/>
    <col min="24" max="24" width="10.75" style="1" customWidth="1"/>
    <col min="25" max="16384" width="9" style="2"/>
  </cols>
  <sheetData>
    <row r="1" spans="1:26" ht="18" x14ac:dyDescent="0.2">
      <c r="A1" s="41" t="s">
        <v>29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26" x14ac:dyDescent="0.2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42" t="s">
        <v>5</v>
      </c>
      <c r="G2" s="34" t="s">
        <v>6</v>
      </c>
      <c r="H2" s="33" t="s">
        <v>7</v>
      </c>
      <c r="I2" s="33" t="s">
        <v>8</v>
      </c>
      <c r="J2" s="33"/>
      <c r="K2" s="33"/>
      <c r="L2" s="36" t="s">
        <v>9</v>
      </c>
      <c r="M2" s="37"/>
      <c r="N2" s="38" t="s">
        <v>10</v>
      </c>
      <c r="O2" s="38"/>
      <c r="P2" s="38"/>
      <c r="Q2" s="39" t="s">
        <v>11</v>
      </c>
      <c r="R2" s="33" t="s">
        <v>12</v>
      </c>
      <c r="S2" s="33"/>
      <c r="T2" s="33"/>
      <c r="U2" s="33"/>
      <c r="V2" s="33"/>
      <c r="W2" s="36" t="s">
        <v>13</v>
      </c>
      <c r="X2" s="39" t="s">
        <v>14</v>
      </c>
      <c r="Y2" s="36" t="s">
        <v>15</v>
      </c>
      <c r="Z2" s="36" t="s">
        <v>16</v>
      </c>
    </row>
    <row r="3" spans="1:26" x14ac:dyDescent="0.2">
      <c r="A3" s="34"/>
      <c r="B3" s="34"/>
      <c r="C3" s="34"/>
      <c r="D3" s="34"/>
      <c r="E3" s="34"/>
      <c r="F3" s="42"/>
      <c r="G3" s="34"/>
      <c r="H3" s="33"/>
      <c r="I3" s="3" t="s">
        <v>17</v>
      </c>
      <c r="J3" s="3" t="s">
        <v>18</v>
      </c>
      <c r="K3" s="4" t="s">
        <v>19</v>
      </c>
      <c r="L3" s="5" t="s">
        <v>20</v>
      </c>
      <c r="M3" s="5" t="s">
        <v>21</v>
      </c>
      <c r="N3" s="6" t="s">
        <v>22</v>
      </c>
      <c r="O3" s="6" t="s">
        <v>23</v>
      </c>
      <c r="P3" s="6" t="s">
        <v>21</v>
      </c>
      <c r="Q3" s="39"/>
      <c r="R3" s="7" t="s">
        <v>24</v>
      </c>
      <c r="S3" s="4" t="s">
        <v>25</v>
      </c>
      <c r="T3" s="4" t="s">
        <v>26</v>
      </c>
      <c r="U3" s="8" t="s">
        <v>27</v>
      </c>
      <c r="V3" s="5" t="s">
        <v>28</v>
      </c>
      <c r="W3" s="36"/>
      <c r="X3" s="39"/>
      <c r="Y3" s="36"/>
      <c r="Z3" s="36"/>
    </row>
    <row r="4" spans="1:26" ht="14.25" customHeight="1" x14ac:dyDescent="0.2">
      <c r="A4" s="34">
        <v>1</v>
      </c>
      <c r="B4" s="34" t="s">
        <v>64</v>
      </c>
      <c r="C4" s="34" t="s">
        <v>31</v>
      </c>
      <c r="D4" s="22">
        <v>1</v>
      </c>
      <c r="E4" s="22" t="s">
        <v>32</v>
      </c>
      <c r="F4" s="9" t="s">
        <v>34</v>
      </c>
      <c r="G4" s="4">
        <v>1</v>
      </c>
      <c r="H4" s="4" t="s">
        <v>33</v>
      </c>
      <c r="I4" s="11">
        <v>551.29999999999995</v>
      </c>
      <c r="J4" s="11">
        <v>500</v>
      </c>
      <c r="K4" s="9">
        <v>1</v>
      </c>
      <c r="L4" s="12">
        <v>4.43</v>
      </c>
      <c r="M4" s="12">
        <v>2.6</v>
      </c>
      <c r="N4" s="13">
        <v>2.1880000000000002</v>
      </c>
      <c r="O4" s="13">
        <v>1.75</v>
      </c>
      <c r="P4" s="13">
        <f>N4-O4</f>
        <v>0.43800000000000017</v>
      </c>
      <c r="Q4" s="12">
        <f>L4*N4-P4*M4</f>
        <v>8.5540400000000005</v>
      </c>
      <c r="R4" s="9" t="s">
        <v>35</v>
      </c>
      <c r="S4" s="21" t="s">
        <v>45</v>
      </c>
      <c r="T4" s="4">
        <v>1</v>
      </c>
      <c r="U4" s="14">
        <v>0.3</v>
      </c>
      <c r="V4" s="14">
        <f>T4*U4</f>
        <v>0.3</v>
      </c>
      <c r="W4" s="40">
        <v>1.1200000000000001</v>
      </c>
      <c r="X4" s="35">
        <f>W4*(Q21+V21-Q17)+Q17*1.03</f>
        <v>20.837515200000002</v>
      </c>
      <c r="Y4" s="35">
        <v>3.41</v>
      </c>
      <c r="Z4" s="35">
        <f>X4+Y4</f>
        <v>24.247515200000002</v>
      </c>
    </row>
    <row r="5" spans="1:26" x14ac:dyDescent="0.2">
      <c r="A5" s="34"/>
      <c r="B5" s="34"/>
      <c r="C5" s="34"/>
      <c r="D5" s="22"/>
      <c r="E5" s="22"/>
      <c r="F5" s="9"/>
      <c r="G5" s="4"/>
      <c r="H5" s="10"/>
      <c r="I5" s="11"/>
      <c r="J5" s="11"/>
      <c r="K5" s="9"/>
      <c r="L5" s="12"/>
      <c r="M5" s="12"/>
      <c r="N5" s="13"/>
      <c r="O5" s="13"/>
      <c r="P5" s="13"/>
      <c r="Q5" s="12"/>
      <c r="R5" s="9" t="s">
        <v>36</v>
      </c>
      <c r="S5" s="21" t="s">
        <v>44</v>
      </c>
      <c r="T5" s="4">
        <v>1</v>
      </c>
      <c r="U5" s="14">
        <v>0.2</v>
      </c>
      <c r="V5" s="14">
        <f t="shared" ref="V5:V20" si="0">T5*U5</f>
        <v>0.2</v>
      </c>
      <c r="W5" s="40"/>
      <c r="X5" s="35"/>
      <c r="Y5" s="35"/>
      <c r="Z5" s="35"/>
    </row>
    <row r="6" spans="1:26" x14ac:dyDescent="0.2">
      <c r="A6" s="34"/>
      <c r="B6" s="34"/>
      <c r="C6" s="34"/>
      <c r="D6" s="22"/>
      <c r="E6" s="22"/>
      <c r="F6" s="9"/>
      <c r="G6" s="4"/>
      <c r="H6" s="10"/>
      <c r="I6" s="11"/>
      <c r="J6" s="11"/>
      <c r="K6" s="9"/>
      <c r="L6" s="14"/>
      <c r="M6" s="14"/>
      <c r="N6" s="15"/>
      <c r="O6" s="15"/>
      <c r="P6" s="13"/>
      <c r="Q6" s="12"/>
      <c r="R6" s="9" t="s">
        <v>37</v>
      </c>
      <c r="S6" s="21" t="s">
        <v>46</v>
      </c>
      <c r="T6" s="4">
        <v>1</v>
      </c>
      <c r="U6" s="14">
        <v>0.1</v>
      </c>
      <c r="V6" s="14">
        <f t="shared" si="0"/>
        <v>0.1</v>
      </c>
      <c r="W6" s="40"/>
      <c r="X6" s="35"/>
      <c r="Y6" s="35"/>
      <c r="Z6" s="35"/>
    </row>
    <row r="7" spans="1:26" x14ac:dyDescent="0.2">
      <c r="A7" s="34"/>
      <c r="B7" s="34"/>
      <c r="C7" s="34"/>
      <c r="D7" s="22"/>
      <c r="E7" s="22"/>
      <c r="F7" s="9"/>
      <c r="G7" s="4"/>
      <c r="H7" s="10"/>
      <c r="I7" s="11"/>
      <c r="J7" s="11"/>
      <c r="K7" s="9"/>
      <c r="L7" s="14"/>
      <c r="M7" s="14"/>
      <c r="N7" s="13"/>
      <c r="O7" s="13"/>
      <c r="P7" s="13"/>
      <c r="Q7" s="12"/>
      <c r="R7" s="9" t="s">
        <v>38</v>
      </c>
      <c r="S7" s="21" t="s">
        <v>47</v>
      </c>
      <c r="T7" s="4">
        <v>1</v>
      </c>
      <c r="U7" s="14">
        <v>0.15</v>
      </c>
      <c r="V7" s="14">
        <f t="shared" si="0"/>
        <v>0.15</v>
      </c>
      <c r="W7" s="40"/>
      <c r="X7" s="35"/>
      <c r="Y7" s="35"/>
      <c r="Z7" s="35"/>
    </row>
    <row r="8" spans="1:26" x14ac:dyDescent="0.2">
      <c r="A8" s="34"/>
      <c r="B8" s="34"/>
      <c r="C8" s="34"/>
      <c r="D8" s="22"/>
      <c r="E8" s="22"/>
      <c r="F8" s="9"/>
      <c r="G8" s="4"/>
      <c r="H8" s="10"/>
      <c r="I8" s="11"/>
      <c r="J8" s="11"/>
      <c r="K8" s="9"/>
      <c r="L8" s="14"/>
      <c r="M8" s="14"/>
      <c r="N8" s="13"/>
      <c r="O8" s="13"/>
      <c r="P8" s="13"/>
      <c r="Q8" s="12"/>
      <c r="R8" s="9" t="s">
        <v>39</v>
      </c>
      <c r="S8" s="21" t="s">
        <v>44</v>
      </c>
      <c r="T8" s="4">
        <v>1</v>
      </c>
      <c r="U8" s="14">
        <v>0.2</v>
      </c>
      <c r="V8" s="14">
        <f t="shared" si="0"/>
        <v>0.2</v>
      </c>
      <c r="W8" s="40"/>
      <c r="X8" s="35"/>
      <c r="Y8" s="35"/>
      <c r="Z8" s="35"/>
    </row>
    <row r="9" spans="1:26" x14ac:dyDescent="0.2">
      <c r="A9" s="34"/>
      <c r="B9" s="34"/>
      <c r="C9" s="34"/>
      <c r="D9" s="22"/>
      <c r="E9" s="22"/>
      <c r="F9" s="9"/>
      <c r="G9" s="4"/>
      <c r="H9" s="10"/>
      <c r="I9" s="11"/>
      <c r="J9" s="11"/>
      <c r="K9" s="9"/>
      <c r="L9" s="14"/>
      <c r="M9" s="14"/>
      <c r="N9" s="15"/>
      <c r="O9" s="15"/>
      <c r="P9" s="13"/>
      <c r="Q9" s="12"/>
      <c r="R9" s="9" t="s">
        <v>40</v>
      </c>
      <c r="S9" s="21" t="s">
        <v>69</v>
      </c>
      <c r="T9" s="4">
        <v>1</v>
      </c>
      <c r="U9" s="14">
        <v>0.05</v>
      </c>
      <c r="V9" s="14">
        <f t="shared" si="0"/>
        <v>0.05</v>
      </c>
      <c r="W9" s="40"/>
      <c r="X9" s="35"/>
      <c r="Y9" s="35"/>
      <c r="Z9" s="35"/>
    </row>
    <row r="10" spans="1:26" x14ac:dyDescent="0.2">
      <c r="A10" s="34"/>
      <c r="B10" s="34"/>
      <c r="C10" s="34"/>
      <c r="D10" s="22"/>
      <c r="E10" s="22"/>
      <c r="F10" s="16"/>
      <c r="G10" s="4"/>
      <c r="H10" s="10"/>
      <c r="I10" s="11"/>
      <c r="J10" s="11"/>
      <c r="K10" s="9"/>
      <c r="L10" s="14"/>
      <c r="M10" s="14"/>
      <c r="N10" s="13"/>
      <c r="O10" s="13"/>
      <c r="P10" s="13"/>
      <c r="Q10" s="12"/>
      <c r="R10" s="9" t="s">
        <v>41</v>
      </c>
      <c r="S10" s="21" t="s">
        <v>69</v>
      </c>
      <c r="T10" s="4">
        <v>1</v>
      </c>
      <c r="U10" s="14">
        <v>0.05</v>
      </c>
      <c r="V10" s="14">
        <f t="shared" si="0"/>
        <v>0.05</v>
      </c>
      <c r="W10" s="40"/>
      <c r="X10" s="35"/>
      <c r="Y10" s="35"/>
      <c r="Z10" s="35"/>
    </row>
    <row r="11" spans="1:26" x14ac:dyDescent="0.2">
      <c r="A11" s="34"/>
      <c r="B11" s="34"/>
      <c r="C11" s="34"/>
      <c r="D11" s="22"/>
      <c r="E11" s="22"/>
      <c r="F11" s="16"/>
      <c r="G11" s="4"/>
      <c r="H11" s="10"/>
      <c r="I11" s="11"/>
      <c r="J11" s="11"/>
      <c r="K11" s="9"/>
      <c r="L11" s="14"/>
      <c r="M11" s="14"/>
      <c r="N11" s="13"/>
      <c r="O11" s="13"/>
      <c r="P11" s="13"/>
      <c r="Q11" s="12"/>
      <c r="R11" s="9" t="s">
        <v>42</v>
      </c>
      <c r="S11" s="21" t="s">
        <v>48</v>
      </c>
      <c r="T11" s="4">
        <v>16</v>
      </c>
      <c r="U11" s="14">
        <v>0.03</v>
      </c>
      <c r="V11" s="14">
        <f t="shared" si="0"/>
        <v>0.48</v>
      </c>
      <c r="W11" s="40"/>
      <c r="X11" s="35"/>
      <c r="Y11" s="35"/>
      <c r="Z11" s="35"/>
    </row>
    <row r="12" spans="1:26" x14ac:dyDescent="0.2">
      <c r="A12" s="34"/>
      <c r="B12" s="34"/>
      <c r="C12" s="34"/>
      <c r="D12" s="22"/>
      <c r="E12" s="22"/>
      <c r="F12" s="9"/>
      <c r="G12" s="4"/>
      <c r="H12" s="10"/>
      <c r="I12" s="11"/>
      <c r="J12" s="11"/>
      <c r="K12" s="9"/>
      <c r="L12" s="12"/>
      <c r="M12" s="14"/>
      <c r="N12" s="13"/>
      <c r="O12" s="13"/>
      <c r="P12" s="13"/>
      <c r="Q12" s="12"/>
      <c r="R12" s="9" t="s">
        <v>43</v>
      </c>
      <c r="S12" s="21" t="s">
        <v>48</v>
      </c>
      <c r="T12" s="4">
        <v>2</v>
      </c>
      <c r="U12" s="14">
        <v>0.03</v>
      </c>
      <c r="V12" s="14">
        <f t="shared" si="0"/>
        <v>0.06</v>
      </c>
      <c r="W12" s="40"/>
      <c r="X12" s="35"/>
      <c r="Y12" s="35"/>
      <c r="Z12" s="35"/>
    </row>
    <row r="13" spans="1:26" x14ac:dyDescent="0.2">
      <c r="A13" s="34"/>
      <c r="B13" s="34"/>
      <c r="C13" s="34"/>
      <c r="D13" s="22">
        <v>2</v>
      </c>
      <c r="E13" s="22" t="s">
        <v>65</v>
      </c>
      <c r="F13" s="9" t="s">
        <v>49</v>
      </c>
      <c r="G13" s="4">
        <v>1</v>
      </c>
      <c r="H13" s="10" t="s">
        <v>50</v>
      </c>
      <c r="I13" s="11">
        <v>90</v>
      </c>
      <c r="J13" s="11">
        <v>33.5</v>
      </c>
      <c r="K13" s="9">
        <v>2.5</v>
      </c>
      <c r="L13" s="14">
        <v>3.8940000000000001</v>
      </c>
      <c r="M13" s="14">
        <v>2.6</v>
      </c>
      <c r="N13" s="13">
        <v>0.06</v>
      </c>
      <c r="O13" s="13">
        <v>4.2799999999999998E-2</v>
      </c>
      <c r="P13" s="13">
        <f>N13-O13</f>
        <v>1.72E-2</v>
      </c>
      <c r="Q13" s="12">
        <f>L13*N13-P13*M13</f>
        <v>0.18891999999999998</v>
      </c>
      <c r="R13" s="9" t="s">
        <v>35</v>
      </c>
      <c r="S13" s="4" t="s">
        <v>53</v>
      </c>
      <c r="T13" s="4">
        <v>1</v>
      </c>
      <c r="U13" s="14">
        <v>0.04</v>
      </c>
      <c r="V13" s="14">
        <f t="shared" si="0"/>
        <v>0.04</v>
      </c>
      <c r="W13" s="40"/>
      <c r="X13" s="35"/>
      <c r="Y13" s="35"/>
      <c r="Z13" s="35"/>
    </row>
    <row r="14" spans="1:26" x14ac:dyDescent="0.2">
      <c r="A14" s="34"/>
      <c r="B14" s="34"/>
      <c r="C14" s="34"/>
      <c r="D14" s="22"/>
      <c r="E14" s="22"/>
      <c r="F14" s="9"/>
      <c r="G14" s="4"/>
      <c r="H14" s="10"/>
      <c r="I14" s="11"/>
      <c r="J14" s="11"/>
      <c r="K14" s="9"/>
      <c r="L14" s="14"/>
      <c r="M14" s="14"/>
      <c r="N14" s="13"/>
      <c r="O14" s="13"/>
      <c r="P14" s="13"/>
      <c r="Q14" s="12"/>
      <c r="R14" s="9" t="s">
        <v>51</v>
      </c>
      <c r="S14" s="4" t="s">
        <v>48</v>
      </c>
      <c r="T14" s="4">
        <v>1</v>
      </c>
      <c r="U14" s="14">
        <v>0.03</v>
      </c>
      <c r="V14" s="14">
        <f t="shared" si="0"/>
        <v>0.03</v>
      </c>
      <c r="W14" s="40"/>
      <c r="X14" s="35"/>
      <c r="Y14" s="35"/>
      <c r="Z14" s="35"/>
    </row>
    <row r="15" spans="1:26" x14ac:dyDescent="0.2">
      <c r="A15" s="34"/>
      <c r="B15" s="34"/>
      <c r="C15" s="34"/>
      <c r="D15" s="22"/>
      <c r="E15" s="22"/>
      <c r="F15" s="9"/>
      <c r="G15" s="4"/>
      <c r="H15" s="10"/>
      <c r="I15" s="11"/>
      <c r="J15" s="11"/>
      <c r="K15" s="9"/>
      <c r="L15" s="12"/>
      <c r="M15" s="14"/>
      <c r="N15" s="13"/>
      <c r="O15" s="13"/>
      <c r="P15" s="13"/>
      <c r="Q15" s="12"/>
      <c r="R15" s="9" t="s">
        <v>52</v>
      </c>
      <c r="S15" s="4" t="s">
        <v>53</v>
      </c>
      <c r="T15" s="4">
        <v>1</v>
      </c>
      <c r="U15" s="14">
        <v>0.04</v>
      </c>
      <c r="V15" s="14">
        <f t="shared" si="0"/>
        <v>0.04</v>
      </c>
      <c r="W15" s="40"/>
      <c r="X15" s="35"/>
      <c r="Y15" s="35"/>
      <c r="Z15" s="35"/>
    </row>
    <row r="16" spans="1:26" x14ac:dyDescent="0.2">
      <c r="A16" s="34"/>
      <c r="B16" s="34"/>
      <c r="C16" s="34"/>
      <c r="D16" s="22"/>
      <c r="E16" s="22"/>
      <c r="F16" s="9"/>
      <c r="G16" s="4"/>
      <c r="H16" s="10"/>
      <c r="I16" s="11"/>
      <c r="J16" s="11"/>
      <c r="K16" s="9"/>
      <c r="L16" s="12"/>
      <c r="M16" s="14"/>
      <c r="N16" s="13"/>
      <c r="O16" s="13"/>
      <c r="P16" s="13"/>
      <c r="Q16" s="12"/>
      <c r="R16" s="9" t="s">
        <v>56</v>
      </c>
      <c r="S16" s="4" t="s">
        <v>48</v>
      </c>
      <c r="T16" s="4">
        <v>1</v>
      </c>
      <c r="U16" s="14">
        <v>0.03</v>
      </c>
      <c r="V16" s="14">
        <f t="shared" si="0"/>
        <v>0.03</v>
      </c>
      <c r="W16" s="40"/>
      <c r="X16" s="35"/>
      <c r="Y16" s="35"/>
      <c r="Z16" s="35"/>
    </row>
    <row r="17" spans="1:26" x14ac:dyDescent="0.2">
      <c r="A17" s="34"/>
      <c r="B17" s="34"/>
      <c r="C17" s="34"/>
      <c r="D17" s="22">
        <v>3</v>
      </c>
      <c r="E17" s="23" t="s">
        <v>66</v>
      </c>
      <c r="F17" s="9" t="s">
        <v>54</v>
      </c>
      <c r="G17" s="4">
        <v>2</v>
      </c>
      <c r="H17" s="10"/>
      <c r="I17" s="11"/>
      <c r="J17" s="11"/>
      <c r="K17" s="9"/>
      <c r="L17" s="14">
        <v>0.05</v>
      </c>
      <c r="M17" s="14"/>
      <c r="N17" s="13"/>
      <c r="O17" s="13"/>
      <c r="P17" s="13"/>
      <c r="Q17" s="12">
        <f>G17*L17</f>
        <v>0.1</v>
      </c>
      <c r="R17" s="9" t="s">
        <v>55</v>
      </c>
      <c r="S17" s="4"/>
      <c r="T17" s="4">
        <v>2</v>
      </c>
      <c r="U17" s="14">
        <v>0.1</v>
      </c>
      <c r="V17" s="14">
        <f t="shared" si="0"/>
        <v>0.2</v>
      </c>
      <c r="W17" s="40"/>
      <c r="X17" s="35"/>
      <c r="Y17" s="35"/>
      <c r="Z17" s="35"/>
    </row>
    <row r="18" spans="1:26" x14ac:dyDescent="0.2">
      <c r="A18" s="34"/>
      <c r="B18" s="34"/>
      <c r="C18" s="34"/>
      <c r="D18" s="22"/>
      <c r="E18" s="22"/>
      <c r="F18" s="9"/>
      <c r="G18" s="4"/>
      <c r="H18" s="10"/>
      <c r="I18" s="11"/>
      <c r="J18" s="11"/>
      <c r="K18" s="9"/>
      <c r="L18" s="17"/>
      <c r="M18" s="12"/>
      <c r="N18" s="15"/>
      <c r="O18" s="15"/>
      <c r="P18" s="13"/>
      <c r="Q18" s="12"/>
      <c r="R18" s="9" t="s">
        <v>57</v>
      </c>
      <c r="S18" s="9"/>
      <c r="T18" s="4">
        <v>0.5</v>
      </c>
      <c r="U18" s="14">
        <v>15</v>
      </c>
      <c r="V18" s="14">
        <f t="shared" si="0"/>
        <v>7.5</v>
      </c>
      <c r="W18" s="40"/>
      <c r="X18" s="35"/>
      <c r="Y18" s="35"/>
      <c r="Z18" s="35"/>
    </row>
    <row r="19" spans="1:26" x14ac:dyDescent="0.2">
      <c r="A19" s="34"/>
      <c r="B19" s="34"/>
      <c r="C19" s="34"/>
      <c r="D19" s="22"/>
      <c r="E19" s="22"/>
      <c r="F19" s="9"/>
      <c r="G19" s="4"/>
      <c r="H19" s="10"/>
      <c r="I19" s="11"/>
      <c r="J19" s="11"/>
      <c r="K19" s="9"/>
      <c r="L19" s="17"/>
      <c r="M19" s="12"/>
      <c r="N19" s="15"/>
      <c r="O19" s="15"/>
      <c r="P19" s="13"/>
      <c r="Q19" s="12"/>
      <c r="R19" s="9" t="s">
        <v>58</v>
      </c>
      <c r="S19" s="9"/>
      <c r="T19" s="4">
        <v>1</v>
      </c>
      <c r="U19" s="14">
        <v>0.2</v>
      </c>
      <c r="V19" s="14">
        <f t="shared" si="0"/>
        <v>0.2</v>
      </c>
      <c r="W19" s="40"/>
      <c r="X19" s="35"/>
      <c r="Y19" s="35"/>
      <c r="Z19" s="35"/>
    </row>
    <row r="20" spans="1:26" x14ac:dyDescent="0.2">
      <c r="A20" s="34"/>
      <c r="B20" s="34"/>
      <c r="C20" s="34"/>
      <c r="D20" s="22"/>
      <c r="E20" s="22"/>
      <c r="F20" s="9"/>
      <c r="G20" s="4"/>
      <c r="H20" s="10"/>
      <c r="I20" s="11"/>
      <c r="J20" s="11"/>
      <c r="K20" s="9"/>
      <c r="L20" s="17"/>
      <c r="M20" s="12"/>
      <c r="N20" s="15"/>
      <c r="O20" s="15"/>
      <c r="P20" s="13"/>
      <c r="Q20" s="12"/>
      <c r="R20" s="9" t="s">
        <v>59</v>
      </c>
      <c r="S20" s="9"/>
      <c r="T20" s="4">
        <v>2</v>
      </c>
      <c r="U20" s="14">
        <v>7.0000000000000007E-2</v>
      </c>
      <c r="V20" s="14">
        <f t="shared" si="0"/>
        <v>0.14000000000000001</v>
      </c>
      <c r="W20" s="40"/>
      <c r="X20" s="35"/>
      <c r="Y20" s="35"/>
      <c r="Z20" s="35"/>
    </row>
    <row r="21" spans="1:26" x14ac:dyDescent="0.2">
      <c r="A21" s="34"/>
      <c r="B21" s="34"/>
      <c r="C21" s="34"/>
      <c r="D21" s="22"/>
      <c r="E21" s="22"/>
      <c r="F21" s="9"/>
      <c r="G21" s="33" t="s">
        <v>61</v>
      </c>
      <c r="H21" s="33"/>
      <c r="I21" s="33"/>
      <c r="J21" s="33"/>
      <c r="K21" s="33"/>
      <c r="L21" s="33"/>
      <c r="M21" s="33"/>
      <c r="N21" s="33"/>
      <c r="O21" s="33"/>
      <c r="P21" s="33"/>
      <c r="Q21" s="12">
        <f>SUM(Q4:Q20)</f>
        <v>8.8429599999999997</v>
      </c>
      <c r="R21" s="33" t="s">
        <v>63</v>
      </c>
      <c r="S21" s="33"/>
      <c r="T21" s="33"/>
      <c r="U21" s="33"/>
      <c r="V21" s="12">
        <f>SUM(V4:V20)</f>
        <v>9.77</v>
      </c>
      <c r="W21" s="40"/>
      <c r="X21" s="35"/>
      <c r="Y21" s="35"/>
      <c r="Z21" s="35"/>
    </row>
    <row r="22" spans="1:26" x14ac:dyDescent="0.2">
      <c r="A22" s="33">
        <v>2</v>
      </c>
      <c r="B22" s="33" t="s">
        <v>30</v>
      </c>
      <c r="C22" s="33" t="s">
        <v>31</v>
      </c>
      <c r="D22" s="22">
        <v>1</v>
      </c>
      <c r="E22" s="22" t="s">
        <v>32</v>
      </c>
      <c r="F22" s="9" t="s">
        <v>34</v>
      </c>
      <c r="G22" s="4">
        <v>1</v>
      </c>
      <c r="H22" s="4" t="s">
        <v>33</v>
      </c>
      <c r="I22" s="11">
        <v>551.29999999999995</v>
      </c>
      <c r="J22" s="11">
        <v>500</v>
      </c>
      <c r="K22" s="9">
        <v>1</v>
      </c>
      <c r="L22" s="12">
        <v>4.43</v>
      </c>
      <c r="M22" s="12">
        <v>2.6</v>
      </c>
      <c r="N22" s="13">
        <v>2.1880000000000002</v>
      </c>
      <c r="O22" s="13">
        <v>1.75</v>
      </c>
      <c r="P22" s="13">
        <f>N22-O22</f>
        <v>0.43800000000000017</v>
      </c>
      <c r="Q22" s="12">
        <f>L22*N22-P22*M22</f>
        <v>8.5540400000000005</v>
      </c>
      <c r="R22" s="9" t="s">
        <v>35</v>
      </c>
      <c r="S22" s="21" t="s">
        <v>45</v>
      </c>
      <c r="T22" s="4">
        <v>1</v>
      </c>
      <c r="U22" s="14">
        <v>0.3</v>
      </c>
      <c r="V22" s="14">
        <f>T22*U22</f>
        <v>0.3</v>
      </c>
      <c r="W22" s="40">
        <v>1.1200000000000001</v>
      </c>
      <c r="X22" s="35">
        <f>W22*(Q35-Q31-Q32+V35)+(Q31+Q32)*1.03</f>
        <v>21.304324800000003</v>
      </c>
      <c r="Y22" s="35">
        <v>3.41</v>
      </c>
      <c r="Z22" s="35">
        <f>X22+Y22</f>
        <v>24.714324800000004</v>
      </c>
    </row>
    <row r="23" spans="1:26" x14ac:dyDescent="0.2">
      <c r="A23" s="33"/>
      <c r="B23" s="33"/>
      <c r="C23" s="33"/>
      <c r="D23" s="22"/>
      <c r="E23" s="22"/>
      <c r="F23" s="9"/>
      <c r="G23" s="4"/>
      <c r="H23" s="10"/>
      <c r="I23" s="11"/>
      <c r="J23" s="11"/>
      <c r="K23" s="9"/>
      <c r="L23" s="12"/>
      <c r="M23" s="12"/>
      <c r="N23" s="13"/>
      <c r="O23" s="13"/>
      <c r="P23" s="13"/>
      <c r="Q23" s="12"/>
      <c r="R23" s="9" t="s">
        <v>36</v>
      </c>
      <c r="S23" s="21" t="s">
        <v>44</v>
      </c>
      <c r="T23" s="4">
        <v>1</v>
      </c>
      <c r="U23" s="14">
        <v>0.2</v>
      </c>
      <c r="V23" s="14">
        <f t="shared" ref="V23:V34" si="1">T23*U23</f>
        <v>0.2</v>
      </c>
      <c r="W23" s="40"/>
      <c r="X23" s="35"/>
      <c r="Y23" s="35"/>
      <c r="Z23" s="35"/>
    </row>
    <row r="24" spans="1:26" x14ac:dyDescent="0.2">
      <c r="A24" s="33"/>
      <c r="B24" s="33"/>
      <c r="C24" s="33"/>
      <c r="D24" s="22"/>
      <c r="E24" s="22"/>
      <c r="F24" s="9"/>
      <c r="G24" s="4"/>
      <c r="H24" s="10"/>
      <c r="I24" s="11"/>
      <c r="J24" s="11"/>
      <c r="K24" s="9"/>
      <c r="L24" s="14"/>
      <c r="M24" s="14"/>
      <c r="N24" s="15"/>
      <c r="O24" s="15"/>
      <c r="P24" s="13"/>
      <c r="Q24" s="12"/>
      <c r="R24" s="9" t="s">
        <v>37</v>
      </c>
      <c r="S24" s="21" t="s">
        <v>46</v>
      </c>
      <c r="T24" s="4">
        <v>1</v>
      </c>
      <c r="U24" s="14">
        <v>0.1</v>
      </c>
      <c r="V24" s="14">
        <f t="shared" si="1"/>
        <v>0.1</v>
      </c>
      <c r="W24" s="40"/>
      <c r="X24" s="35"/>
      <c r="Y24" s="35"/>
      <c r="Z24" s="35"/>
    </row>
    <row r="25" spans="1:26" x14ac:dyDescent="0.2">
      <c r="A25" s="33"/>
      <c r="B25" s="33"/>
      <c r="C25" s="33"/>
      <c r="D25" s="22"/>
      <c r="E25" s="22"/>
      <c r="F25" s="9"/>
      <c r="G25" s="4"/>
      <c r="H25" s="10"/>
      <c r="I25" s="11"/>
      <c r="J25" s="11"/>
      <c r="K25" s="9"/>
      <c r="L25" s="14"/>
      <c r="M25" s="14"/>
      <c r="N25" s="13"/>
      <c r="O25" s="13"/>
      <c r="P25" s="13"/>
      <c r="Q25" s="12"/>
      <c r="R25" s="9" t="s">
        <v>38</v>
      </c>
      <c r="S25" s="21" t="s">
        <v>47</v>
      </c>
      <c r="T25" s="4">
        <v>1</v>
      </c>
      <c r="U25" s="14">
        <v>0.15</v>
      </c>
      <c r="V25" s="14">
        <f t="shared" si="1"/>
        <v>0.15</v>
      </c>
      <c r="W25" s="40"/>
      <c r="X25" s="35"/>
      <c r="Y25" s="35"/>
      <c r="Z25" s="35"/>
    </row>
    <row r="26" spans="1:26" x14ac:dyDescent="0.2">
      <c r="A26" s="33"/>
      <c r="B26" s="33"/>
      <c r="C26" s="33"/>
      <c r="D26" s="22"/>
      <c r="E26" s="22"/>
      <c r="F26" s="9"/>
      <c r="G26" s="4"/>
      <c r="H26" s="10"/>
      <c r="I26" s="11"/>
      <c r="J26" s="11"/>
      <c r="K26" s="9"/>
      <c r="L26" s="14"/>
      <c r="M26" s="14"/>
      <c r="N26" s="13"/>
      <c r="O26" s="13"/>
      <c r="P26" s="13"/>
      <c r="Q26" s="12"/>
      <c r="R26" s="9" t="s">
        <v>39</v>
      </c>
      <c r="S26" s="21" t="s">
        <v>44</v>
      </c>
      <c r="T26" s="4">
        <v>1</v>
      </c>
      <c r="U26" s="14">
        <v>0.2</v>
      </c>
      <c r="V26" s="14">
        <f t="shared" si="1"/>
        <v>0.2</v>
      </c>
      <c r="W26" s="40"/>
      <c r="X26" s="35"/>
      <c r="Y26" s="35"/>
      <c r="Z26" s="35"/>
    </row>
    <row r="27" spans="1:26" x14ac:dyDescent="0.2">
      <c r="A27" s="33"/>
      <c r="B27" s="33"/>
      <c r="C27" s="33"/>
      <c r="D27" s="22"/>
      <c r="E27" s="22"/>
      <c r="F27" s="9"/>
      <c r="G27" s="4"/>
      <c r="H27" s="10"/>
      <c r="I27" s="11"/>
      <c r="J27" s="11"/>
      <c r="K27" s="9"/>
      <c r="L27" s="14"/>
      <c r="M27" s="14"/>
      <c r="N27" s="15"/>
      <c r="O27" s="15"/>
      <c r="P27" s="13"/>
      <c r="Q27" s="12"/>
      <c r="R27" s="9" t="s">
        <v>40</v>
      </c>
      <c r="S27" s="21" t="s">
        <v>69</v>
      </c>
      <c r="T27" s="4">
        <v>1</v>
      </c>
      <c r="U27" s="14">
        <v>0.05</v>
      </c>
      <c r="V27" s="14">
        <f t="shared" si="1"/>
        <v>0.05</v>
      </c>
      <c r="W27" s="40"/>
      <c r="X27" s="35"/>
      <c r="Y27" s="35"/>
      <c r="Z27" s="35"/>
    </row>
    <row r="28" spans="1:26" x14ac:dyDescent="0.2">
      <c r="A28" s="33"/>
      <c r="B28" s="33"/>
      <c r="C28" s="33"/>
      <c r="D28" s="22"/>
      <c r="E28" s="22"/>
      <c r="F28" s="16"/>
      <c r="G28" s="4"/>
      <c r="H28" s="10"/>
      <c r="I28" s="11"/>
      <c r="J28" s="11"/>
      <c r="K28" s="9"/>
      <c r="L28" s="14"/>
      <c r="M28" s="14"/>
      <c r="N28" s="13"/>
      <c r="O28" s="13"/>
      <c r="P28" s="13"/>
      <c r="Q28" s="12"/>
      <c r="R28" s="9" t="s">
        <v>41</v>
      </c>
      <c r="S28" s="21" t="s">
        <v>69</v>
      </c>
      <c r="T28" s="4">
        <v>1</v>
      </c>
      <c r="U28" s="14">
        <v>0.05</v>
      </c>
      <c r="V28" s="14">
        <f t="shared" si="1"/>
        <v>0.05</v>
      </c>
      <c r="W28" s="40"/>
      <c r="X28" s="35"/>
      <c r="Y28" s="35"/>
      <c r="Z28" s="35"/>
    </row>
    <row r="29" spans="1:26" x14ac:dyDescent="0.2">
      <c r="A29" s="33"/>
      <c r="B29" s="33"/>
      <c r="C29" s="33"/>
      <c r="D29" s="22"/>
      <c r="E29" s="22"/>
      <c r="F29" s="16"/>
      <c r="G29" s="4"/>
      <c r="H29" s="10"/>
      <c r="I29" s="11"/>
      <c r="J29" s="11"/>
      <c r="K29" s="9"/>
      <c r="L29" s="14"/>
      <c r="M29" s="14"/>
      <c r="N29" s="13"/>
      <c r="O29" s="13"/>
      <c r="P29" s="13"/>
      <c r="Q29" s="12"/>
      <c r="R29" s="9" t="s">
        <v>42</v>
      </c>
      <c r="S29" s="21" t="s">
        <v>48</v>
      </c>
      <c r="T29" s="4">
        <v>16</v>
      </c>
      <c r="U29" s="14">
        <v>0.03</v>
      </c>
      <c r="V29" s="14">
        <f t="shared" si="1"/>
        <v>0.48</v>
      </c>
      <c r="W29" s="40"/>
      <c r="X29" s="35"/>
      <c r="Y29" s="35"/>
      <c r="Z29" s="35"/>
    </row>
    <row r="30" spans="1:26" x14ac:dyDescent="0.2">
      <c r="A30" s="33"/>
      <c r="B30" s="33"/>
      <c r="C30" s="33"/>
      <c r="D30" s="22"/>
      <c r="E30" s="22"/>
      <c r="F30" s="9"/>
      <c r="G30" s="4"/>
      <c r="H30" s="10"/>
      <c r="I30" s="11"/>
      <c r="J30" s="11"/>
      <c r="K30" s="9"/>
      <c r="L30" s="12"/>
      <c r="M30" s="14"/>
      <c r="N30" s="13"/>
      <c r="O30" s="13"/>
      <c r="P30" s="13"/>
      <c r="Q30" s="12"/>
      <c r="R30" s="9" t="s">
        <v>43</v>
      </c>
      <c r="S30" s="21" t="s">
        <v>48</v>
      </c>
      <c r="T30" s="4">
        <v>2</v>
      </c>
      <c r="U30" s="14">
        <v>0.03</v>
      </c>
      <c r="V30" s="14">
        <f t="shared" si="1"/>
        <v>0.06</v>
      </c>
      <c r="W30" s="40"/>
      <c r="X30" s="35"/>
      <c r="Y30" s="35"/>
      <c r="Z30" s="35"/>
    </row>
    <row r="31" spans="1:26" x14ac:dyDescent="0.2">
      <c r="A31" s="33"/>
      <c r="B31" s="33"/>
      <c r="C31" s="33"/>
      <c r="D31" s="22">
        <v>2</v>
      </c>
      <c r="E31" s="22" t="s">
        <v>65</v>
      </c>
      <c r="F31" s="9" t="s">
        <v>49</v>
      </c>
      <c r="G31" s="4">
        <v>1</v>
      </c>
      <c r="H31" s="10" t="s">
        <v>50</v>
      </c>
      <c r="I31" s="11">
        <v>90</v>
      </c>
      <c r="J31" s="11">
        <v>33.5</v>
      </c>
      <c r="K31" s="9">
        <v>2.5</v>
      </c>
      <c r="L31" s="14">
        <v>0.8</v>
      </c>
      <c r="M31" s="14"/>
      <c r="N31" s="13"/>
      <c r="O31" s="13"/>
      <c r="P31" s="13"/>
      <c r="Q31" s="12">
        <f>G31*L31</f>
        <v>0.8</v>
      </c>
      <c r="R31" s="9" t="s">
        <v>55</v>
      </c>
      <c r="S31" s="4"/>
      <c r="T31" s="4">
        <v>2</v>
      </c>
      <c r="U31" s="14">
        <v>0.1</v>
      </c>
      <c r="V31" s="14">
        <f t="shared" si="1"/>
        <v>0.2</v>
      </c>
      <c r="W31" s="40"/>
      <c r="X31" s="35"/>
      <c r="Y31" s="35"/>
      <c r="Z31" s="35"/>
    </row>
    <row r="32" spans="1:26" x14ac:dyDescent="0.2">
      <c r="A32" s="33"/>
      <c r="B32" s="33"/>
      <c r="C32" s="33"/>
      <c r="D32" s="22">
        <v>3</v>
      </c>
      <c r="E32" s="23" t="s">
        <v>66</v>
      </c>
      <c r="F32" s="9" t="s">
        <v>54</v>
      </c>
      <c r="G32" s="4">
        <v>2</v>
      </c>
      <c r="H32" s="10"/>
      <c r="I32" s="11"/>
      <c r="J32" s="11"/>
      <c r="K32" s="9"/>
      <c r="L32" s="14">
        <v>0.05</v>
      </c>
      <c r="M32" s="14"/>
      <c r="N32" s="13"/>
      <c r="O32" s="13"/>
      <c r="P32" s="13"/>
      <c r="Q32" s="12">
        <f>G32*L32</f>
        <v>0.1</v>
      </c>
      <c r="R32" s="9" t="s">
        <v>57</v>
      </c>
      <c r="S32" s="9"/>
      <c r="T32" s="4">
        <v>0.5</v>
      </c>
      <c r="U32" s="14">
        <v>15</v>
      </c>
      <c r="V32" s="14">
        <f t="shared" si="1"/>
        <v>7.5</v>
      </c>
      <c r="W32" s="40"/>
      <c r="X32" s="35"/>
      <c r="Y32" s="35"/>
      <c r="Z32" s="35"/>
    </row>
    <row r="33" spans="1:26" x14ac:dyDescent="0.2">
      <c r="A33" s="33"/>
      <c r="B33" s="33"/>
      <c r="C33" s="33"/>
      <c r="D33" s="22"/>
      <c r="E33" s="22"/>
      <c r="F33" s="9"/>
      <c r="G33" s="4"/>
      <c r="H33" s="10"/>
      <c r="I33" s="11"/>
      <c r="J33" s="11"/>
      <c r="K33" s="9"/>
      <c r="L33" s="17"/>
      <c r="M33" s="12"/>
      <c r="N33" s="15"/>
      <c r="O33" s="15"/>
      <c r="P33" s="13"/>
      <c r="Q33" s="12"/>
      <c r="R33" s="9" t="s">
        <v>58</v>
      </c>
      <c r="S33" s="9"/>
      <c r="T33" s="4">
        <v>1</v>
      </c>
      <c r="U33" s="14">
        <v>0.2</v>
      </c>
      <c r="V33" s="14">
        <f t="shared" si="1"/>
        <v>0.2</v>
      </c>
      <c r="W33" s="40"/>
      <c r="X33" s="35"/>
      <c r="Y33" s="35"/>
      <c r="Z33" s="35"/>
    </row>
    <row r="34" spans="1:26" x14ac:dyDescent="0.2">
      <c r="A34" s="33"/>
      <c r="B34" s="33"/>
      <c r="C34" s="33"/>
      <c r="D34" s="22"/>
      <c r="E34" s="22"/>
      <c r="F34" s="9"/>
      <c r="G34" s="4"/>
      <c r="H34" s="10"/>
      <c r="I34" s="11"/>
      <c r="J34" s="11"/>
      <c r="K34" s="9"/>
      <c r="L34" s="17"/>
      <c r="M34" s="12"/>
      <c r="N34" s="15"/>
      <c r="O34" s="15"/>
      <c r="P34" s="13"/>
      <c r="Q34" s="12"/>
      <c r="R34" s="9" t="s">
        <v>59</v>
      </c>
      <c r="S34" s="9"/>
      <c r="T34" s="4">
        <v>2</v>
      </c>
      <c r="U34" s="14">
        <v>7.4999999999999997E-2</v>
      </c>
      <c r="V34" s="14">
        <f t="shared" si="1"/>
        <v>0.15</v>
      </c>
      <c r="W34" s="40"/>
      <c r="X34" s="35"/>
      <c r="Y34" s="35"/>
      <c r="Z34" s="35"/>
    </row>
    <row r="35" spans="1:26" x14ac:dyDescent="0.2">
      <c r="A35" s="33"/>
      <c r="B35" s="33"/>
      <c r="C35" s="33"/>
      <c r="D35" s="22"/>
      <c r="E35" s="22"/>
      <c r="F35" s="9"/>
      <c r="G35" s="33" t="s">
        <v>60</v>
      </c>
      <c r="H35" s="33"/>
      <c r="I35" s="33"/>
      <c r="J35" s="33"/>
      <c r="K35" s="33"/>
      <c r="L35" s="33"/>
      <c r="M35" s="33"/>
      <c r="N35" s="33"/>
      <c r="O35" s="33"/>
      <c r="P35" s="33"/>
      <c r="Q35" s="12">
        <f>SUM(Q22:Q34)</f>
        <v>9.4540400000000009</v>
      </c>
      <c r="R35" s="33" t="s">
        <v>62</v>
      </c>
      <c r="S35" s="33"/>
      <c r="T35" s="33"/>
      <c r="U35" s="33"/>
      <c r="V35" s="12">
        <f>SUM(V22:V34)</f>
        <v>9.6399999999999988</v>
      </c>
      <c r="W35" s="40"/>
      <c r="X35" s="35"/>
      <c r="Y35" s="35"/>
      <c r="Z35" s="35"/>
    </row>
    <row r="36" spans="1:26" x14ac:dyDescent="0.2">
      <c r="A36" s="33">
        <v>2</v>
      </c>
      <c r="B36" s="33" t="s">
        <v>70</v>
      </c>
      <c r="C36" s="33" t="s">
        <v>71</v>
      </c>
      <c r="D36" s="22">
        <v>1</v>
      </c>
      <c r="E36" s="22" t="s">
        <v>32</v>
      </c>
      <c r="F36" s="9" t="s">
        <v>34</v>
      </c>
      <c r="G36" s="4">
        <v>1</v>
      </c>
      <c r="H36" s="4" t="s">
        <v>33</v>
      </c>
      <c r="I36" s="11">
        <v>551.29999999999995</v>
      </c>
      <c r="J36" s="11">
        <v>500</v>
      </c>
      <c r="K36" s="9">
        <v>1</v>
      </c>
      <c r="L36" s="12">
        <v>4.43</v>
      </c>
      <c r="M36" s="12">
        <v>2.6</v>
      </c>
      <c r="N36" s="13">
        <v>2.1880000000000002</v>
      </c>
      <c r="O36" s="13">
        <v>1.75</v>
      </c>
      <c r="P36" s="13">
        <f>N36-O36</f>
        <v>0.43800000000000017</v>
      </c>
      <c r="Q36" s="12">
        <f>L36*N36-P36*M36</f>
        <v>8.5540400000000005</v>
      </c>
      <c r="R36" s="9" t="s">
        <v>35</v>
      </c>
      <c r="S36" s="21" t="s">
        <v>45</v>
      </c>
      <c r="T36" s="4">
        <v>1</v>
      </c>
      <c r="U36" s="14">
        <v>0.3</v>
      </c>
      <c r="V36" s="14">
        <f>T36*U36</f>
        <v>0.3</v>
      </c>
      <c r="W36" s="40">
        <v>1.1200000000000001</v>
      </c>
      <c r="X36" s="35">
        <f>W36*(Q49-Q45-Q46+V49)+(Q45+Q46)*1.03</f>
        <v>20.602884800000002</v>
      </c>
      <c r="Y36" s="35">
        <v>3.41</v>
      </c>
      <c r="Z36" s="35">
        <f>X36+Y36</f>
        <v>24.012884800000002</v>
      </c>
    </row>
    <row r="37" spans="1:26" x14ac:dyDescent="0.2">
      <c r="A37" s="33"/>
      <c r="B37" s="33"/>
      <c r="C37" s="33"/>
      <c r="D37" s="22"/>
      <c r="E37" s="22"/>
      <c r="F37" s="9"/>
      <c r="G37" s="4"/>
      <c r="H37" s="10"/>
      <c r="I37" s="11"/>
      <c r="J37" s="11"/>
      <c r="K37" s="9"/>
      <c r="L37" s="12"/>
      <c r="M37" s="12"/>
      <c r="N37" s="13"/>
      <c r="O37" s="13"/>
      <c r="P37" s="13"/>
      <c r="Q37" s="12"/>
      <c r="R37" s="9" t="s">
        <v>36</v>
      </c>
      <c r="S37" s="21" t="s">
        <v>44</v>
      </c>
      <c r="T37" s="4">
        <v>1</v>
      </c>
      <c r="U37" s="14">
        <v>0.2</v>
      </c>
      <c r="V37" s="14">
        <f t="shared" ref="V37:V48" si="2">T37*U37</f>
        <v>0.2</v>
      </c>
      <c r="W37" s="40"/>
      <c r="X37" s="35"/>
      <c r="Y37" s="35"/>
      <c r="Z37" s="35"/>
    </row>
    <row r="38" spans="1:26" x14ac:dyDescent="0.2">
      <c r="A38" s="33"/>
      <c r="B38" s="33"/>
      <c r="C38" s="33"/>
      <c r="D38" s="22"/>
      <c r="E38" s="22"/>
      <c r="F38" s="9"/>
      <c r="G38" s="4"/>
      <c r="H38" s="10"/>
      <c r="I38" s="11"/>
      <c r="J38" s="11"/>
      <c r="K38" s="9"/>
      <c r="L38" s="14"/>
      <c r="M38" s="14"/>
      <c r="N38" s="15"/>
      <c r="O38" s="15"/>
      <c r="P38" s="13"/>
      <c r="Q38" s="12"/>
      <c r="R38" s="9" t="s">
        <v>37</v>
      </c>
      <c r="S38" s="21" t="s">
        <v>46</v>
      </c>
      <c r="T38" s="4">
        <v>1</v>
      </c>
      <c r="U38" s="14">
        <v>0.1</v>
      </c>
      <c r="V38" s="14">
        <f t="shared" si="2"/>
        <v>0.1</v>
      </c>
      <c r="W38" s="40"/>
      <c r="X38" s="35"/>
      <c r="Y38" s="35"/>
      <c r="Z38" s="35"/>
    </row>
    <row r="39" spans="1:26" x14ac:dyDescent="0.2">
      <c r="A39" s="33"/>
      <c r="B39" s="33"/>
      <c r="C39" s="33"/>
      <c r="D39" s="22"/>
      <c r="E39" s="22"/>
      <c r="F39" s="9"/>
      <c r="G39" s="4"/>
      <c r="H39" s="10"/>
      <c r="I39" s="11"/>
      <c r="J39" s="11"/>
      <c r="K39" s="9"/>
      <c r="L39" s="14"/>
      <c r="M39" s="14"/>
      <c r="N39" s="13"/>
      <c r="O39" s="13"/>
      <c r="P39" s="13"/>
      <c r="Q39" s="12"/>
      <c r="R39" s="9" t="s">
        <v>38</v>
      </c>
      <c r="S39" s="21" t="s">
        <v>47</v>
      </c>
      <c r="T39" s="4">
        <v>1</v>
      </c>
      <c r="U39" s="14">
        <v>0.15</v>
      </c>
      <c r="V39" s="14">
        <f t="shared" si="2"/>
        <v>0.15</v>
      </c>
      <c r="W39" s="40"/>
      <c r="X39" s="35"/>
      <c r="Y39" s="35"/>
      <c r="Z39" s="35"/>
    </row>
    <row r="40" spans="1:26" x14ac:dyDescent="0.2">
      <c r="A40" s="33"/>
      <c r="B40" s="33"/>
      <c r="C40" s="33"/>
      <c r="D40" s="22"/>
      <c r="E40" s="22"/>
      <c r="F40" s="9"/>
      <c r="G40" s="4"/>
      <c r="H40" s="10"/>
      <c r="I40" s="11"/>
      <c r="J40" s="11"/>
      <c r="K40" s="9"/>
      <c r="L40" s="14"/>
      <c r="M40" s="14"/>
      <c r="N40" s="13"/>
      <c r="O40" s="13"/>
      <c r="P40" s="13"/>
      <c r="Q40" s="12"/>
      <c r="R40" s="9" t="s">
        <v>39</v>
      </c>
      <c r="S40" s="21" t="s">
        <v>44</v>
      </c>
      <c r="T40" s="4">
        <v>1</v>
      </c>
      <c r="U40" s="14">
        <v>0.2</v>
      </c>
      <c r="V40" s="14">
        <f t="shared" si="2"/>
        <v>0.2</v>
      </c>
      <c r="W40" s="40"/>
      <c r="X40" s="35"/>
      <c r="Y40" s="35"/>
      <c r="Z40" s="35"/>
    </row>
    <row r="41" spans="1:26" x14ac:dyDescent="0.2">
      <c r="A41" s="33"/>
      <c r="B41" s="33"/>
      <c r="C41" s="33"/>
      <c r="D41" s="22"/>
      <c r="E41" s="22"/>
      <c r="F41" s="9"/>
      <c r="G41" s="4"/>
      <c r="H41" s="10"/>
      <c r="I41" s="11"/>
      <c r="J41" s="11"/>
      <c r="K41" s="9"/>
      <c r="L41" s="14"/>
      <c r="M41" s="14"/>
      <c r="N41" s="15"/>
      <c r="O41" s="15"/>
      <c r="P41" s="13"/>
      <c r="Q41" s="12"/>
      <c r="R41" s="9" t="s">
        <v>40</v>
      </c>
      <c r="S41" s="21" t="s">
        <v>69</v>
      </c>
      <c r="T41" s="4">
        <v>1</v>
      </c>
      <c r="U41" s="14">
        <v>0.05</v>
      </c>
      <c r="V41" s="14">
        <f t="shared" si="2"/>
        <v>0.05</v>
      </c>
      <c r="W41" s="40"/>
      <c r="X41" s="35"/>
      <c r="Y41" s="35"/>
      <c r="Z41" s="35"/>
    </row>
    <row r="42" spans="1:26" x14ac:dyDescent="0.2">
      <c r="A42" s="33"/>
      <c r="B42" s="33"/>
      <c r="C42" s="33"/>
      <c r="D42" s="22"/>
      <c r="E42" s="22"/>
      <c r="F42" s="16"/>
      <c r="G42" s="4"/>
      <c r="H42" s="10"/>
      <c r="I42" s="11"/>
      <c r="J42" s="11"/>
      <c r="K42" s="9"/>
      <c r="L42" s="14"/>
      <c r="M42" s="14"/>
      <c r="N42" s="13"/>
      <c r="O42" s="13"/>
      <c r="P42" s="13"/>
      <c r="Q42" s="12"/>
      <c r="R42" s="9" t="s">
        <v>41</v>
      </c>
      <c r="S42" s="21" t="s">
        <v>69</v>
      </c>
      <c r="T42" s="4">
        <v>1</v>
      </c>
      <c r="U42" s="14">
        <v>0.05</v>
      </c>
      <c r="V42" s="14">
        <f t="shared" si="2"/>
        <v>0.05</v>
      </c>
      <c r="W42" s="40"/>
      <c r="X42" s="35"/>
      <c r="Y42" s="35"/>
      <c r="Z42" s="35"/>
    </row>
    <row r="43" spans="1:26" x14ac:dyDescent="0.2">
      <c r="A43" s="33"/>
      <c r="B43" s="33"/>
      <c r="C43" s="33"/>
      <c r="D43" s="22"/>
      <c r="E43" s="22"/>
      <c r="F43" s="16"/>
      <c r="G43" s="4"/>
      <c r="H43" s="10"/>
      <c r="I43" s="11"/>
      <c r="J43" s="11"/>
      <c r="K43" s="9"/>
      <c r="L43" s="14"/>
      <c r="M43" s="14"/>
      <c r="N43" s="13"/>
      <c r="O43" s="13"/>
      <c r="P43" s="13"/>
      <c r="Q43" s="12"/>
      <c r="R43" s="9" t="s">
        <v>42</v>
      </c>
      <c r="S43" s="21" t="s">
        <v>48</v>
      </c>
      <c r="T43" s="4">
        <v>16</v>
      </c>
      <c r="U43" s="14">
        <v>0.03</v>
      </c>
      <c r="V43" s="14">
        <f t="shared" si="2"/>
        <v>0.48</v>
      </c>
      <c r="W43" s="40"/>
      <c r="X43" s="35"/>
      <c r="Y43" s="35"/>
      <c r="Z43" s="35"/>
    </row>
    <row r="44" spans="1:26" x14ac:dyDescent="0.2">
      <c r="A44" s="33"/>
      <c r="B44" s="33"/>
      <c r="C44" s="33"/>
      <c r="D44" s="22"/>
      <c r="E44" s="22"/>
      <c r="F44" s="9"/>
      <c r="G44" s="4"/>
      <c r="H44" s="10"/>
      <c r="I44" s="11"/>
      <c r="J44" s="11"/>
      <c r="K44" s="9"/>
      <c r="L44" s="12"/>
      <c r="M44" s="14"/>
      <c r="N44" s="13"/>
      <c r="O44" s="13"/>
      <c r="P44" s="13"/>
      <c r="Q44" s="12"/>
      <c r="R44" s="9" t="s">
        <v>43</v>
      </c>
      <c r="S44" s="21" t="s">
        <v>48</v>
      </c>
      <c r="T44" s="4">
        <v>2</v>
      </c>
      <c r="U44" s="14">
        <v>0.03</v>
      </c>
      <c r="V44" s="14">
        <f t="shared" si="2"/>
        <v>0.06</v>
      </c>
      <c r="W44" s="40"/>
      <c r="X44" s="35"/>
      <c r="Y44" s="35"/>
      <c r="Z44" s="35"/>
    </row>
    <row r="45" spans="1:26" x14ac:dyDescent="0.2">
      <c r="A45" s="33"/>
      <c r="B45" s="33"/>
      <c r="C45" s="33"/>
      <c r="D45" s="22">
        <v>2</v>
      </c>
      <c r="E45" s="22"/>
      <c r="F45" s="9" t="s">
        <v>67</v>
      </c>
      <c r="G45" s="4">
        <v>4</v>
      </c>
      <c r="H45" s="10"/>
      <c r="I45" s="11"/>
      <c r="J45" s="11"/>
      <c r="K45" s="9"/>
      <c r="L45" s="14">
        <v>3.3000000000000002E-2</v>
      </c>
      <c r="M45" s="14"/>
      <c r="N45" s="13"/>
      <c r="O45" s="13"/>
      <c r="P45" s="13"/>
      <c r="Q45" s="12">
        <f>G45*L45</f>
        <v>0.13200000000000001</v>
      </c>
      <c r="R45" s="9" t="s">
        <v>68</v>
      </c>
      <c r="S45" s="4"/>
      <c r="T45" s="4">
        <v>4</v>
      </c>
      <c r="U45" s="14">
        <v>7.0000000000000007E-2</v>
      </c>
      <c r="V45" s="14">
        <f t="shared" si="2"/>
        <v>0.28000000000000003</v>
      </c>
      <c r="W45" s="40"/>
      <c r="X45" s="35"/>
      <c r="Y45" s="35"/>
      <c r="Z45" s="35"/>
    </row>
    <row r="46" spans="1:26" x14ac:dyDescent="0.2">
      <c r="A46" s="33"/>
      <c r="B46" s="33"/>
      <c r="C46" s="33"/>
      <c r="D46" s="22"/>
      <c r="E46" s="23"/>
      <c r="F46" s="9"/>
      <c r="G46" s="4"/>
      <c r="H46" s="10"/>
      <c r="I46" s="11"/>
      <c r="J46" s="11"/>
      <c r="K46" s="9"/>
      <c r="L46" s="14"/>
      <c r="M46" s="14"/>
      <c r="N46" s="13"/>
      <c r="O46" s="13"/>
      <c r="P46" s="13"/>
      <c r="Q46" s="12"/>
      <c r="R46" s="9" t="s">
        <v>57</v>
      </c>
      <c r="S46" s="9"/>
      <c r="T46" s="4">
        <v>0.5</v>
      </c>
      <c r="U46" s="14">
        <v>15</v>
      </c>
      <c r="V46" s="14">
        <f t="shared" si="2"/>
        <v>7.5</v>
      </c>
      <c r="W46" s="40"/>
      <c r="X46" s="35"/>
      <c r="Y46" s="35"/>
      <c r="Z46" s="35"/>
    </row>
    <row r="47" spans="1:26" x14ac:dyDescent="0.2">
      <c r="A47" s="33"/>
      <c r="B47" s="33"/>
      <c r="C47" s="33"/>
      <c r="D47" s="22"/>
      <c r="E47" s="22"/>
      <c r="F47" s="9"/>
      <c r="G47" s="4"/>
      <c r="H47" s="10"/>
      <c r="I47" s="11"/>
      <c r="J47" s="11"/>
      <c r="K47" s="9"/>
      <c r="L47" s="17"/>
      <c r="M47" s="12"/>
      <c r="N47" s="15"/>
      <c r="O47" s="15"/>
      <c r="P47" s="13"/>
      <c r="Q47" s="12"/>
      <c r="R47" s="9" t="s">
        <v>58</v>
      </c>
      <c r="S47" s="9"/>
      <c r="T47" s="4">
        <v>1</v>
      </c>
      <c r="U47" s="14">
        <v>0.2</v>
      </c>
      <c r="V47" s="14">
        <f t="shared" si="2"/>
        <v>0.2</v>
      </c>
      <c r="W47" s="40"/>
      <c r="X47" s="35"/>
      <c r="Y47" s="35"/>
      <c r="Z47" s="35"/>
    </row>
    <row r="48" spans="1:26" x14ac:dyDescent="0.2">
      <c r="A48" s="33"/>
      <c r="B48" s="33"/>
      <c r="C48" s="33"/>
      <c r="D48" s="22"/>
      <c r="E48" s="22"/>
      <c r="F48" s="9"/>
      <c r="G48" s="4"/>
      <c r="H48" s="10"/>
      <c r="I48" s="11"/>
      <c r="J48" s="11"/>
      <c r="K48" s="9"/>
      <c r="L48" s="17"/>
      <c r="M48" s="12"/>
      <c r="N48" s="15"/>
      <c r="O48" s="15"/>
      <c r="P48" s="13"/>
      <c r="Q48" s="12"/>
      <c r="R48" s="9" t="s">
        <v>59</v>
      </c>
      <c r="S48" s="9"/>
      <c r="T48" s="4">
        <v>2</v>
      </c>
      <c r="U48" s="14">
        <v>7.4999999999999997E-2</v>
      </c>
      <c r="V48" s="14">
        <f t="shared" si="2"/>
        <v>0.15</v>
      </c>
      <c r="W48" s="40"/>
      <c r="X48" s="35"/>
      <c r="Y48" s="35"/>
      <c r="Z48" s="35"/>
    </row>
    <row r="49" spans="1:26" x14ac:dyDescent="0.2">
      <c r="A49" s="33"/>
      <c r="B49" s="33"/>
      <c r="C49" s="33"/>
      <c r="D49" s="22"/>
      <c r="E49" s="22"/>
      <c r="F49" s="9"/>
      <c r="G49" s="33" t="s">
        <v>60</v>
      </c>
      <c r="H49" s="33"/>
      <c r="I49" s="33"/>
      <c r="J49" s="33"/>
      <c r="K49" s="33"/>
      <c r="L49" s="33"/>
      <c r="M49" s="33"/>
      <c r="N49" s="33"/>
      <c r="O49" s="33"/>
      <c r="P49" s="33"/>
      <c r="Q49" s="12">
        <f>SUM(Q36:Q48)</f>
        <v>8.6860400000000002</v>
      </c>
      <c r="R49" s="33" t="s">
        <v>62</v>
      </c>
      <c r="S49" s="33"/>
      <c r="T49" s="33"/>
      <c r="U49" s="33"/>
      <c r="V49" s="12">
        <f>SUM(V36:V48)</f>
        <v>9.7200000000000006</v>
      </c>
      <c r="W49" s="40"/>
      <c r="X49" s="35"/>
      <c r="Y49" s="35"/>
      <c r="Z49" s="35"/>
    </row>
  </sheetData>
  <mergeCells count="45">
    <mergeCell ref="A1:Z1"/>
    <mergeCell ref="A4:A21"/>
    <mergeCell ref="B4:B21"/>
    <mergeCell ref="C4:C21"/>
    <mergeCell ref="A22:A35"/>
    <mergeCell ref="B22:B35"/>
    <mergeCell ref="C22:C35"/>
    <mergeCell ref="Z4:Z21"/>
    <mergeCell ref="W22:W35"/>
    <mergeCell ref="X22:X35"/>
    <mergeCell ref="Y22:Y35"/>
    <mergeCell ref="Z22:Z35"/>
    <mergeCell ref="G35:P35"/>
    <mergeCell ref="F2:F3"/>
    <mergeCell ref="G2:G3"/>
    <mergeCell ref="H2:H3"/>
    <mergeCell ref="A36:A49"/>
    <mergeCell ref="B36:B49"/>
    <mergeCell ref="C36:C49"/>
    <mergeCell ref="W36:W49"/>
    <mergeCell ref="X36:X49"/>
    <mergeCell ref="G49:P49"/>
    <mergeCell ref="R49:U49"/>
    <mergeCell ref="Y36:Y49"/>
    <mergeCell ref="Y2:Y3"/>
    <mergeCell ref="Z2:Z3"/>
    <mergeCell ref="Y4:Y21"/>
    <mergeCell ref="L2:M2"/>
    <mergeCell ref="N2:P2"/>
    <mergeCell ref="Q2:Q3"/>
    <mergeCell ref="R2:V2"/>
    <mergeCell ref="W2:W3"/>
    <mergeCell ref="X2:X3"/>
    <mergeCell ref="R35:U35"/>
    <mergeCell ref="G21:P21"/>
    <mergeCell ref="R21:U21"/>
    <mergeCell ref="W4:W21"/>
    <mergeCell ref="X4:X21"/>
    <mergeCell ref="Z36:Z49"/>
    <mergeCell ref="I2:K2"/>
    <mergeCell ref="A2:A3"/>
    <mergeCell ref="B2:B3"/>
    <mergeCell ref="C2:C3"/>
    <mergeCell ref="D2:D3"/>
    <mergeCell ref="E2:E3"/>
  </mergeCells>
  <phoneticPr fontId="3" type="noConversion"/>
  <conditionalFormatting sqref="E50:E1048576 E2:E3">
    <cfRule type="duplicateValues" dxfId="0" priority="3"/>
  </conditionalFormatting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2340F-E24E-407D-9A1E-4B7F5FB948E7}">
  <dimension ref="A1:X52"/>
  <sheetViews>
    <sheetView tabSelected="1" topLeftCell="A31" zoomScaleNormal="100" workbookViewId="0">
      <selection activeCell="K42" sqref="K42"/>
    </sheetView>
  </sheetViews>
  <sheetFormatPr defaultColWidth="9" defaultRowHeight="14.25" x14ac:dyDescent="0.2"/>
  <cols>
    <col min="1" max="1" width="4.375" style="2" customWidth="1"/>
    <col min="2" max="2" width="11.875" style="2" bestFit="1" customWidth="1"/>
    <col min="3" max="3" width="17.25" style="2" bestFit="1" customWidth="1"/>
    <col min="4" max="4" width="9" style="2" bestFit="1" customWidth="1"/>
    <col min="5" max="5" width="6.25" style="18" customWidth="1"/>
    <col min="6" max="6" width="5.25" style="2" bestFit="1" customWidth="1"/>
    <col min="7" max="8" width="5.5" style="19" customWidth="1"/>
    <col min="9" max="9" width="5.5" style="2" customWidth="1"/>
    <col min="10" max="11" width="6.375" style="2" customWidth="1"/>
    <col min="12" max="14" width="6.375" style="20" bestFit="1" customWidth="1"/>
    <col min="15" max="15" width="7.125" style="1" bestFit="1" customWidth="1"/>
    <col min="16" max="16" width="9" style="2" bestFit="1" customWidth="1"/>
    <col min="17" max="17" width="7.375" style="2" customWidth="1"/>
    <col min="18" max="18" width="7.375" style="18" customWidth="1"/>
    <col min="19" max="20" width="7.5" style="2" bestFit="1" customWidth="1"/>
    <col min="21" max="21" width="8.5" style="2" bestFit="1" customWidth="1"/>
    <col min="22" max="22" width="10.75" style="1" customWidth="1"/>
    <col min="23" max="16384" width="9" style="2"/>
  </cols>
  <sheetData>
    <row r="1" spans="1:24" ht="18" x14ac:dyDescent="0.2">
      <c r="A1" s="41" t="s">
        <v>29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</row>
    <row r="2" spans="1:24" x14ac:dyDescent="0.2">
      <c r="A2" s="34" t="s">
        <v>0</v>
      </c>
      <c r="B2" s="34" t="s">
        <v>1</v>
      </c>
      <c r="C2" s="34" t="s">
        <v>2</v>
      </c>
      <c r="D2" s="42" t="s">
        <v>5</v>
      </c>
      <c r="E2" s="34" t="s">
        <v>6</v>
      </c>
      <c r="F2" s="33" t="s">
        <v>7</v>
      </c>
      <c r="G2" s="33" t="s">
        <v>8</v>
      </c>
      <c r="H2" s="33"/>
      <c r="I2" s="33"/>
      <c r="J2" s="36" t="s">
        <v>9</v>
      </c>
      <c r="K2" s="37"/>
      <c r="L2" s="38" t="s">
        <v>10</v>
      </c>
      <c r="M2" s="38"/>
      <c r="N2" s="38"/>
      <c r="O2" s="39" t="s">
        <v>11</v>
      </c>
      <c r="P2" s="33" t="s">
        <v>12</v>
      </c>
      <c r="Q2" s="33"/>
      <c r="R2" s="33"/>
      <c r="S2" s="33"/>
      <c r="T2" s="33"/>
      <c r="U2" s="36" t="s">
        <v>13</v>
      </c>
      <c r="V2" s="39" t="s">
        <v>14</v>
      </c>
      <c r="W2" s="36" t="s">
        <v>15</v>
      </c>
      <c r="X2" s="36" t="s">
        <v>16</v>
      </c>
    </row>
    <row r="3" spans="1:24" x14ac:dyDescent="0.2">
      <c r="A3" s="34"/>
      <c r="B3" s="34"/>
      <c r="C3" s="34"/>
      <c r="D3" s="42"/>
      <c r="E3" s="34"/>
      <c r="F3" s="33"/>
      <c r="G3" s="3" t="s">
        <v>17</v>
      </c>
      <c r="H3" s="3" t="s">
        <v>18</v>
      </c>
      <c r="I3" s="4" t="s">
        <v>19</v>
      </c>
      <c r="J3" s="5" t="s">
        <v>20</v>
      </c>
      <c r="K3" s="5" t="s">
        <v>21</v>
      </c>
      <c r="L3" s="6" t="s">
        <v>22</v>
      </c>
      <c r="M3" s="6" t="s">
        <v>23</v>
      </c>
      <c r="N3" s="6" t="s">
        <v>21</v>
      </c>
      <c r="O3" s="39"/>
      <c r="P3" s="7" t="s">
        <v>24</v>
      </c>
      <c r="Q3" s="4" t="s">
        <v>25</v>
      </c>
      <c r="R3" s="4" t="s">
        <v>26</v>
      </c>
      <c r="S3" s="8" t="s">
        <v>27</v>
      </c>
      <c r="T3" s="5" t="s">
        <v>28</v>
      </c>
      <c r="U3" s="36"/>
      <c r="V3" s="39"/>
      <c r="W3" s="36"/>
      <c r="X3" s="36"/>
    </row>
    <row r="4" spans="1:24" ht="14.25" customHeight="1" x14ac:dyDescent="0.2">
      <c r="A4" s="34">
        <v>1</v>
      </c>
      <c r="B4" s="34" t="s">
        <v>72</v>
      </c>
      <c r="C4" s="34" t="s">
        <v>73</v>
      </c>
      <c r="D4" s="9" t="s">
        <v>34</v>
      </c>
      <c r="E4" s="4">
        <v>1</v>
      </c>
      <c r="F4" s="4" t="s">
        <v>33</v>
      </c>
      <c r="G4" s="11">
        <v>546.70000000000005</v>
      </c>
      <c r="H4" s="11">
        <v>460</v>
      </c>
      <c r="I4" s="9">
        <v>1</v>
      </c>
      <c r="J4" s="12">
        <v>4.43</v>
      </c>
      <c r="K4" s="12">
        <v>2.6</v>
      </c>
      <c r="L4" s="13">
        <v>1.974</v>
      </c>
      <c r="M4" s="13">
        <v>1.764</v>
      </c>
      <c r="N4" s="13">
        <f>L4-M4</f>
        <v>0.20999999999999996</v>
      </c>
      <c r="O4" s="12">
        <f>J4*L4-N4*K4</f>
        <v>8.1988199999999996</v>
      </c>
      <c r="P4" s="9" t="s">
        <v>75</v>
      </c>
      <c r="Q4" s="21" t="s">
        <v>76</v>
      </c>
      <c r="R4" s="4">
        <v>1</v>
      </c>
      <c r="S4" s="14">
        <v>0.2</v>
      </c>
      <c r="T4" s="14">
        <f>R4*S4</f>
        <v>0.2</v>
      </c>
      <c r="U4" s="40">
        <v>1.1200000000000001</v>
      </c>
      <c r="V4" s="51">
        <f>U4*(O4+O10+T18)+(O13+O15+O17)*1.03</f>
        <v>19.542078400000001</v>
      </c>
      <c r="W4" s="35">
        <v>2.12</v>
      </c>
      <c r="X4" s="35">
        <f>V4+W4</f>
        <v>21.662078400000002</v>
      </c>
    </row>
    <row r="5" spans="1:24" x14ac:dyDescent="0.2">
      <c r="A5" s="34"/>
      <c r="B5" s="34"/>
      <c r="C5" s="34"/>
      <c r="D5" s="9"/>
      <c r="E5" s="4"/>
      <c r="F5" s="10"/>
      <c r="G5" s="11"/>
      <c r="H5" s="11"/>
      <c r="I5" s="9"/>
      <c r="J5" s="12"/>
      <c r="K5" s="12"/>
      <c r="L5" s="13"/>
      <c r="M5" s="13"/>
      <c r="N5" s="13"/>
      <c r="O5" s="12"/>
      <c r="P5" s="9" t="s">
        <v>38</v>
      </c>
      <c r="Q5" s="21" t="s">
        <v>47</v>
      </c>
      <c r="R5" s="4">
        <v>1</v>
      </c>
      <c r="S5" s="14">
        <v>0.15</v>
      </c>
      <c r="T5" s="14">
        <f t="shared" ref="T5:T36" si="0">R5*S5</f>
        <v>0.15</v>
      </c>
      <c r="U5" s="40"/>
      <c r="V5" s="51"/>
      <c r="W5" s="35"/>
      <c r="X5" s="35"/>
    </row>
    <row r="6" spans="1:24" x14ac:dyDescent="0.2">
      <c r="A6" s="34"/>
      <c r="B6" s="34"/>
      <c r="C6" s="34"/>
      <c r="D6" s="9"/>
      <c r="E6" s="4"/>
      <c r="F6" s="10"/>
      <c r="G6" s="11"/>
      <c r="H6" s="11"/>
      <c r="I6" s="9"/>
      <c r="J6" s="14"/>
      <c r="K6" s="14"/>
      <c r="L6" s="15"/>
      <c r="M6" s="15"/>
      <c r="N6" s="13"/>
      <c r="O6" s="12"/>
      <c r="P6" s="9" t="s">
        <v>77</v>
      </c>
      <c r="Q6" s="21" t="s">
        <v>48</v>
      </c>
      <c r="R6" s="4">
        <v>2</v>
      </c>
      <c r="S6" s="14">
        <v>0.03</v>
      </c>
      <c r="T6" s="14">
        <f t="shared" si="0"/>
        <v>0.06</v>
      </c>
      <c r="U6" s="40"/>
      <c r="V6" s="51"/>
      <c r="W6" s="35"/>
      <c r="X6" s="35"/>
    </row>
    <row r="7" spans="1:24" x14ac:dyDescent="0.2">
      <c r="A7" s="34"/>
      <c r="B7" s="34"/>
      <c r="C7" s="34"/>
      <c r="D7" s="9"/>
      <c r="E7" s="4"/>
      <c r="F7" s="10"/>
      <c r="G7" s="11"/>
      <c r="H7" s="11"/>
      <c r="I7" s="9"/>
      <c r="J7" s="14"/>
      <c r="K7" s="14"/>
      <c r="L7" s="13"/>
      <c r="M7" s="13"/>
      <c r="N7" s="13"/>
      <c r="O7" s="12"/>
      <c r="P7" s="9" t="s">
        <v>39</v>
      </c>
      <c r="Q7" s="21" t="s">
        <v>47</v>
      </c>
      <c r="R7" s="4">
        <v>1</v>
      </c>
      <c r="S7" s="14">
        <v>0.15</v>
      </c>
      <c r="T7" s="14">
        <f t="shared" si="0"/>
        <v>0.15</v>
      </c>
      <c r="U7" s="40"/>
      <c r="V7" s="51"/>
      <c r="W7" s="35"/>
      <c r="X7" s="35"/>
    </row>
    <row r="8" spans="1:24" x14ac:dyDescent="0.2">
      <c r="A8" s="34"/>
      <c r="B8" s="34"/>
      <c r="C8" s="34"/>
      <c r="D8" s="9"/>
      <c r="E8" s="4"/>
      <c r="F8" s="10"/>
      <c r="G8" s="11"/>
      <c r="H8" s="11"/>
      <c r="I8" s="9"/>
      <c r="J8" s="14"/>
      <c r="K8" s="14"/>
      <c r="L8" s="13"/>
      <c r="M8" s="13"/>
      <c r="N8" s="13"/>
      <c r="O8" s="12"/>
      <c r="P8" s="9" t="s">
        <v>78</v>
      </c>
      <c r="Q8" s="21" t="s">
        <v>48</v>
      </c>
      <c r="R8" s="4">
        <v>1</v>
      </c>
      <c r="S8" s="14">
        <v>0.03</v>
      </c>
      <c r="T8" s="14">
        <f t="shared" si="0"/>
        <v>0.03</v>
      </c>
      <c r="U8" s="40"/>
      <c r="V8" s="51"/>
      <c r="W8" s="35"/>
      <c r="X8" s="35"/>
    </row>
    <row r="9" spans="1:24" x14ac:dyDescent="0.2">
      <c r="A9" s="34"/>
      <c r="B9" s="34"/>
      <c r="C9" s="34"/>
      <c r="D9" s="9"/>
      <c r="E9" s="4"/>
      <c r="F9" s="10"/>
      <c r="G9" s="11"/>
      <c r="H9" s="11"/>
      <c r="I9" s="9"/>
      <c r="J9" s="14"/>
      <c r="K9" s="14"/>
      <c r="L9" s="15"/>
      <c r="M9" s="15"/>
      <c r="N9" s="13"/>
      <c r="O9" s="12"/>
      <c r="P9" s="9" t="s">
        <v>79</v>
      </c>
      <c r="Q9" s="21" t="s">
        <v>48</v>
      </c>
      <c r="R9" s="4">
        <v>16</v>
      </c>
      <c r="S9" s="14">
        <v>0.03</v>
      </c>
      <c r="T9" s="14">
        <f t="shared" si="0"/>
        <v>0.48</v>
      </c>
      <c r="U9" s="40"/>
      <c r="V9" s="51"/>
      <c r="W9" s="35"/>
      <c r="X9" s="35"/>
    </row>
    <row r="10" spans="1:24" x14ac:dyDescent="0.2">
      <c r="A10" s="34"/>
      <c r="B10" s="34"/>
      <c r="C10" s="34"/>
      <c r="D10" s="24" t="s">
        <v>74</v>
      </c>
      <c r="E10" s="4">
        <v>2</v>
      </c>
      <c r="F10" s="10"/>
      <c r="G10" s="11">
        <v>370</v>
      </c>
      <c r="H10" s="11">
        <v>12</v>
      </c>
      <c r="I10" s="9">
        <v>1.5</v>
      </c>
      <c r="J10" s="14">
        <v>6.8</v>
      </c>
      <c r="K10" s="14">
        <v>2.6</v>
      </c>
      <c r="L10" s="13">
        <v>0.14399999999999999</v>
      </c>
      <c r="M10" s="13">
        <v>0.14199999999999999</v>
      </c>
      <c r="N10" s="13">
        <f>L10-M10</f>
        <v>2.0000000000000018E-3</v>
      </c>
      <c r="O10" s="12">
        <f>J10*L10-N10*K10</f>
        <v>0.97399999999999987</v>
      </c>
      <c r="P10" s="9" t="s">
        <v>80</v>
      </c>
      <c r="Q10" s="21"/>
      <c r="R10" s="4">
        <v>2</v>
      </c>
      <c r="S10" s="14">
        <v>0.03</v>
      </c>
      <c r="T10" s="14">
        <f t="shared" si="0"/>
        <v>0.06</v>
      </c>
      <c r="U10" s="40"/>
      <c r="V10" s="51"/>
      <c r="W10" s="35"/>
      <c r="X10" s="35"/>
    </row>
    <row r="11" spans="1:24" x14ac:dyDescent="0.2">
      <c r="A11" s="34"/>
      <c r="B11" s="34"/>
      <c r="C11" s="34"/>
      <c r="D11" s="16"/>
      <c r="E11" s="4"/>
      <c r="F11" s="10"/>
      <c r="G11" s="11"/>
      <c r="H11" s="11"/>
      <c r="I11" s="9"/>
      <c r="J11" s="14"/>
      <c r="K11" s="14"/>
      <c r="L11" s="13"/>
      <c r="M11" s="13"/>
      <c r="N11" s="13"/>
      <c r="O11" s="12"/>
      <c r="P11" s="9" t="s">
        <v>81</v>
      </c>
      <c r="Q11" s="21"/>
      <c r="R11" s="4">
        <v>8</v>
      </c>
      <c r="S11" s="14">
        <v>0.02</v>
      </c>
      <c r="T11" s="14">
        <f t="shared" si="0"/>
        <v>0.16</v>
      </c>
      <c r="U11" s="40"/>
      <c r="V11" s="51"/>
      <c r="W11" s="35"/>
      <c r="X11" s="35"/>
    </row>
    <row r="12" spans="1:24" x14ac:dyDescent="0.2">
      <c r="A12" s="34"/>
      <c r="B12" s="34"/>
      <c r="C12" s="34"/>
      <c r="D12" s="9"/>
      <c r="E12" s="4"/>
      <c r="F12" s="10"/>
      <c r="G12" s="11"/>
      <c r="H12" s="11"/>
      <c r="I12" s="9"/>
      <c r="J12" s="12"/>
      <c r="K12" s="14"/>
      <c r="L12" s="13"/>
      <c r="M12" s="13"/>
      <c r="N12" s="13"/>
      <c r="O12" s="12"/>
      <c r="P12" s="9" t="s">
        <v>82</v>
      </c>
      <c r="Q12" s="21"/>
      <c r="R12" s="4">
        <v>4</v>
      </c>
      <c r="S12" s="14">
        <v>0.02</v>
      </c>
      <c r="T12" s="14">
        <f t="shared" si="0"/>
        <v>0.08</v>
      </c>
      <c r="U12" s="40"/>
      <c r="V12" s="51"/>
      <c r="W12" s="35"/>
      <c r="X12" s="35"/>
    </row>
    <row r="13" spans="1:24" x14ac:dyDescent="0.2">
      <c r="A13" s="34"/>
      <c r="B13" s="34"/>
      <c r="C13" s="34"/>
      <c r="D13" s="9" t="s">
        <v>83</v>
      </c>
      <c r="E13" s="4">
        <v>4</v>
      </c>
      <c r="F13" s="10"/>
      <c r="G13" s="11"/>
      <c r="H13" s="11"/>
      <c r="I13" s="9"/>
      <c r="J13" s="14">
        <v>0.05</v>
      </c>
      <c r="K13" s="14"/>
      <c r="L13" s="13"/>
      <c r="M13" s="13"/>
      <c r="N13" s="13"/>
      <c r="O13" s="12">
        <f>E13*J13</f>
        <v>0.2</v>
      </c>
      <c r="P13" s="9" t="s">
        <v>55</v>
      </c>
      <c r="Q13" s="4"/>
      <c r="R13" s="4">
        <v>4</v>
      </c>
      <c r="S13" s="14">
        <v>0.05</v>
      </c>
      <c r="T13" s="14">
        <f t="shared" si="0"/>
        <v>0.2</v>
      </c>
      <c r="U13" s="40"/>
      <c r="V13" s="51"/>
      <c r="W13" s="35"/>
      <c r="X13" s="35"/>
    </row>
    <row r="14" spans="1:24" x14ac:dyDescent="0.2">
      <c r="A14" s="34"/>
      <c r="B14" s="34"/>
      <c r="C14" s="34"/>
      <c r="D14" s="9"/>
      <c r="E14" s="4"/>
      <c r="F14" s="10"/>
      <c r="G14" s="11"/>
      <c r="H14" s="11"/>
      <c r="I14" s="9"/>
      <c r="J14" s="14"/>
      <c r="K14" s="14"/>
      <c r="L14" s="13"/>
      <c r="M14" s="13"/>
      <c r="N14" s="13"/>
      <c r="O14" s="12"/>
      <c r="P14" s="9" t="s">
        <v>68</v>
      </c>
      <c r="Q14" s="4"/>
      <c r="R14" s="4">
        <v>10</v>
      </c>
      <c r="S14" s="14">
        <v>0.05</v>
      </c>
      <c r="T14" s="14">
        <f t="shared" si="0"/>
        <v>0.5</v>
      </c>
      <c r="U14" s="40"/>
      <c r="V14" s="51"/>
      <c r="W14" s="35"/>
      <c r="X14" s="35"/>
    </row>
    <row r="15" spans="1:24" x14ac:dyDescent="0.2">
      <c r="A15" s="34"/>
      <c r="B15" s="34"/>
      <c r="C15" s="34"/>
      <c r="D15" s="9" t="s">
        <v>84</v>
      </c>
      <c r="E15" s="4">
        <v>2</v>
      </c>
      <c r="F15" s="10"/>
      <c r="G15" s="11"/>
      <c r="H15" s="11"/>
      <c r="I15" s="9"/>
      <c r="J15" s="12">
        <v>0.36</v>
      </c>
      <c r="K15" s="14"/>
      <c r="L15" s="13"/>
      <c r="M15" s="13"/>
      <c r="N15" s="13"/>
      <c r="O15" s="12">
        <f>E15*J15</f>
        <v>0.72</v>
      </c>
      <c r="P15" s="9" t="s">
        <v>86</v>
      </c>
      <c r="Q15" s="4"/>
      <c r="R15" s="4">
        <v>0.4486</v>
      </c>
      <c r="S15" s="14">
        <v>10</v>
      </c>
      <c r="T15" s="14">
        <f t="shared" si="0"/>
        <v>4.4859999999999998</v>
      </c>
      <c r="U15" s="40"/>
      <c r="V15" s="51"/>
      <c r="W15" s="35"/>
      <c r="X15" s="35"/>
    </row>
    <row r="16" spans="1:24" x14ac:dyDescent="0.2">
      <c r="A16" s="34"/>
      <c r="B16" s="34"/>
      <c r="C16" s="34"/>
      <c r="D16" s="9"/>
      <c r="E16" s="4"/>
      <c r="F16" s="10"/>
      <c r="G16" s="11"/>
      <c r="H16" s="11"/>
      <c r="I16" s="9"/>
      <c r="J16" s="12"/>
      <c r="K16" s="14"/>
      <c r="L16" s="13"/>
      <c r="M16" s="13"/>
      <c r="N16" s="13"/>
      <c r="O16" s="12"/>
      <c r="P16" s="9" t="s">
        <v>58</v>
      </c>
      <c r="Q16" s="4"/>
      <c r="R16" s="4">
        <v>1</v>
      </c>
      <c r="S16" s="14">
        <v>0.2</v>
      </c>
      <c r="T16" s="14">
        <f t="shared" si="0"/>
        <v>0.2</v>
      </c>
      <c r="U16" s="40"/>
      <c r="V16" s="51"/>
      <c r="W16" s="35"/>
      <c r="X16" s="35"/>
    </row>
    <row r="17" spans="1:24" x14ac:dyDescent="0.2">
      <c r="A17" s="34"/>
      <c r="B17" s="34"/>
      <c r="C17" s="34"/>
      <c r="D17" s="9" t="s">
        <v>85</v>
      </c>
      <c r="E17" s="4">
        <v>2</v>
      </c>
      <c r="F17" s="10"/>
      <c r="G17" s="11"/>
      <c r="H17" s="11"/>
      <c r="I17" s="9"/>
      <c r="J17" s="14">
        <v>0.28999999999999998</v>
      </c>
      <c r="K17" s="14"/>
      <c r="L17" s="13"/>
      <c r="M17" s="13"/>
      <c r="N17" s="13"/>
      <c r="O17" s="12">
        <f>E17*J17</f>
        <v>0.57999999999999996</v>
      </c>
      <c r="P17" s="9" t="s">
        <v>87</v>
      </c>
      <c r="Q17" s="4"/>
      <c r="R17" s="4">
        <v>2</v>
      </c>
      <c r="S17" s="14">
        <v>7.0000000000000007E-2</v>
      </c>
      <c r="T17" s="14">
        <f t="shared" si="0"/>
        <v>0.14000000000000001</v>
      </c>
      <c r="U17" s="40"/>
      <c r="V17" s="51"/>
      <c r="W17" s="35"/>
      <c r="X17" s="35"/>
    </row>
    <row r="18" spans="1:24" x14ac:dyDescent="0.2">
      <c r="A18" s="34"/>
      <c r="B18" s="34"/>
      <c r="C18" s="34"/>
      <c r="D18" s="43" t="s">
        <v>61</v>
      </c>
      <c r="E18" s="44"/>
      <c r="F18" s="44"/>
      <c r="G18" s="44"/>
      <c r="H18" s="44"/>
      <c r="I18" s="44"/>
      <c r="J18" s="44"/>
      <c r="K18" s="44"/>
      <c r="L18" s="44"/>
      <c r="M18" s="44"/>
      <c r="N18" s="45"/>
      <c r="O18" s="12">
        <f>SUM(O4:O17)</f>
        <v>10.67282</v>
      </c>
      <c r="P18" s="33" t="s">
        <v>63</v>
      </c>
      <c r="Q18" s="33"/>
      <c r="R18" s="33"/>
      <c r="S18" s="33"/>
      <c r="T18" s="12">
        <f>SUM(T4:T17)</f>
        <v>6.895999999999999</v>
      </c>
      <c r="U18" s="40"/>
      <c r="V18" s="51"/>
      <c r="W18" s="35"/>
      <c r="X18" s="35"/>
    </row>
    <row r="19" spans="1:24" x14ac:dyDescent="0.2">
      <c r="A19" s="33">
        <v>2</v>
      </c>
      <c r="B19" s="33" t="s">
        <v>88</v>
      </c>
      <c r="C19" s="33" t="s">
        <v>89</v>
      </c>
      <c r="D19" s="9" t="s">
        <v>34</v>
      </c>
      <c r="E19" s="25">
        <v>1</v>
      </c>
      <c r="F19" s="9"/>
      <c r="G19" s="11">
        <v>552</v>
      </c>
      <c r="H19" s="11">
        <v>505</v>
      </c>
      <c r="I19" s="9">
        <v>1</v>
      </c>
      <c r="J19" s="12">
        <v>4.43</v>
      </c>
      <c r="K19" s="12">
        <v>2.6</v>
      </c>
      <c r="L19" s="13">
        <f>G19*H19*I19*0.00000785</f>
        <v>2.188266</v>
      </c>
      <c r="M19" s="13">
        <v>1.75</v>
      </c>
      <c r="N19" s="13">
        <f>L19-M19</f>
        <v>0.43826600000000004</v>
      </c>
      <c r="O19" s="12">
        <f>J19*L19-N19*K19</f>
        <v>8.5545267799999998</v>
      </c>
      <c r="P19" s="9" t="s">
        <v>90</v>
      </c>
      <c r="Q19" s="9" t="s">
        <v>97</v>
      </c>
      <c r="R19" s="25">
        <v>1</v>
      </c>
      <c r="S19" s="9">
        <v>0.2</v>
      </c>
      <c r="T19" s="12">
        <f t="shared" si="0"/>
        <v>0.2</v>
      </c>
      <c r="U19" s="46">
        <v>1.1200000000000001</v>
      </c>
      <c r="V19" s="39">
        <f>U19*(O19+O28+T37)+(O30+O32)*1.03</f>
        <v>23.336838121600007</v>
      </c>
      <c r="W19" s="36">
        <v>2.38</v>
      </c>
      <c r="X19" s="36">
        <f>V19+W19</f>
        <v>25.716838121600006</v>
      </c>
    </row>
    <row r="20" spans="1:24" x14ac:dyDescent="0.2">
      <c r="A20" s="33"/>
      <c r="B20" s="33"/>
      <c r="C20" s="33"/>
      <c r="D20" s="9"/>
      <c r="E20" s="25"/>
      <c r="F20" s="9"/>
      <c r="G20" s="11"/>
      <c r="H20" s="11"/>
      <c r="I20" s="9"/>
      <c r="J20" s="9"/>
      <c r="K20" s="9"/>
      <c r="L20" s="13"/>
      <c r="M20" s="13"/>
      <c r="N20" s="13"/>
      <c r="O20" s="12"/>
      <c r="P20" s="9" t="s">
        <v>91</v>
      </c>
      <c r="Q20" s="9" t="s">
        <v>97</v>
      </c>
      <c r="R20" s="25">
        <v>1</v>
      </c>
      <c r="S20" s="9">
        <v>0.2</v>
      </c>
      <c r="T20" s="12">
        <f t="shared" si="0"/>
        <v>0.2</v>
      </c>
      <c r="U20" s="33"/>
      <c r="V20" s="39"/>
      <c r="W20" s="36"/>
      <c r="X20" s="36"/>
    </row>
    <row r="21" spans="1:24" x14ac:dyDescent="0.2">
      <c r="A21" s="33"/>
      <c r="B21" s="33"/>
      <c r="C21" s="33"/>
      <c r="D21" s="9"/>
      <c r="E21" s="25"/>
      <c r="F21" s="9"/>
      <c r="G21" s="11"/>
      <c r="H21" s="11"/>
      <c r="I21" s="9"/>
      <c r="J21" s="9"/>
      <c r="K21" s="9"/>
      <c r="L21" s="13"/>
      <c r="M21" s="13"/>
      <c r="N21" s="13"/>
      <c r="O21" s="12"/>
      <c r="P21" s="9" t="s">
        <v>92</v>
      </c>
      <c r="Q21" s="9" t="s">
        <v>98</v>
      </c>
      <c r="R21" s="25">
        <v>1</v>
      </c>
      <c r="S21" s="9">
        <v>0.1</v>
      </c>
      <c r="T21" s="12">
        <f t="shared" si="0"/>
        <v>0.1</v>
      </c>
      <c r="U21" s="33"/>
      <c r="V21" s="39"/>
      <c r="W21" s="36"/>
      <c r="X21" s="36"/>
    </row>
    <row r="22" spans="1:24" x14ac:dyDescent="0.2">
      <c r="A22" s="33"/>
      <c r="B22" s="33"/>
      <c r="C22" s="33"/>
      <c r="D22" s="9"/>
      <c r="E22" s="25"/>
      <c r="F22" s="9"/>
      <c r="G22" s="11"/>
      <c r="H22" s="11"/>
      <c r="I22" s="9"/>
      <c r="J22" s="9"/>
      <c r="K22" s="9"/>
      <c r="L22" s="13"/>
      <c r="M22" s="13"/>
      <c r="N22" s="13"/>
      <c r="O22" s="12"/>
      <c r="P22" s="9" t="s">
        <v>93</v>
      </c>
      <c r="Q22" s="9" t="s">
        <v>99</v>
      </c>
      <c r="R22" s="25">
        <v>1</v>
      </c>
      <c r="S22" s="9">
        <v>0.15</v>
      </c>
      <c r="T22" s="12">
        <f t="shared" si="0"/>
        <v>0.15</v>
      </c>
      <c r="U22" s="33"/>
      <c r="V22" s="39"/>
      <c r="W22" s="36"/>
      <c r="X22" s="36"/>
    </row>
    <row r="23" spans="1:24" x14ac:dyDescent="0.2">
      <c r="A23" s="33"/>
      <c r="B23" s="33"/>
      <c r="C23" s="33"/>
      <c r="D23" s="9"/>
      <c r="E23" s="25"/>
      <c r="F23" s="9"/>
      <c r="G23" s="11"/>
      <c r="H23" s="11"/>
      <c r="I23" s="9"/>
      <c r="J23" s="9"/>
      <c r="K23" s="9"/>
      <c r="L23" s="13"/>
      <c r="M23" s="13"/>
      <c r="N23" s="13"/>
      <c r="O23" s="12"/>
      <c r="P23" s="9" t="s">
        <v>39</v>
      </c>
      <c r="Q23" s="9" t="s">
        <v>97</v>
      </c>
      <c r="R23" s="25">
        <v>1</v>
      </c>
      <c r="S23" s="9">
        <v>0.2</v>
      </c>
      <c r="T23" s="12">
        <f t="shared" si="0"/>
        <v>0.2</v>
      </c>
      <c r="U23" s="33"/>
      <c r="V23" s="39"/>
      <c r="W23" s="36"/>
      <c r="X23" s="36"/>
    </row>
    <row r="24" spans="1:24" x14ac:dyDescent="0.2">
      <c r="A24" s="33"/>
      <c r="B24" s="33"/>
      <c r="C24" s="33"/>
      <c r="D24" s="9"/>
      <c r="E24" s="25"/>
      <c r="F24" s="9"/>
      <c r="G24" s="11"/>
      <c r="H24" s="11"/>
      <c r="I24" s="9"/>
      <c r="J24" s="9"/>
      <c r="K24" s="9"/>
      <c r="L24" s="13"/>
      <c r="M24" s="13"/>
      <c r="N24" s="13"/>
      <c r="O24" s="12"/>
      <c r="P24" s="9" t="s">
        <v>94</v>
      </c>
      <c r="Q24" s="9" t="s">
        <v>100</v>
      </c>
      <c r="R24" s="25">
        <v>1</v>
      </c>
      <c r="S24" s="9">
        <v>0.05</v>
      </c>
      <c r="T24" s="12">
        <f t="shared" si="0"/>
        <v>0.05</v>
      </c>
      <c r="U24" s="33"/>
      <c r="V24" s="39"/>
      <c r="W24" s="36"/>
      <c r="X24" s="36"/>
    </row>
    <row r="25" spans="1:24" x14ac:dyDescent="0.2">
      <c r="A25" s="33"/>
      <c r="B25" s="33"/>
      <c r="C25" s="33"/>
      <c r="D25" s="9"/>
      <c r="E25" s="25"/>
      <c r="F25" s="9"/>
      <c r="G25" s="11"/>
      <c r="H25" s="11"/>
      <c r="I25" s="9"/>
      <c r="J25" s="9"/>
      <c r="K25" s="9"/>
      <c r="L25" s="13"/>
      <c r="M25" s="13"/>
      <c r="N25" s="13"/>
      <c r="O25" s="12"/>
      <c r="P25" s="9" t="s">
        <v>95</v>
      </c>
      <c r="Q25" s="9" t="s">
        <v>100</v>
      </c>
      <c r="R25" s="25">
        <v>1</v>
      </c>
      <c r="S25" s="9">
        <v>0.05</v>
      </c>
      <c r="T25" s="12">
        <f t="shared" si="0"/>
        <v>0.05</v>
      </c>
      <c r="U25" s="33"/>
      <c r="V25" s="39"/>
      <c r="W25" s="36"/>
      <c r="X25" s="36"/>
    </row>
    <row r="26" spans="1:24" x14ac:dyDescent="0.2">
      <c r="A26" s="33"/>
      <c r="B26" s="33"/>
      <c r="C26" s="33"/>
      <c r="D26" s="9"/>
      <c r="E26" s="25"/>
      <c r="F26" s="9"/>
      <c r="G26" s="11"/>
      <c r="H26" s="11"/>
      <c r="I26" s="9"/>
      <c r="J26" s="9"/>
      <c r="K26" s="9"/>
      <c r="L26" s="13"/>
      <c r="M26" s="13"/>
      <c r="N26" s="13"/>
      <c r="O26" s="12"/>
      <c r="P26" s="9" t="s">
        <v>96</v>
      </c>
      <c r="Q26" s="9" t="s">
        <v>101</v>
      </c>
      <c r="R26" s="25">
        <v>16</v>
      </c>
      <c r="S26" s="9">
        <v>0.03</v>
      </c>
      <c r="T26" s="12">
        <f t="shared" si="0"/>
        <v>0.48</v>
      </c>
      <c r="U26" s="33"/>
      <c r="V26" s="39"/>
      <c r="W26" s="36"/>
      <c r="X26" s="36"/>
    </row>
    <row r="27" spans="1:24" x14ac:dyDescent="0.2">
      <c r="A27" s="33"/>
      <c r="B27" s="33"/>
      <c r="C27" s="33"/>
      <c r="D27" s="9"/>
      <c r="E27" s="25"/>
      <c r="F27" s="9"/>
      <c r="G27" s="11"/>
      <c r="H27" s="11"/>
      <c r="I27" s="9"/>
      <c r="J27" s="9"/>
      <c r="K27" s="9"/>
      <c r="L27" s="13"/>
      <c r="M27" s="13"/>
      <c r="N27" s="13"/>
      <c r="O27" s="12"/>
      <c r="P27" s="9" t="s">
        <v>78</v>
      </c>
      <c r="Q27" s="9" t="s">
        <v>101</v>
      </c>
      <c r="R27" s="25">
        <v>1</v>
      </c>
      <c r="S27" s="9">
        <v>0.03</v>
      </c>
      <c r="T27" s="12">
        <f t="shared" si="0"/>
        <v>0.03</v>
      </c>
      <c r="U27" s="33"/>
      <c r="V27" s="39"/>
      <c r="W27" s="36"/>
      <c r="X27" s="36"/>
    </row>
    <row r="28" spans="1:24" x14ac:dyDescent="0.2">
      <c r="A28" s="33"/>
      <c r="B28" s="33"/>
      <c r="C28" s="33"/>
      <c r="D28" s="9" t="s">
        <v>102</v>
      </c>
      <c r="E28" s="25">
        <v>1</v>
      </c>
      <c r="F28" s="9" t="s">
        <v>112</v>
      </c>
      <c r="G28" s="11">
        <v>260</v>
      </c>
      <c r="H28" s="11">
        <v>63</v>
      </c>
      <c r="I28" s="9">
        <v>2</v>
      </c>
      <c r="J28" s="9">
        <v>6</v>
      </c>
      <c r="K28" s="9">
        <v>2.6</v>
      </c>
      <c r="L28" s="13">
        <f>G28*H28*I28*0.00000785</f>
        <v>0.25716600000000001</v>
      </c>
      <c r="M28" s="13">
        <v>0.11</v>
      </c>
      <c r="N28" s="13">
        <f>L28-M28</f>
        <v>0.14716600000000002</v>
      </c>
      <c r="O28" s="12">
        <f>J28*L28-N28*K28</f>
        <v>1.1603644</v>
      </c>
      <c r="P28" s="9" t="s">
        <v>105</v>
      </c>
      <c r="Q28" s="9" t="s">
        <v>98</v>
      </c>
      <c r="R28" s="25">
        <v>1</v>
      </c>
      <c r="S28" s="9">
        <v>0.1</v>
      </c>
      <c r="T28" s="12">
        <f t="shared" si="0"/>
        <v>0.1</v>
      </c>
      <c r="U28" s="33"/>
      <c r="V28" s="39"/>
      <c r="W28" s="36"/>
      <c r="X28" s="36"/>
    </row>
    <row r="29" spans="1:24" x14ac:dyDescent="0.2">
      <c r="A29" s="33"/>
      <c r="B29" s="33"/>
      <c r="C29" s="33"/>
      <c r="D29" s="9"/>
      <c r="E29" s="25"/>
      <c r="F29" s="9"/>
      <c r="G29" s="11"/>
      <c r="H29" s="11"/>
      <c r="I29" s="9"/>
      <c r="J29" s="9"/>
      <c r="K29" s="9"/>
      <c r="L29" s="13"/>
      <c r="M29" s="13"/>
      <c r="N29" s="13"/>
      <c r="O29" s="12"/>
      <c r="P29" s="9" t="s">
        <v>106</v>
      </c>
      <c r="Q29" s="9" t="s">
        <v>100</v>
      </c>
      <c r="R29" s="25">
        <v>1</v>
      </c>
      <c r="S29" s="9">
        <v>0.05</v>
      </c>
      <c r="T29" s="12">
        <f t="shared" si="0"/>
        <v>0.05</v>
      </c>
      <c r="U29" s="33"/>
      <c r="V29" s="39"/>
      <c r="W29" s="36"/>
      <c r="X29" s="36"/>
    </row>
    <row r="30" spans="1:24" x14ac:dyDescent="0.2">
      <c r="A30" s="33"/>
      <c r="B30" s="33"/>
      <c r="C30" s="33"/>
      <c r="D30" s="9" t="s">
        <v>103</v>
      </c>
      <c r="E30" s="25">
        <v>1</v>
      </c>
      <c r="F30" s="9"/>
      <c r="G30" s="11"/>
      <c r="H30" s="11"/>
      <c r="I30" s="9"/>
      <c r="J30" s="9">
        <v>0.5</v>
      </c>
      <c r="K30" s="9"/>
      <c r="L30" s="13"/>
      <c r="M30" s="13"/>
      <c r="N30" s="13"/>
      <c r="O30" s="12">
        <f>E30*J30</f>
        <v>0.5</v>
      </c>
      <c r="P30" s="9" t="s">
        <v>107</v>
      </c>
      <c r="Q30" s="9" t="s">
        <v>101</v>
      </c>
      <c r="R30" s="25">
        <v>1</v>
      </c>
      <c r="S30" s="9">
        <v>0.03</v>
      </c>
      <c r="T30" s="12">
        <f t="shared" si="0"/>
        <v>0.03</v>
      </c>
      <c r="U30" s="33"/>
      <c r="V30" s="39"/>
      <c r="W30" s="36"/>
      <c r="X30" s="36"/>
    </row>
    <row r="31" spans="1:24" x14ac:dyDescent="0.2">
      <c r="A31" s="33"/>
      <c r="B31" s="33"/>
      <c r="C31" s="33"/>
      <c r="D31" s="9"/>
      <c r="E31" s="25"/>
      <c r="F31" s="9"/>
      <c r="G31" s="11"/>
      <c r="H31" s="11"/>
      <c r="I31" s="9"/>
      <c r="J31" s="9"/>
      <c r="K31" s="9"/>
      <c r="L31" s="13"/>
      <c r="M31" s="13"/>
      <c r="N31" s="13"/>
      <c r="O31" s="12"/>
      <c r="P31" s="9" t="s">
        <v>108</v>
      </c>
      <c r="Q31" s="9" t="s">
        <v>101</v>
      </c>
      <c r="R31" s="25">
        <v>1</v>
      </c>
      <c r="S31" s="9">
        <v>0.03</v>
      </c>
      <c r="T31" s="12">
        <f t="shared" si="0"/>
        <v>0.03</v>
      </c>
      <c r="U31" s="33"/>
      <c r="V31" s="39"/>
      <c r="W31" s="36"/>
      <c r="X31" s="36"/>
    </row>
    <row r="32" spans="1:24" x14ac:dyDescent="0.2">
      <c r="A32" s="33"/>
      <c r="B32" s="33"/>
      <c r="C32" s="33"/>
      <c r="D32" s="9" t="s">
        <v>104</v>
      </c>
      <c r="E32" s="25">
        <v>1</v>
      </c>
      <c r="F32" s="9"/>
      <c r="G32" s="11"/>
      <c r="H32" s="11"/>
      <c r="I32" s="9"/>
      <c r="J32" s="9">
        <v>0.7</v>
      </c>
      <c r="K32" s="9"/>
      <c r="L32" s="13"/>
      <c r="M32" s="13"/>
      <c r="N32" s="13"/>
      <c r="O32" s="12">
        <f>E32*J32</f>
        <v>0.7</v>
      </c>
      <c r="P32" s="9" t="s">
        <v>109</v>
      </c>
      <c r="Q32" s="9"/>
      <c r="R32" s="25">
        <v>0.11</v>
      </c>
      <c r="S32" s="9">
        <v>3.8</v>
      </c>
      <c r="T32" s="12">
        <f t="shared" si="0"/>
        <v>0.41799999999999998</v>
      </c>
      <c r="U32" s="33"/>
      <c r="V32" s="39"/>
      <c r="W32" s="36"/>
      <c r="X32" s="36"/>
    </row>
    <row r="33" spans="1:24" x14ac:dyDescent="0.2">
      <c r="A33" s="33"/>
      <c r="B33" s="33"/>
      <c r="C33" s="33"/>
      <c r="D33" s="9"/>
      <c r="E33" s="25"/>
      <c r="F33" s="9"/>
      <c r="G33" s="11"/>
      <c r="H33" s="11"/>
      <c r="I33" s="9"/>
      <c r="J33" s="9"/>
      <c r="K33" s="9"/>
      <c r="L33" s="13"/>
      <c r="M33" s="13"/>
      <c r="N33" s="13"/>
      <c r="O33" s="12"/>
      <c r="P33" s="9" t="s">
        <v>110</v>
      </c>
      <c r="Q33" s="9"/>
      <c r="R33" s="25">
        <v>1</v>
      </c>
      <c r="S33" s="9">
        <v>0.05</v>
      </c>
      <c r="T33" s="12">
        <f t="shared" si="0"/>
        <v>0.05</v>
      </c>
      <c r="U33" s="33"/>
      <c r="V33" s="39"/>
      <c r="W33" s="36"/>
      <c r="X33" s="36"/>
    </row>
    <row r="34" spans="1:24" x14ac:dyDescent="0.2">
      <c r="A34" s="33"/>
      <c r="B34" s="33"/>
      <c r="C34" s="33"/>
      <c r="D34" s="9"/>
      <c r="E34" s="25"/>
      <c r="F34" s="9"/>
      <c r="G34" s="11"/>
      <c r="H34" s="11"/>
      <c r="I34" s="9"/>
      <c r="J34" s="9"/>
      <c r="K34" s="9"/>
      <c r="L34" s="13"/>
      <c r="M34" s="13"/>
      <c r="N34" s="13"/>
      <c r="O34" s="12"/>
      <c r="P34" s="9" t="s">
        <v>58</v>
      </c>
      <c r="Q34" s="9"/>
      <c r="R34" s="25">
        <v>1</v>
      </c>
      <c r="S34" s="9">
        <v>0.2</v>
      </c>
      <c r="T34" s="12">
        <f t="shared" si="0"/>
        <v>0.2</v>
      </c>
      <c r="U34" s="33"/>
      <c r="V34" s="39"/>
      <c r="W34" s="36"/>
      <c r="X34" s="36"/>
    </row>
    <row r="35" spans="1:24" x14ac:dyDescent="0.2">
      <c r="A35" s="33"/>
      <c r="B35" s="33"/>
      <c r="C35" s="33"/>
      <c r="D35" s="9"/>
      <c r="E35" s="25"/>
      <c r="F35" s="9"/>
      <c r="G35" s="11"/>
      <c r="H35" s="11"/>
      <c r="I35" s="9"/>
      <c r="J35" s="9"/>
      <c r="K35" s="9"/>
      <c r="L35" s="13"/>
      <c r="M35" s="13"/>
      <c r="N35" s="13"/>
      <c r="O35" s="12"/>
      <c r="P35" s="9" t="s">
        <v>111</v>
      </c>
      <c r="Q35" s="9"/>
      <c r="R35" s="25">
        <v>0.51200000000000001</v>
      </c>
      <c r="S35" s="9">
        <v>15</v>
      </c>
      <c r="T35" s="12">
        <f t="shared" si="0"/>
        <v>7.68</v>
      </c>
      <c r="U35" s="33"/>
      <c r="V35" s="39"/>
      <c r="W35" s="36"/>
      <c r="X35" s="36"/>
    </row>
    <row r="36" spans="1:24" x14ac:dyDescent="0.2">
      <c r="A36" s="33"/>
      <c r="B36" s="33"/>
      <c r="C36" s="33"/>
      <c r="D36" s="28"/>
      <c r="E36" s="27"/>
      <c r="F36" s="29"/>
      <c r="G36" s="30"/>
      <c r="H36" s="30"/>
      <c r="I36" s="29"/>
      <c r="J36" s="29"/>
      <c r="K36" s="29"/>
      <c r="L36" s="31"/>
      <c r="M36" s="31"/>
      <c r="N36" s="32"/>
      <c r="O36" s="12"/>
      <c r="P36" s="9" t="s">
        <v>113</v>
      </c>
      <c r="Q36" s="9"/>
      <c r="R36" s="25">
        <v>1</v>
      </c>
      <c r="S36" s="9">
        <v>0.2</v>
      </c>
      <c r="T36" s="12">
        <f t="shared" si="0"/>
        <v>0.2</v>
      </c>
      <c r="U36" s="33"/>
      <c r="V36" s="39"/>
      <c r="W36" s="36"/>
      <c r="X36" s="36"/>
    </row>
    <row r="37" spans="1:24" x14ac:dyDescent="0.2">
      <c r="A37" s="33"/>
      <c r="B37" s="33"/>
      <c r="C37" s="33"/>
      <c r="D37" s="43" t="s">
        <v>61</v>
      </c>
      <c r="E37" s="44"/>
      <c r="F37" s="44"/>
      <c r="G37" s="44"/>
      <c r="H37" s="44"/>
      <c r="I37" s="44"/>
      <c r="J37" s="44"/>
      <c r="K37" s="44"/>
      <c r="L37" s="44"/>
      <c r="M37" s="44"/>
      <c r="N37" s="45"/>
      <c r="O37" s="12">
        <f>SUM(O19:O35)</f>
        <v>10.91489118</v>
      </c>
      <c r="P37" s="33" t="s">
        <v>63</v>
      </c>
      <c r="Q37" s="33"/>
      <c r="R37" s="33"/>
      <c r="S37" s="33"/>
      <c r="T37" s="12">
        <f>SUM(T19:T35)</f>
        <v>10.018000000000001</v>
      </c>
      <c r="U37" s="33"/>
      <c r="V37" s="39"/>
      <c r="W37" s="36"/>
      <c r="X37" s="36"/>
    </row>
    <row r="38" spans="1:24" x14ac:dyDescent="0.2">
      <c r="A38" s="47">
        <v>3</v>
      </c>
      <c r="B38" s="47" t="s">
        <v>114</v>
      </c>
      <c r="C38" s="47" t="s">
        <v>123</v>
      </c>
      <c r="D38" s="9" t="s">
        <v>34</v>
      </c>
      <c r="E38" s="26">
        <v>1</v>
      </c>
      <c r="F38" s="9" t="s">
        <v>33</v>
      </c>
      <c r="G38" s="11">
        <v>552</v>
      </c>
      <c r="H38" s="11">
        <v>505</v>
      </c>
      <c r="I38" s="9">
        <v>1</v>
      </c>
      <c r="J38" s="12">
        <v>4.43</v>
      </c>
      <c r="K38" s="12">
        <v>2.6</v>
      </c>
      <c r="L38" s="13">
        <f>G38*H38*I38*0.00000785</f>
        <v>2.188266</v>
      </c>
      <c r="M38" s="13">
        <v>2.0089999999999999</v>
      </c>
      <c r="N38" s="13">
        <f>L38-M38</f>
        <v>0.17926600000000015</v>
      </c>
      <c r="O38" s="12">
        <f>J38*L38-N38*K38</f>
        <v>9.2279267799999989</v>
      </c>
      <c r="P38" s="9" t="s">
        <v>35</v>
      </c>
      <c r="Q38" s="9" t="s">
        <v>44</v>
      </c>
      <c r="R38" s="26">
        <v>1</v>
      </c>
      <c r="S38" s="9">
        <v>0.2</v>
      </c>
      <c r="T38" s="12">
        <f t="shared" ref="T38:T51" si="1">R38*S38</f>
        <v>0.2</v>
      </c>
      <c r="U38" s="50">
        <v>1.1200000000000001</v>
      </c>
      <c r="V38" s="52">
        <f>U38*(O38+T52)+(O47+O48+O49+O50)*1.03</f>
        <v>24.661837993599995</v>
      </c>
      <c r="W38" s="47">
        <v>2.38</v>
      </c>
      <c r="X38" s="52">
        <f>V38+W38</f>
        <v>27.041837993599994</v>
      </c>
    </row>
    <row r="39" spans="1:24" x14ac:dyDescent="0.2">
      <c r="A39" s="48"/>
      <c r="B39" s="48"/>
      <c r="C39" s="48"/>
      <c r="D39" s="9"/>
      <c r="E39" s="26"/>
      <c r="F39" s="9"/>
      <c r="G39" s="11"/>
      <c r="H39" s="11"/>
      <c r="I39" s="9"/>
      <c r="J39" s="9"/>
      <c r="K39" s="9"/>
      <c r="L39" s="13"/>
      <c r="M39" s="13"/>
      <c r="N39" s="13"/>
      <c r="O39" s="12"/>
      <c r="P39" s="9" t="s">
        <v>36</v>
      </c>
      <c r="Q39" s="9" t="s">
        <v>44</v>
      </c>
      <c r="R39" s="26">
        <v>1</v>
      </c>
      <c r="S39" s="9">
        <v>0.2</v>
      </c>
      <c r="T39" s="12">
        <f t="shared" si="1"/>
        <v>0.2</v>
      </c>
      <c r="U39" s="48"/>
      <c r="V39" s="53"/>
      <c r="W39" s="48"/>
      <c r="X39" s="48"/>
    </row>
    <row r="40" spans="1:24" x14ac:dyDescent="0.2">
      <c r="A40" s="48"/>
      <c r="B40" s="48"/>
      <c r="C40" s="48"/>
      <c r="D40" s="9"/>
      <c r="E40" s="26"/>
      <c r="F40" s="9"/>
      <c r="G40" s="11"/>
      <c r="H40" s="11"/>
      <c r="I40" s="9"/>
      <c r="J40" s="9"/>
      <c r="K40" s="9"/>
      <c r="L40" s="13"/>
      <c r="M40" s="13"/>
      <c r="N40" s="13"/>
      <c r="O40" s="12"/>
      <c r="P40" s="9" t="s">
        <v>37</v>
      </c>
      <c r="Q40" s="9" t="s">
        <v>46</v>
      </c>
      <c r="R40" s="26">
        <v>1</v>
      </c>
      <c r="S40" s="9">
        <v>0.1</v>
      </c>
      <c r="T40" s="12">
        <f t="shared" si="1"/>
        <v>0.1</v>
      </c>
      <c r="U40" s="48"/>
      <c r="V40" s="53"/>
      <c r="W40" s="48"/>
      <c r="X40" s="48"/>
    </row>
    <row r="41" spans="1:24" x14ac:dyDescent="0.2">
      <c r="A41" s="48"/>
      <c r="B41" s="48"/>
      <c r="C41" s="48"/>
      <c r="D41" s="9"/>
      <c r="E41" s="26"/>
      <c r="F41" s="9"/>
      <c r="G41" s="11"/>
      <c r="H41" s="11"/>
      <c r="I41" s="9"/>
      <c r="J41" s="9"/>
      <c r="K41" s="9"/>
      <c r="L41" s="13"/>
      <c r="M41" s="13"/>
      <c r="N41" s="13"/>
      <c r="O41" s="12"/>
      <c r="P41" s="9" t="s">
        <v>38</v>
      </c>
      <c r="Q41" s="9" t="s">
        <v>47</v>
      </c>
      <c r="R41" s="26">
        <v>1</v>
      </c>
      <c r="S41" s="9">
        <v>0.15</v>
      </c>
      <c r="T41" s="12">
        <f t="shared" si="1"/>
        <v>0.15</v>
      </c>
      <c r="U41" s="48"/>
      <c r="V41" s="53"/>
      <c r="W41" s="48"/>
      <c r="X41" s="48"/>
    </row>
    <row r="42" spans="1:24" x14ac:dyDescent="0.2">
      <c r="A42" s="48"/>
      <c r="B42" s="48"/>
      <c r="C42" s="48"/>
      <c r="D42" s="9"/>
      <c r="E42" s="26"/>
      <c r="F42" s="9"/>
      <c r="G42" s="11"/>
      <c r="H42" s="11"/>
      <c r="I42" s="9"/>
      <c r="J42" s="9"/>
      <c r="K42" s="9"/>
      <c r="L42" s="13"/>
      <c r="M42" s="13"/>
      <c r="N42" s="13"/>
      <c r="O42" s="12"/>
      <c r="P42" s="9" t="s">
        <v>39</v>
      </c>
      <c r="Q42" s="9" t="s">
        <v>44</v>
      </c>
      <c r="R42" s="26">
        <v>1</v>
      </c>
      <c r="S42" s="9">
        <v>0.2</v>
      </c>
      <c r="T42" s="12">
        <f t="shared" si="1"/>
        <v>0.2</v>
      </c>
      <c r="U42" s="48"/>
      <c r="V42" s="53"/>
      <c r="W42" s="48"/>
      <c r="X42" s="48"/>
    </row>
    <row r="43" spans="1:24" x14ac:dyDescent="0.2">
      <c r="A43" s="48"/>
      <c r="B43" s="48"/>
      <c r="C43" s="48"/>
      <c r="D43" s="9"/>
      <c r="E43" s="26"/>
      <c r="F43" s="9"/>
      <c r="G43" s="11"/>
      <c r="H43" s="11"/>
      <c r="I43" s="9"/>
      <c r="J43" s="9"/>
      <c r="K43" s="9"/>
      <c r="L43" s="13"/>
      <c r="M43" s="13"/>
      <c r="N43" s="13"/>
      <c r="O43" s="12"/>
      <c r="P43" s="9" t="s">
        <v>40</v>
      </c>
      <c r="Q43" s="9" t="s">
        <v>69</v>
      </c>
      <c r="R43" s="26">
        <v>1</v>
      </c>
      <c r="S43" s="9">
        <v>0.05</v>
      </c>
      <c r="T43" s="12">
        <f t="shared" si="1"/>
        <v>0.05</v>
      </c>
      <c r="U43" s="48"/>
      <c r="V43" s="53"/>
      <c r="W43" s="48"/>
      <c r="X43" s="48"/>
    </row>
    <row r="44" spans="1:24" x14ac:dyDescent="0.2">
      <c r="A44" s="48"/>
      <c r="B44" s="48"/>
      <c r="C44" s="48"/>
      <c r="D44" s="9"/>
      <c r="E44" s="26"/>
      <c r="F44" s="9"/>
      <c r="G44" s="11"/>
      <c r="H44" s="11"/>
      <c r="I44" s="9"/>
      <c r="J44" s="9"/>
      <c r="K44" s="9"/>
      <c r="L44" s="13"/>
      <c r="M44" s="13"/>
      <c r="N44" s="13"/>
      <c r="O44" s="12"/>
      <c r="P44" s="9" t="s">
        <v>41</v>
      </c>
      <c r="Q44" s="9" t="s">
        <v>69</v>
      </c>
      <c r="R44" s="26">
        <v>1</v>
      </c>
      <c r="S44" s="9">
        <v>0.05</v>
      </c>
      <c r="T44" s="12">
        <f t="shared" si="1"/>
        <v>0.05</v>
      </c>
      <c r="U44" s="48"/>
      <c r="V44" s="53"/>
      <c r="W44" s="48"/>
      <c r="X44" s="48"/>
    </row>
    <row r="45" spans="1:24" x14ac:dyDescent="0.2">
      <c r="A45" s="48"/>
      <c r="B45" s="48"/>
      <c r="C45" s="48"/>
      <c r="D45" s="9"/>
      <c r="E45" s="26"/>
      <c r="F45" s="9"/>
      <c r="G45" s="11"/>
      <c r="H45" s="11"/>
      <c r="I45" s="9"/>
      <c r="J45" s="9"/>
      <c r="K45" s="9"/>
      <c r="L45" s="13"/>
      <c r="M45" s="13"/>
      <c r="N45" s="13"/>
      <c r="O45" s="12"/>
      <c r="P45" s="9" t="s">
        <v>42</v>
      </c>
      <c r="Q45" s="9" t="s">
        <v>48</v>
      </c>
      <c r="R45" s="26">
        <v>16</v>
      </c>
      <c r="S45" s="9">
        <v>0.03</v>
      </c>
      <c r="T45" s="12">
        <f t="shared" si="1"/>
        <v>0.48</v>
      </c>
      <c r="U45" s="48"/>
      <c r="V45" s="53"/>
      <c r="W45" s="48"/>
      <c r="X45" s="48"/>
    </row>
    <row r="46" spans="1:24" x14ac:dyDescent="0.2">
      <c r="A46" s="48"/>
      <c r="B46" s="48"/>
      <c r="C46" s="48"/>
      <c r="D46" s="9"/>
      <c r="E46" s="26"/>
      <c r="F46" s="9"/>
      <c r="G46" s="11"/>
      <c r="H46" s="11"/>
      <c r="I46" s="9"/>
      <c r="J46" s="9"/>
      <c r="K46" s="9"/>
      <c r="L46" s="13"/>
      <c r="M46" s="13"/>
      <c r="N46" s="13"/>
      <c r="O46" s="12"/>
      <c r="P46" s="9" t="s">
        <v>78</v>
      </c>
      <c r="Q46" s="9" t="s">
        <v>48</v>
      </c>
      <c r="R46" s="26">
        <v>1</v>
      </c>
      <c r="S46" s="9">
        <v>0.03</v>
      </c>
      <c r="T46" s="12">
        <f t="shared" si="1"/>
        <v>0.03</v>
      </c>
      <c r="U46" s="48"/>
      <c r="V46" s="53"/>
      <c r="W46" s="48"/>
      <c r="X46" s="48"/>
    </row>
    <row r="47" spans="1:24" x14ac:dyDescent="0.2">
      <c r="A47" s="48"/>
      <c r="B47" s="48"/>
      <c r="C47" s="48"/>
      <c r="D47" s="9" t="s">
        <v>122</v>
      </c>
      <c r="E47" s="26">
        <v>2</v>
      </c>
      <c r="F47" s="9"/>
      <c r="G47" s="11"/>
      <c r="H47" s="11"/>
      <c r="I47" s="9"/>
      <c r="J47" s="9">
        <v>0.54</v>
      </c>
      <c r="K47" s="9"/>
      <c r="L47" s="13"/>
      <c r="M47" s="13"/>
      <c r="N47" s="13"/>
      <c r="O47" s="12">
        <f>E47*J47</f>
        <v>1.08</v>
      </c>
      <c r="P47" s="9" t="s">
        <v>118</v>
      </c>
      <c r="Q47" s="9"/>
      <c r="R47" s="26">
        <v>6</v>
      </c>
      <c r="S47" s="9">
        <v>0.05</v>
      </c>
      <c r="T47" s="9">
        <f t="shared" si="1"/>
        <v>0.30000000000000004</v>
      </c>
      <c r="U47" s="48"/>
      <c r="V47" s="53"/>
      <c r="W47" s="48"/>
      <c r="X47" s="48"/>
    </row>
    <row r="48" spans="1:24" x14ac:dyDescent="0.2">
      <c r="A48" s="48"/>
      <c r="B48" s="48"/>
      <c r="C48" s="48"/>
      <c r="D48" s="9" t="s">
        <v>115</v>
      </c>
      <c r="E48" s="26">
        <v>2</v>
      </c>
      <c r="F48" s="9"/>
      <c r="G48" s="11"/>
      <c r="H48" s="11"/>
      <c r="I48" s="9"/>
      <c r="J48" s="9">
        <v>0.8</v>
      </c>
      <c r="K48" s="9"/>
      <c r="L48" s="13"/>
      <c r="M48" s="13"/>
      <c r="N48" s="13"/>
      <c r="O48" s="12">
        <f t="shared" ref="O48:O50" si="2">E48*J48</f>
        <v>1.6</v>
      </c>
      <c r="P48" s="9" t="s">
        <v>119</v>
      </c>
      <c r="Q48" s="9"/>
      <c r="R48" s="26">
        <v>4</v>
      </c>
      <c r="S48" s="9">
        <v>0.05</v>
      </c>
      <c r="T48" s="9">
        <f t="shared" si="1"/>
        <v>0.2</v>
      </c>
      <c r="U48" s="48"/>
      <c r="V48" s="53"/>
      <c r="W48" s="48"/>
      <c r="X48" s="48"/>
    </row>
    <row r="49" spans="1:24" x14ac:dyDescent="0.2">
      <c r="A49" s="48"/>
      <c r="B49" s="48"/>
      <c r="C49" s="48"/>
      <c r="D49" s="9" t="s">
        <v>116</v>
      </c>
      <c r="E49" s="26">
        <v>6</v>
      </c>
      <c r="F49" s="9"/>
      <c r="G49" s="11"/>
      <c r="H49" s="11"/>
      <c r="I49" s="9"/>
      <c r="J49" s="9">
        <v>0.03</v>
      </c>
      <c r="K49" s="9"/>
      <c r="L49" s="13"/>
      <c r="M49" s="13"/>
      <c r="N49" s="13"/>
      <c r="O49" s="12">
        <f t="shared" si="2"/>
        <v>0.18</v>
      </c>
      <c r="P49" s="9" t="s">
        <v>120</v>
      </c>
      <c r="Q49" s="9"/>
      <c r="R49" s="26">
        <v>1</v>
      </c>
      <c r="S49" s="9">
        <v>0.2</v>
      </c>
      <c r="T49" s="9">
        <f t="shared" si="1"/>
        <v>0.2</v>
      </c>
      <c r="U49" s="48"/>
      <c r="V49" s="53"/>
      <c r="W49" s="48"/>
      <c r="X49" s="48"/>
    </row>
    <row r="50" spans="1:24" x14ac:dyDescent="0.2">
      <c r="A50" s="48"/>
      <c r="B50" s="48"/>
      <c r="C50" s="48"/>
      <c r="D50" s="9" t="s">
        <v>117</v>
      </c>
      <c r="E50" s="26">
        <v>4</v>
      </c>
      <c r="F50" s="9"/>
      <c r="G50" s="11"/>
      <c r="H50" s="11"/>
      <c r="I50" s="9"/>
      <c r="J50" s="9">
        <v>3.3000000000000002E-2</v>
      </c>
      <c r="K50" s="9"/>
      <c r="L50" s="13"/>
      <c r="M50" s="13"/>
      <c r="N50" s="13"/>
      <c r="O50" s="12">
        <f t="shared" si="2"/>
        <v>0.13200000000000001</v>
      </c>
      <c r="P50" s="9" t="s">
        <v>57</v>
      </c>
      <c r="Q50" s="9"/>
      <c r="R50" s="26">
        <v>0.51200000000000001</v>
      </c>
      <c r="S50" s="9">
        <v>15</v>
      </c>
      <c r="T50" s="9">
        <f t="shared" si="1"/>
        <v>7.68</v>
      </c>
      <c r="U50" s="48"/>
      <c r="V50" s="53"/>
      <c r="W50" s="48"/>
      <c r="X50" s="48"/>
    </row>
    <row r="51" spans="1:24" x14ac:dyDescent="0.2">
      <c r="A51" s="48"/>
      <c r="B51" s="48"/>
      <c r="C51" s="48"/>
      <c r="D51" s="9"/>
      <c r="E51" s="26"/>
      <c r="F51" s="9"/>
      <c r="G51" s="11"/>
      <c r="H51" s="11"/>
      <c r="I51" s="9"/>
      <c r="J51" s="9"/>
      <c r="K51" s="9"/>
      <c r="L51" s="13"/>
      <c r="M51" s="13"/>
      <c r="N51" s="13"/>
      <c r="O51" s="12"/>
      <c r="P51" s="9" t="s">
        <v>121</v>
      </c>
      <c r="Q51" s="9"/>
      <c r="R51" s="26">
        <v>1</v>
      </c>
      <c r="S51" s="9">
        <v>0.2</v>
      </c>
      <c r="T51" s="9">
        <f t="shared" si="1"/>
        <v>0.2</v>
      </c>
      <c r="U51" s="48"/>
      <c r="V51" s="53"/>
      <c r="W51" s="48"/>
      <c r="X51" s="48"/>
    </row>
    <row r="52" spans="1:24" x14ac:dyDescent="0.2">
      <c r="A52" s="49"/>
      <c r="B52" s="49"/>
      <c r="C52" s="49"/>
      <c r="D52" s="43" t="s">
        <v>61</v>
      </c>
      <c r="E52" s="44"/>
      <c r="F52" s="44"/>
      <c r="G52" s="44"/>
      <c r="H52" s="44"/>
      <c r="I52" s="44"/>
      <c r="J52" s="44"/>
      <c r="K52" s="44"/>
      <c r="L52" s="44"/>
      <c r="M52" s="44"/>
      <c r="N52" s="45"/>
      <c r="O52" s="12">
        <f>SUM(O38:O51)</f>
        <v>12.219926779999998</v>
      </c>
      <c r="P52" s="33" t="s">
        <v>63</v>
      </c>
      <c r="Q52" s="33"/>
      <c r="R52" s="33"/>
      <c r="S52" s="33"/>
      <c r="T52" s="12">
        <f>SUM(T38:T51)</f>
        <v>10.039999999999999</v>
      </c>
      <c r="U52" s="49"/>
      <c r="V52" s="54"/>
      <c r="W52" s="49"/>
      <c r="X52" s="49"/>
    </row>
  </sheetData>
  <mergeCells count="43">
    <mergeCell ref="X38:X52"/>
    <mergeCell ref="A38:A52"/>
    <mergeCell ref="B38:B52"/>
    <mergeCell ref="C38:C52"/>
    <mergeCell ref="D52:N52"/>
    <mergeCell ref="P52:S52"/>
    <mergeCell ref="U38:U52"/>
    <mergeCell ref="V38:V52"/>
    <mergeCell ref="W38:W52"/>
    <mergeCell ref="A1:X1"/>
    <mergeCell ref="A2:A3"/>
    <mergeCell ref="B2:B3"/>
    <mergeCell ref="C2:C3"/>
    <mergeCell ref="D2:D3"/>
    <mergeCell ref="E2:E3"/>
    <mergeCell ref="F2:F3"/>
    <mergeCell ref="G2:I2"/>
    <mergeCell ref="W2:W3"/>
    <mergeCell ref="X2:X3"/>
    <mergeCell ref="A4:A18"/>
    <mergeCell ref="B4:B18"/>
    <mergeCell ref="C4:C18"/>
    <mergeCell ref="U4:U18"/>
    <mergeCell ref="V4:V18"/>
    <mergeCell ref="W4:W18"/>
    <mergeCell ref="X4:X18"/>
    <mergeCell ref="J2:K2"/>
    <mergeCell ref="L2:N2"/>
    <mergeCell ref="O2:O3"/>
    <mergeCell ref="P2:T2"/>
    <mergeCell ref="U2:U3"/>
    <mergeCell ref="V2:V3"/>
    <mergeCell ref="A19:A37"/>
    <mergeCell ref="B19:B37"/>
    <mergeCell ref="C19:C37"/>
    <mergeCell ref="D37:N37"/>
    <mergeCell ref="P37:S37"/>
    <mergeCell ref="D18:N18"/>
    <mergeCell ref="U19:U37"/>
    <mergeCell ref="V19:V37"/>
    <mergeCell ref="W19:W37"/>
    <mergeCell ref="X19:X37"/>
    <mergeCell ref="P18:S18"/>
  </mergeCells>
  <phoneticPr fontId="3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1.06</vt:lpstr>
      <vt:lpstr>1.27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sunpeilin</cp:lastModifiedBy>
  <dcterms:created xsi:type="dcterms:W3CDTF">2023-01-05T23:58:23Z</dcterms:created>
  <dcterms:modified xsi:type="dcterms:W3CDTF">2023-02-01T01:34:12Z</dcterms:modified>
</cp:coreProperties>
</file>