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1.09" sheetId="11" r:id="rId1"/>
    <sheet name="Sheet2" sheetId="7" state="hidden" r:id="rId2"/>
  </sheets>
  <calcPr calcId="144525"/>
</workbook>
</file>

<file path=xl/sharedStrings.xml><?xml version="1.0" encoding="utf-8"?>
<sst xmlns="http://schemas.openxmlformats.org/spreadsheetml/2006/main" count="378" uniqueCount="167">
  <si>
    <t>换档扶手支架焊接组件目标价格核算明细表</t>
  </si>
  <si>
    <t>序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</si>
  <si>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</si>
  <si>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</si>
  <si>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</si>
  <si>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</si>
  <si>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</si>
  <si>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</si>
  <si>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</si>
  <si>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</si>
  <si>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</si>
  <si>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</si>
  <si>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</si>
  <si>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</si>
  <si>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</si>
  <si>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未税目标价</t>
  </si>
  <si>
    <t>号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</si>
  <si>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</si>
  <si>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</si>
  <si>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</si>
  <si>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</si>
  <si>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</si>
  <si>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</si>
  <si>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</si>
  <si>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</si>
  <si>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</si>
  <si>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</si>
  <si>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</si>
  <si>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</si>
  <si>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SHT0015414</t>
  </si>
  <si>
    <t>换档扶手支架焊接组件</t>
  </si>
  <si>
    <t>SHT0015415</t>
  </si>
  <si>
    <t>换挡扶手支架</t>
  </si>
  <si>
    <t>Q235</t>
  </si>
  <si>
    <t>落料</t>
  </si>
  <si>
    <t>100T</t>
  </si>
  <si>
    <t>拉伸</t>
  </si>
  <si>
    <r>
      <rPr>
        <sz val="10"/>
        <rFont val="宋体"/>
        <charset val="134"/>
      </rPr>
      <t>2</t>
    </r>
    <r>
      <rPr>
        <sz val="11"/>
        <color theme="1"/>
        <rFont val="宋体"/>
        <charset val="134"/>
        <scheme val="minor"/>
      </rPr>
      <t>00压</t>
    </r>
  </si>
  <si>
    <t>Q370C08</t>
  </si>
  <si>
    <t>焊接六角螺母</t>
  </si>
  <si>
    <t>冲孔</t>
  </si>
  <si>
    <r>
      <rPr>
        <sz val="10"/>
        <rFont val="宋体"/>
        <charset val="134"/>
      </rPr>
      <t>8</t>
    </r>
    <r>
      <rPr>
        <sz val="11"/>
        <color theme="1"/>
        <rFont val="宋体"/>
        <charset val="134"/>
        <scheme val="minor"/>
      </rPr>
      <t>0T</t>
    </r>
  </si>
  <si>
    <t>点焊</t>
  </si>
  <si>
    <t>材料成本合计：</t>
  </si>
  <si>
    <t>加工成本合计：</t>
  </si>
  <si>
    <t>换档扶手支架焊接组件报价-文安恒德</t>
  </si>
  <si>
    <t>序号</t>
  </si>
  <si>
    <t>简图</t>
  </si>
  <si>
    <t>件号</t>
  </si>
  <si>
    <t>模具工序</t>
  </si>
  <si>
    <t>模具价格
（含税）</t>
  </si>
  <si>
    <t>备注1</t>
  </si>
  <si>
    <t>检具</t>
  </si>
  <si>
    <t>检具价格
（含税）</t>
  </si>
  <si>
    <t>销售价格
（未税）</t>
  </si>
  <si>
    <t>销售价格
（含税）</t>
  </si>
  <si>
    <t>备注</t>
  </si>
  <si>
    <t>换挡护手支
架焊接总成</t>
  </si>
  <si>
    <t>op10下料</t>
  </si>
  <si>
    <t>总成检具</t>
  </si>
  <si>
    <t>总成供货</t>
  </si>
  <si>
    <t>op20成型</t>
  </si>
  <si>
    <t>TD</t>
  </si>
  <si>
    <t>op30冲孔</t>
  </si>
  <si>
    <t>op40点焊</t>
  </si>
  <si>
    <t>换档扶手支架焊接组件报价-黄骅恒伟</t>
  </si>
  <si>
    <t>管理费</t>
  </si>
  <si>
    <t>财务费</t>
  </si>
  <si>
    <t>税金</t>
  </si>
  <si>
    <t>利润</t>
  </si>
  <si>
    <t>报价不含税</t>
  </si>
  <si>
    <t>开发周期15-20天</t>
  </si>
  <si>
    <t>黄骅市恒伟五金制品有限公司2023.2.10</t>
  </si>
  <si>
    <t>换档扶手支架焊接组件报价-泊头捷润</t>
  </si>
  <si>
    <t>未税价</t>
  </si>
  <si>
    <t>凸焊机</t>
  </si>
  <si>
    <t>包装及运费</t>
  </si>
  <si>
    <t>模具费共计</t>
  </si>
  <si>
    <t>寿命10万次</t>
  </si>
  <si>
    <t>成型</t>
  </si>
  <si>
    <t>换档扶手支架焊接组件报价-泊头捷润-谈判价格</t>
  </si>
  <si>
    <t>另：包装及运费</t>
  </si>
  <si>
    <t>加工成本降0.18元</t>
  </si>
  <si>
    <t>最终谈判价格2.3元</t>
  </si>
  <si>
    <t xml:space="preserve"> </t>
  </si>
  <si>
    <t>生产管理及设备磨损</t>
  </si>
  <si>
    <t>100%摊销1万件/2年</t>
  </si>
  <si>
    <t>开发周期12天</t>
  </si>
  <si>
    <t>注/材料费中包含做件时废品率及原材料价格3%左右的浮动系数</t>
  </si>
  <si>
    <t>报客户未税4.6元</t>
  </si>
  <si>
    <t>4000/23年</t>
  </si>
  <si>
    <t>8000/普通款</t>
  </si>
  <si>
    <t>自制？</t>
  </si>
  <si>
    <t>河北工厂自制成本核算表</t>
  </si>
  <si>
    <t>QAD编码</t>
  </si>
  <si>
    <t>零件号</t>
  </si>
  <si>
    <t>总成名称</t>
  </si>
  <si>
    <t>图示</t>
  </si>
  <si>
    <t>自制/外购</t>
  </si>
  <si>
    <t>供应商/工序</t>
  </si>
  <si>
    <t>数量</t>
  </si>
  <si>
    <t>净重尺寸</t>
  </si>
  <si>
    <t>未税制造费用</t>
  </si>
  <si>
    <t>自制费用12%系数</t>
  </si>
  <si>
    <t>未税模具费</t>
  </si>
  <si>
    <t>模具分摊数量</t>
  </si>
  <si>
    <t>模摊费</t>
  </si>
  <si>
    <t>含模摊未税价</t>
  </si>
  <si>
    <t>供应商报价</t>
  </si>
  <si>
    <t>差异价格</t>
  </si>
  <si>
    <t>差价比率</t>
  </si>
  <si>
    <t>材料利用率</t>
  </si>
  <si>
    <t>模具费</t>
  </si>
  <si>
    <t>工序数</t>
  </si>
  <si>
    <t>换挡扶手支架焊接组件</t>
  </si>
  <si>
    <t>外购</t>
  </si>
  <si>
    <t>Q235   
t=3.0</t>
  </si>
  <si>
    <t>107*102</t>
  </si>
  <si>
    <t>剪板</t>
  </si>
  <si>
    <t>200T</t>
  </si>
  <si>
    <t>80T</t>
  </si>
  <si>
    <t>焊接方螺母</t>
  </si>
  <si>
    <t>M8</t>
  </si>
  <si>
    <t>第二部分钣金件价格汇总</t>
  </si>
  <si>
    <t>项目</t>
  </si>
  <si>
    <t>图号</t>
  </si>
  <si>
    <t>厂家</t>
  </si>
  <si>
    <t>初始报价</t>
  </si>
  <si>
    <t>商定报价</t>
  </si>
  <si>
    <t>模具总费用</t>
  </si>
  <si>
    <t>模摊方式</t>
  </si>
  <si>
    <t>单件报价</t>
  </si>
  <si>
    <t>含模摊价</t>
  </si>
  <si>
    <t>9月16日轻卡减震新增</t>
  </si>
  <si>
    <t>SLT0010539</t>
  </si>
  <si>
    <t>减震器上盖板</t>
  </si>
  <si>
    <t>SPFH590 /T=3.0</t>
  </si>
  <si>
    <t>南皮利达</t>
  </si>
  <si>
    <t>预付30%，剩余70%摊销10万件产品</t>
  </si>
  <si>
    <t>SLT0010545</t>
  </si>
  <si>
    <t>减震器下底板</t>
  </si>
  <si>
    <t>统帅轻卡1880项目</t>
  </si>
  <si>
    <t>SLT0010599</t>
  </si>
  <si>
    <t>副驾靠背左侧装车钣金焊接总成</t>
  </si>
  <si>
    <t>ASSY-
QStE500 2.5</t>
  </si>
  <si>
    <t>文安恒德</t>
  </si>
  <si>
    <t>100%摊销10万件产品</t>
  </si>
  <si>
    <t>平台化-轻卡减震座椅</t>
  </si>
  <si>
    <t>SLT0010230</t>
  </si>
  <si>
    <t>驾驶员座垫右侧安装板总成</t>
  </si>
  <si>
    <t>SLT0010222</t>
  </si>
  <si>
    <t>驾驶员左侧调角器下连接板焊接总成</t>
  </si>
  <si>
    <t>ASSY-
QStE500 3.5</t>
  </si>
  <si>
    <t>SLT0010686</t>
  </si>
  <si>
    <t>驾驶员座垫右侧安装板</t>
  </si>
  <si>
    <t>QStE500 2.5</t>
  </si>
  <si>
    <t>SLT0010540</t>
  </si>
  <si>
    <t>滚轮下滑槽</t>
  </si>
  <si>
    <t>SAPH440 /T=3.0</t>
  </si>
  <si>
    <t>航天宏达</t>
  </si>
  <si>
    <t>SLT0010557</t>
  </si>
  <si>
    <r>
      <rPr>
        <sz val="8"/>
        <color indexed="8"/>
        <rFont val="宋体"/>
        <charset val="134"/>
      </rPr>
      <t>外绞架</t>
    </r>
    <r>
      <rPr>
        <sz val="8"/>
        <color indexed="10"/>
        <rFont val="宋体"/>
        <charset val="134"/>
      </rPr>
      <t>支撑板</t>
    </r>
    <r>
      <rPr>
        <sz val="8"/>
        <color indexed="8"/>
        <rFont val="宋体"/>
        <charset val="134"/>
      </rPr>
      <t>组件</t>
    </r>
  </si>
  <si>
    <t>SPFH590/T=6.0</t>
  </si>
  <si>
    <t>SLT0010556</t>
  </si>
  <si>
    <t>内绞架支撑板组件</t>
  </si>
  <si>
    <t>SLT0010564</t>
  </si>
  <si>
    <t>滚轮上滑槽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</si>
</sst>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  <numFmt numFmtId="178" formatCode="0.00_ "/>
    <numFmt numFmtId="179" formatCode="0.00_);[Red]\(0.00\)"/>
    <numFmt numFmtId="180" formatCode="0.000_);[Red]\(0.000\)"/>
    <numFmt numFmtId="181" formatCode="0.0000_);[Red]\(0.0000\)"/>
    <numFmt numFmtId="182" formatCode="0.0_ "/>
    <numFmt numFmtId="183" formatCode="#,##0.0000_ "/>
    <numFmt numFmtId="184" formatCode="0.0000_ "/>
    <numFmt numFmtId="185" formatCode="0_ "/>
  </numFmts>
  <fonts count="40">
    <font>
      <sz val="11"/>
      <color theme="1"/>
      <name val="宋体"/>
      <charset val="134"/>
      <scheme val="minor"/>
    </font>
    <font>
      <b/>
      <sz val="8"/>
      <color indexed="8"/>
      <name val="等线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等线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宋体"/>
      <charset val="134"/>
    </font>
    <font>
      <sz val="8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2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9" fontId="0" fillId="0" borderId="0" applyFon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32" fillId="15" borderId="16" applyNumberFormat="0" applyAlignment="0" applyProtection="0">
      <alignment vertical="center"/>
    </xf>
    <xf numFmtId="0" fontId="33" fillId="16" borderId="2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</cellStyleXfs>
  <cellXfs count="190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57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2" xfId="9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54" applyFont="1" applyBorder="1" applyAlignment="1">
      <alignment horizontal="center" vertical="center" wrapText="1"/>
    </xf>
    <xf numFmtId="49" fontId="4" fillId="0" borderId="2" xfId="5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0" xfId="54">
      <alignment vertical="center"/>
    </xf>
    <xf numFmtId="176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6" fillId="0" borderId="1" xfId="54" applyFont="1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horizontal="center" vertical="center" wrapText="1"/>
    </xf>
    <xf numFmtId="0" fontId="0" fillId="0" borderId="3" xfId="54" applyBorder="1" applyAlignment="1">
      <alignment horizontal="center" vertical="center" wrapText="1"/>
    </xf>
    <xf numFmtId="0" fontId="0" fillId="0" borderId="2" xfId="54" applyBorder="1" applyAlignment="1">
      <alignment horizontal="center" vertical="center" shrinkToFit="1"/>
    </xf>
    <xf numFmtId="0" fontId="0" fillId="0" borderId="3" xfId="54" applyBorder="1" applyAlignment="1">
      <alignment horizontal="center" vertical="center" shrinkToFit="1"/>
    </xf>
    <xf numFmtId="0" fontId="0" fillId="0" borderId="4" xfId="54" applyBorder="1" applyAlignment="1">
      <alignment horizontal="center" vertical="center"/>
    </xf>
    <xf numFmtId="0" fontId="0" fillId="0" borderId="4" xfId="54" applyBorder="1" applyAlignment="1">
      <alignment horizontal="center" vertical="center" wrapText="1"/>
    </xf>
    <xf numFmtId="0" fontId="0" fillId="0" borderId="4" xfId="54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 wrapText="1"/>
    </xf>
    <xf numFmtId="0" fontId="0" fillId="0" borderId="3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shrinkToFit="1"/>
    </xf>
    <xf numFmtId="0" fontId="0" fillId="0" borderId="3" xfId="54" applyFont="1" applyFill="1" applyBorder="1" applyAlignment="1">
      <alignment horizontal="center" vertical="center" shrinkToFit="1"/>
    </xf>
    <xf numFmtId="0" fontId="0" fillId="0" borderId="4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0" borderId="4" xfId="54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176" fontId="0" fillId="0" borderId="2" xfId="54" applyNumberFormat="1" applyBorder="1" applyAlignment="1">
      <alignment horizontal="center" vertical="center" wrapText="1" shrinkToFit="1"/>
    </xf>
    <xf numFmtId="179" fontId="0" fillId="0" borderId="2" xfId="54" applyNumberFormat="1" applyBorder="1" applyAlignment="1">
      <alignment horizontal="center" vertical="center"/>
    </xf>
    <xf numFmtId="180" fontId="0" fillId="0" borderId="2" xfId="54" applyNumberForma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vertical="center" wrapText="1"/>
    </xf>
    <xf numFmtId="179" fontId="7" fillId="0" borderId="2" xfId="9" applyNumberFormat="1" applyFont="1" applyFill="1" applyBorder="1" applyAlignment="1" applyProtection="1">
      <alignment vertical="center" wrapText="1"/>
      <protection locked="0"/>
    </xf>
    <xf numFmtId="180" fontId="7" fillId="0" borderId="2" xfId="55" applyNumberFormat="1" applyFont="1" applyBorder="1" applyAlignment="1">
      <alignment vertical="center"/>
    </xf>
    <xf numFmtId="180" fontId="7" fillId="0" borderId="2" xfId="0" applyNumberFormat="1" applyFont="1" applyBorder="1" applyAlignment="1">
      <alignment vertical="center" wrapText="1"/>
    </xf>
    <xf numFmtId="180" fontId="7" fillId="0" borderId="2" xfId="9" applyNumberFormat="1" applyFont="1" applyFill="1" applyBorder="1" applyAlignment="1" applyProtection="1">
      <alignment vertical="center" wrapText="1"/>
      <protection locked="0"/>
    </xf>
    <xf numFmtId="176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176" fontId="0" fillId="0" borderId="2" xfId="54" applyNumberFormat="1" applyFont="1" applyFill="1" applyBorder="1" applyAlignment="1">
      <alignment horizontal="center" vertical="center" wrapText="1" shrinkToFit="1"/>
    </xf>
    <xf numFmtId="179" fontId="0" fillId="0" borderId="2" xfId="54" applyNumberFormat="1" applyFont="1" applyFill="1" applyBorder="1" applyAlignment="1">
      <alignment horizontal="center" vertical="center"/>
    </xf>
    <xf numFmtId="180" fontId="0" fillId="0" borderId="2" xfId="54" applyNumberFormat="1" applyFont="1" applyFill="1" applyBorder="1" applyAlignment="1">
      <alignment horizontal="center" vertical="center" shrinkToFit="1"/>
    </xf>
    <xf numFmtId="180" fontId="7" fillId="0" borderId="2" xfId="55" applyNumberFormat="1" applyFont="1" applyFill="1" applyBorder="1" applyAlignment="1">
      <alignment vertical="center"/>
    </xf>
    <xf numFmtId="181" fontId="0" fillId="0" borderId="2" xfId="54" applyNumberFormat="1" applyFill="1" applyBorder="1" applyAlignment="1">
      <alignment horizontal="center" vertical="center" wrapText="1"/>
    </xf>
    <xf numFmtId="176" fontId="0" fillId="0" borderId="2" xfId="54" applyNumberFormat="1" applyBorder="1" applyAlignment="1">
      <alignment horizontal="center" vertical="center" wrapText="1"/>
    </xf>
    <xf numFmtId="179" fontId="0" fillId="0" borderId="2" xfId="54" applyNumberForma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13" fillId="0" borderId="2" xfId="0" applyNumberFormat="1" applyFont="1" applyBorder="1">
      <alignment vertical="center"/>
    </xf>
    <xf numFmtId="176" fontId="13" fillId="0" borderId="2" xfId="0" applyNumberFormat="1" applyFont="1" applyBorder="1">
      <alignment vertical="center"/>
    </xf>
    <xf numFmtId="9" fontId="9" fillId="0" borderId="2" xfId="0" applyNumberFormat="1" applyFont="1" applyBorder="1" applyAlignment="1">
      <alignment horizontal="center" vertical="center" wrapText="1"/>
    </xf>
    <xf numFmtId="181" fontId="9" fillId="0" borderId="2" xfId="0" applyNumberFormat="1" applyFont="1" applyBorder="1" applyAlignment="1">
      <alignment horizontal="center" vertical="center" wrapText="1"/>
    </xf>
    <xf numFmtId="182" fontId="7" fillId="0" borderId="2" xfId="0" applyNumberFormat="1" applyFont="1" applyBorder="1" applyAlignment="1">
      <alignment vertical="center"/>
    </xf>
    <xf numFmtId="178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9" fontId="9" fillId="0" borderId="0" xfId="0" applyNumberFormat="1" applyFont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 wrapText="1"/>
    </xf>
    <xf numFmtId="179" fontId="0" fillId="0" borderId="3" xfId="54" applyNumberFormat="1" applyFont="1" applyFill="1" applyBorder="1" applyAlignment="1">
      <alignment horizontal="center" vertical="center"/>
    </xf>
    <xf numFmtId="176" fontId="0" fillId="0" borderId="2" xfId="54" applyNumberFormat="1" applyFont="1" applyFill="1" applyBorder="1" applyAlignment="1">
      <alignment horizontal="center" vertical="center" wrapText="1"/>
    </xf>
    <xf numFmtId="179" fontId="0" fillId="0" borderId="2" xfId="54" applyNumberFormat="1" applyFont="1" applyFill="1" applyBorder="1" applyAlignment="1">
      <alignment horizontal="center" vertical="center" shrinkToFit="1"/>
    </xf>
    <xf numFmtId="179" fontId="0" fillId="0" borderId="4" xfId="54" applyNumberFormat="1" applyFont="1" applyFill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Fill="1">
      <alignment vertical="center"/>
    </xf>
    <xf numFmtId="181" fontId="0" fillId="0" borderId="2" xfId="54" applyNumberFormat="1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5" borderId="0" xfId="0" applyFill="1">
      <alignment vertical="center"/>
    </xf>
    <xf numFmtId="181" fontId="0" fillId="5" borderId="0" xfId="0" applyNumberFormat="1" applyFill="1">
      <alignment vertical="center"/>
    </xf>
    <xf numFmtId="179" fontId="0" fillId="0" borderId="3" xfId="54" applyNumberFormat="1" applyFont="1" applyFill="1" applyBorder="1" applyAlignment="1">
      <alignment horizontal="center" vertical="center" wrapText="1"/>
    </xf>
    <xf numFmtId="179" fontId="0" fillId="0" borderId="4" xfId="54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 shrinkToFit="1"/>
    </xf>
    <xf numFmtId="176" fontId="14" fillId="0" borderId="13" xfId="0" applyNumberFormat="1" applyFont="1" applyFill="1" applyBorder="1" applyAlignment="1">
      <alignment horizontal="center" vertical="center" wrapText="1" shrinkToFit="1"/>
    </xf>
    <xf numFmtId="176" fontId="14" fillId="0" borderId="14" xfId="0" applyNumberFormat="1" applyFont="1" applyFill="1" applyBorder="1" applyAlignment="1">
      <alignment horizontal="center" vertical="center" wrapText="1" shrinkToFit="1"/>
    </xf>
    <xf numFmtId="176" fontId="14" fillId="0" borderId="15" xfId="0" applyNumberFormat="1" applyFont="1" applyFill="1" applyBorder="1" applyAlignment="1">
      <alignment horizontal="center" vertical="center" wrapText="1" shrinkToFit="1"/>
    </xf>
    <xf numFmtId="180" fontId="14" fillId="0" borderId="13" xfId="0" applyNumberFormat="1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176" fontId="14" fillId="0" borderId="3" xfId="0" applyNumberFormat="1" applyFont="1" applyFill="1" applyBorder="1" applyAlignment="1">
      <alignment vertical="center" wrapText="1" shrinkToFit="1"/>
    </xf>
    <xf numFmtId="180" fontId="14" fillId="0" borderId="3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84" fontId="7" fillId="0" borderId="2" xfId="55" applyNumberFormat="1" applyFont="1" applyFill="1" applyBorder="1" applyAlignment="1">
      <alignment horizontal="center" vertical="center"/>
    </xf>
    <xf numFmtId="181" fontId="14" fillId="0" borderId="14" xfId="0" applyNumberFormat="1" applyFont="1" applyFill="1" applyBorder="1" applyAlignment="1">
      <alignment horizontal="center" vertical="center" shrinkToFit="1"/>
    </xf>
    <xf numFmtId="10" fontId="14" fillId="0" borderId="14" xfId="0" applyNumberFormat="1" applyFont="1" applyFill="1" applyBorder="1" applyAlignment="1">
      <alignment horizontal="center" vertical="center" shrinkToFit="1"/>
    </xf>
    <xf numFmtId="180" fontId="14" fillId="0" borderId="15" xfId="0" applyNumberFormat="1" applyFont="1" applyFill="1" applyBorder="1" applyAlignment="1">
      <alignment horizontal="center" vertical="center" shrinkToFit="1"/>
    </xf>
    <xf numFmtId="179" fontId="14" fillId="0" borderId="13" xfId="0" applyNumberFormat="1" applyFont="1" applyFill="1" applyBorder="1" applyAlignment="1">
      <alignment horizontal="center" vertical="center"/>
    </xf>
    <xf numFmtId="179" fontId="14" fillId="0" borderId="15" xfId="0" applyNumberFormat="1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 applyAlignment="1">
      <alignment horizontal="center" vertical="center"/>
    </xf>
    <xf numFmtId="181" fontId="14" fillId="0" borderId="3" xfId="0" applyNumberFormat="1" applyFont="1" applyFill="1" applyBorder="1" applyAlignment="1">
      <alignment horizontal="center" vertical="center" shrinkToFit="1"/>
    </xf>
    <xf numFmtId="10" fontId="14" fillId="0" borderId="3" xfId="0" applyNumberFormat="1" applyFont="1" applyFill="1" applyBorder="1" applyAlignment="1">
      <alignment horizontal="center" vertical="center" wrapText="1" shrinkToFit="1"/>
    </xf>
    <xf numFmtId="179" fontId="14" fillId="0" borderId="5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84" fontId="7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9" applyNumberFormat="1" applyFont="1" applyFill="1" applyBorder="1" applyAlignment="1" applyProtection="1">
      <alignment horizontal="center" vertical="center" wrapText="1"/>
      <protection locked="0"/>
    </xf>
    <xf numFmtId="178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185" fontId="17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/>
    </xf>
    <xf numFmtId="181" fontId="14" fillId="0" borderId="6" xfId="0" applyNumberFormat="1" applyFont="1" applyFill="1" applyBorder="1" applyAlignment="1">
      <alignment horizontal="center" vertical="center" wrapText="1" shrinkToFit="1"/>
    </xf>
    <xf numFmtId="181" fontId="14" fillId="0" borderId="3" xfId="0" applyNumberFormat="1" applyFont="1" applyFill="1" applyBorder="1" applyAlignment="1">
      <alignment horizontal="center" vertical="center" wrapText="1" shrinkToFit="1"/>
    </xf>
    <xf numFmtId="184" fontId="13" fillId="0" borderId="3" xfId="0" applyNumberFormat="1" applyFont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181" fontId="14" fillId="0" borderId="11" xfId="0" applyNumberFormat="1" applyFont="1" applyFill="1" applyBorder="1" applyAlignment="1">
      <alignment horizontal="center" vertical="center" wrapText="1" shrinkToFit="1"/>
    </xf>
    <xf numFmtId="181" fontId="14" fillId="0" borderId="4" xfId="0" applyNumberFormat="1" applyFont="1" applyFill="1" applyBorder="1" applyAlignment="1">
      <alignment horizontal="center" vertical="center" wrapText="1" shrinkToFit="1"/>
    </xf>
    <xf numFmtId="184" fontId="13" fillId="0" borderId="4" xfId="0" applyNumberFormat="1" applyFont="1" applyBorder="1" applyAlignment="1">
      <alignment horizontal="center" vertical="center"/>
    </xf>
    <xf numFmtId="178" fontId="14" fillId="0" borderId="2" xfId="0" applyNumberFormat="1" applyFont="1" applyFill="1" applyBorder="1" applyAlignment="1">
      <alignment vertical="center"/>
    </xf>
    <xf numFmtId="176" fontId="14" fillId="0" borderId="2" xfId="0" applyNumberFormat="1" applyFont="1" applyFill="1" applyBorder="1" applyAlignment="1">
      <alignment vertical="center"/>
    </xf>
    <xf numFmtId="181" fontId="7" fillId="0" borderId="2" xfId="0" applyNumberFormat="1" applyFont="1" applyFill="1" applyBorder="1" applyAlignment="1">
      <alignment horizontal="center" vertical="center"/>
    </xf>
    <xf numFmtId="181" fontId="7" fillId="5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vertical="center"/>
    </xf>
    <xf numFmtId="184" fontId="13" fillId="0" borderId="3" xfId="0" applyNumberFormat="1" applyFont="1" applyBorder="1" applyAlignment="1">
      <alignment horizontal="center" vertical="center" wrapText="1"/>
    </xf>
    <xf numFmtId="181" fontId="13" fillId="0" borderId="3" xfId="0" applyNumberFormat="1" applyFont="1" applyBorder="1" applyAlignment="1">
      <alignment horizontal="center" vertical="center" wrapText="1"/>
    </xf>
    <xf numFmtId="181" fontId="14" fillId="0" borderId="2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184" fontId="13" fillId="0" borderId="4" xfId="0" applyNumberFormat="1" applyFont="1" applyBorder="1" applyAlignment="1">
      <alignment horizontal="center" vertical="center" wrapText="1"/>
    </xf>
    <xf numFmtId="181" fontId="13" fillId="0" borderId="4" xfId="0" applyNumberFormat="1" applyFont="1" applyBorder="1" applyAlignment="1">
      <alignment horizontal="center" vertical="center" wrapText="1"/>
    </xf>
    <xf numFmtId="181" fontId="14" fillId="0" borderId="3" xfId="0" applyNumberFormat="1" applyFont="1" applyFill="1" applyBorder="1" applyAlignment="1">
      <alignment horizontal="center" vertical="center" wrapText="1"/>
    </xf>
    <xf numFmtId="10" fontId="14" fillId="0" borderId="3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样式 1 5 2" xfId="14"/>
    <cellStyle name="常规 6" xfId="15"/>
    <cellStyle name="百分比 2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2 10" xfId="52"/>
    <cellStyle name="60% - 强调文字颜色 6" xfId="53" builtinId="52"/>
    <cellStyle name="常规 2" xfId="54"/>
    <cellStyle name="常规 3" xfId="55"/>
    <cellStyle name="常规 41" xfId="56"/>
    <cellStyle name="样式 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38101</xdr:colOff>
      <xdr:row>3</xdr:row>
      <xdr:rowOff>57150</xdr:rowOff>
    </xdr:from>
    <xdr:to>
      <xdr:col>4</xdr:col>
      <xdr:colOff>0</xdr:colOff>
      <xdr:row>7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1160" y="623570"/>
          <a:ext cx="1056005" cy="104965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25</xdr:row>
      <xdr:rowOff>57150</xdr:rowOff>
    </xdr:from>
    <xdr:to>
      <xdr:col>4</xdr:col>
      <xdr:colOff>1</xdr:colOff>
      <xdr:row>31</xdr:row>
      <xdr:rowOff>78105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1160" y="5693410"/>
          <a:ext cx="1056005" cy="104965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36</xdr:row>
      <xdr:rowOff>57150</xdr:rowOff>
    </xdr:from>
    <xdr:to>
      <xdr:col>4</xdr:col>
      <xdr:colOff>1</xdr:colOff>
      <xdr:row>42</xdr:row>
      <xdr:rowOff>78105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1160" y="7631430"/>
          <a:ext cx="1056005" cy="104965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54</xdr:row>
      <xdr:rowOff>57150</xdr:rowOff>
    </xdr:from>
    <xdr:to>
      <xdr:col>4</xdr:col>
      <xdr:colOff>1</xdr:colOff>
      <xdr:row>60</xdr:row>
      <xdr:rowOff>78105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1160" y="10769600"/>
          <a:ext cx="1056005" cy="104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128270</xdr:colOff>
      <xdr:row>11</xdr:row>
      <xdr:rowOff>137795</xdr:rowOff>
    </xdr:from>
    <xdr:to>
      <xdr:col>1</xdr:col>
      <xdr:colOff>701675</xdr:colOff>
      <xdr:row>14</xdr:row>
      <xdr:rowOff>144145</xdr:rowOff>
    </xdr:to>
    <xdr:pic>
      <xdr:nvPicPr>
        <xdr:cNvPr id="7" name="图片 1" descr="6e38524be9fa2aa5b79f0751d03138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0205" y="3207385"/>
          <a:ext cx="573405" cy="606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96520</xdr:colOff>
      <xdr:row>76</xdr:row>
      <xdr:rowOff>162560</xdr:rowOff>
    </xdr:from>
    <xdr:to>
      <xdr:col>4</xdr:col>
      <xdr:colOff>673735</xdr:colOff>
      <xdr:row>80</xdr:row>
      <xdr:rowOff>104140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13685" y="15034260"/>
          <a:ext cx="577215" cy="62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83820</xdr:colOff>
      <xdr:row>8</xdr:row>
      <xdr:rowOff>68580</xdr:rowOff>
    </xdr:from>
    <xdr:to>
      <xdr:col>20</xdr:col>
      <xdr:colOff>101600</xdr:colOff>
      <xdr:row>21</xdr:row>
      <xdr:rowOff>74295</xdr:rowOff>
    </xdr:to>
    <xdr:pic>
      <xdr:nvPicPr>
        <xdr:cNvPr id="8" name="图片 7" descr="新强力报价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578215" y="1911350"/>
          <a:ext cx="3098165" cy="3061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2"/>
  <sheetViews>
    <sheetView tabSelected="1" zoomScale="70" zoomScaleNormal="70" topLeftCell="A5" workbookViewId="0">
      <selection activeCell="Y11" sqref="Y11"/>
    </sheetView>
  </sheetViews>
  <sheetFormatPr defaultColWidth="9" defaultRowHeight="13.5"/>
  <cols>
    <col min="1" max="1" width="3.3716814159292" customWidth="1"/>
    <col min="2" max="2" width="10.2477876106195" customWidth="1"/>
    <col min="4" max="4" width="15.2477876106195" customWidth="1"/>
    <col min="5" max="5" width="10.2477876106195" customWidth="1"/>
    <col min="6" max="6" width="13" customWidth="1"/>
    <col min="7" max="7" width="7.12389380530973" customWidth="1"/>
    <col min="8" max="8" width="5.24778761061947" customWidth="1"/>
    <col min="9" max="10" width="6.75221238938053" style="25" customWidth="1"/>
    <col min="11" max="11" width="5.50442477876106" style="25" customWidth="1"/>
    <col min="12" max="12" width="6.50442477876106" style="26" customWidth="1"/>
    <col min="13" max="13" width="5.87610619469027" style="26" customWidth="1"/>
    <col min="14" max="16" width="6.75221238938053" style="27" customWidth="1"/>
    <col min="17" max="17" width="7.12389380530973" style="26" customWidth="1"/>
    <col min="18" max="18" width="15.5575221238938" customWidth="1"/>
    <col min="19" max="19" width="6.3716814159292" customWidth="1"/>
    <col min="20" max="20" width="7.12389380530973" customWidth="1"/>
    <col min="21" max="21" width="7.12389380530973" style="25" customWidth="1"/>
    <col min="22" max="22" width="7.50442477876106" customWidth="1"/>
    <col min="23" max="23" width="10.8230088495575" customWidth="1"/>
    <col min="24" max="24" width="11.1238938053097" style="28" customWidth="1"/>
    <col min="25" max="25" width="20.0176991150442" customWidth="1"/>
    <col min="26" max="26" width="12.7964601769912"/>
  </cols>
  <sheetData>
    <row r="1" s="24" customFormat="1" ht="17.6" spans="1:24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="24" customFormat="1" customHeight="1" spans="1:24">
      <c r="A2" s="30" t="s">
        <v>1</v>
      </c>
      <c r="B2" s="31" t="s">
        <v>2</v>
      </c>
      <c r="C2" s="31" t="s">
        <v>3</v>
      </c>
      <c r="D2" s="32" t="s">
        <v>4</v>
      </c>
      <c r="E2" s="31" t="s">
        <v>5</v>
      </c>
      <c r="F2" s="33" t="s">
        <v>6</v>
      </c>
      <c r="G2" s="31" t="s">
        <v>7</v>
      </c>
      <c r="H2" s="34" t="s">
        <v>8</v>
      </c>
      <c r="I2" s="65" t="s">
        <v>9</v>
      </c>
      <c r="J2" s="65"/>
      <c r="K2" s="65"/>
      <c r="L2" s="66" t="s">
        <v>10</v>
      </c>
      <c r="M2" s="66"/>
      <c r="N2" s="67" t="s">
        <v>11</v>
      </c>
      <c r="O2" s="67"/>
      <c r="P2" s="67"/>
      <c r="Q2" s="66" t="s">
        <v>12</v>
      </c>
      <c r="R2" s="66" t="s">
        <v>13</v>
      </c>
      <c r="S2" s="66"/>
      <c r="T2" s="66"/>
      <c r="U2" s="66"/>
      <c r="V2" s="66"/>
      <c r="W2" s="66" t="s">
        <v>14</v>
      </c>
      <c r="X2" s="82" t="s">
        <v>15</v>
      </c>
    </row>
    <row r="3" s="24" customFormat="1" spans="1:24">
      <c r="A3" s="35" t="s">
        <v>16</v>
      </c>
      <c r="B3" s="31"/>
      <c r="C3" s="31"/>
      <c r="D3" s="36"/>
      <c r="E3" s="31"/>
      <c r="F3" s="33"/>
      <c r="G3" s="31"/>
      <c r="H3" s="37"/>
      <c r="I3" s="65" t="s">
        <v>17</v>
      </c>
      <c r="J3" s="65" t="s">
        <v>18</v>
      </c>
      <c r="K3" s="65" t="s">
        <v>19</v>
      </c>
      <c r="L3" s="66" t="s">
        <v>20</v>
      </c>
      <c r="M3" s="66" t="s">
        <v>21</v>
      </c>
      <c r="N3" s="67" t="s">
        <v>22</v>
      </c>
      <c r="O3" s="67" t="s">
        <v>23</v>
      </c>
      <c r="P3" s="67" t="s">
        <v>21</v>
      </c>
      <c r="Q3" s="66"/>
      <c r="R3" s="66" t="s">
        <v>24</v>
      </c>
      <c r="S3" s="66" t="s">
        <v>25</v>
      </c>
      <c r="T3" s="66" t="s">
        <v>26</v>
      </c>
      <c r="U3" s="83" t="s">
        <v>27</v>
      </c>
      <c r="V3" s="84" t="s">
        <v>28</v>
      </c>
      <c r="W3" s="66"/>
      <c r="X3" s="82"/>
    </row>
    <row r="4" ht="20.1" customHeight="1" spans="1:24">
      <c r="A4" s="38">
        <v>1</v>
      </c>
      <c r="B4" s="38" t="s">
        <v>29</v>
      </c>
      <c r="C4" s="38" t="s">
        <v>30</v>
      </c>
      <c r="D4" s="38"/>
      <c r="E4" s="39" t="s">
        <v>31</v>
      </c>
      <c r="F4" s="39" t="s">
        <v>32</v>
      </c>
      <c r="G4" s="39">
        <v>1</v>
      </c>
      <c r="H4" s="40" t="s">
        <v>33</v>
      </c>
      <c r="I4" s="68">
        <v>110</v>
      </c>
      <c r="J4" s="68">
        <v>106.5</v>
      </c>
      <c r="K4" s="68">
        <v>3</v>
      </c>
      <c r="L4" s="69">
        <v>4.18</v>
      </c>
      <c r="M4" s="69">
        <v>2.6</v>
      </c>
      <c r="N4" s="70">
        <f>I4*J4*K4*0.00000785</f>
        <v>0.27588825</v>
      </c>
      <c r="O4" s="71">
        <v>0.1563</v>
      </c>
      <c r="P4" s="72">
        <f>N4-O4</f>
        <v>0.11958825</v>
      </c>
      <c r="Q4" s="69">
        <f>L4*N4-M4*P4</f>
        <v>0.842283435</v>
      </c>
      <c r="R4" s="85" t="s">
        <v>34</v>
      </c>
      <c r="S4" s="86" t="s">
        <v>35</v>
      </c>
      <c r="T4" s="87">
        <v>0.07</v>
      </c>
      <c r="U4" s="88">
        <v>1</v>
      </c>
      <c r="V4" s="87">
        <f>T4/U4</f>
        <v>0.07</v>
      </c>
      <c r="W4" s="89">
        <v>1.12</v>
      </c>
      <c r="X4" s="90">
        <f>(Q4+V8)*W4+Q6*1.03</f>
        <v>1.6667374472</v>
      </c>
    </row>
    <row r="5" ht="20.1" customHeight="1" spans="1:24">
      <c r="A5" s="41"/>
      <c r="B5" s="41"/>
      <c r="C5" s="41"/>
      <c r="D5" s="41"/>
      <c r="E5" s="42"/>
      <c r="F5" s="42"/>
      <c r="G5" s="42"/>
      <c r="H5" s="42"/>
      <c r="I5" s="73"/>
      <c r="J5" s="73"/>
      <c r="K5" s="73"/>
      <c r="L5" s="74"/>
      <c r="M5" s="74"/>
      <c r="N5" s="75"/>
      <c r="O5" s="75"/>
      <c r="P5" s="75"/>
      <c r="Q5" s="74"/>
      <c r="R5" s="85" t="s">
        <v>36</v>
      </c>
      <c r="S5" s="86" t="s">
        <v>37</v>
      </c>
      <c r="T5" s="87">
        <v>0.2</v>
      </c>
      <c r="U5" s="91">
        <v>1</v>
      </c>
      <c r="V5" s="87">
        <f t="shared" ref="V5:V7" si="0">T5/U5</f>
        <v>0.2</v>
      </c>
      <c r="W5" s="89"/>
      <c r="X5" s="90"/>
    </row>
    <row r="6" ht="20.1" customHeight="1" spans="1:24">
      <c r="A6" s="41"/>
      <c r="B6" s="41"/>
      <c r="C6" s="41"/>
      <c r="D6" s="41"/>
      <c r="E6" s="39" t="s">
        <v>38</v>
      </c>
      <c r="F6" s="39" t="s">
        <v>39</v>
      </c>
      <c r="G6" s="39">
        <v>3</v>
      </c>
      <c r="H6" s="40"/>
      <c r="I6" s="68"/>
      <c r="J6" s="68"/>
      <c r="K6" s="68"/>
      <c r="L6" s="69">
        <v>0.042</v>
      </c>
      <c r="M6" s="69"/>
      <c r="N6" s="70"/>
      <c r="O6" s="71"/>
      <c r="P6" s="72"/>
      <c r="Q6" s="69">
        <f>G6*L6</f>
        <v>0.126</v>
      </c>
      <c r="R6" s="85" t="s">
        <v>40</v>
      </c>
      <c r="S6" s="86" t="s">
        <v>41</v>
      </c>
      <c r="T6" s="87">
        <v>0.05</v>
      </c>
      <c r="U6" s="88">
        <v>1</v>
      </c>
      <c r="V6" s="87">
        <f t="shared" si="0"/>
        <v>0.05</v>
      </c>
      <c r="W6" s="89"/>
      <c r="X6" s="90"/>
    </row>
    <row r="7" ht="20.1" customHeight="1" spans="1:24">
      <c r="A7" s="41"/>
      <c r="B7" s="41"/>
      <c r="C7" s="41"/>
      <c r="D7" s="41"/>
      <c r="E7" s="39"/>
      <c r="F7" s="39"/>
      <c r="G7" s="39"/>
      <c r="H7" s="40"/>
      <c r="I7" s="68"/>
      <c r="J7" s="68"/>
      <c r="K7" s="68"/>
      <c r="L7" s="69"/>
      <c r="M7" s="69"/>
      <c r="N7" s="70"/>
      <c r="O7" s="71"/>
      <c r="P7" s="72"/>
      <c r="Q7" s="69"/>
      <c r="R7" s="85" t="s">
        <v>42</v>
      </c>
      <c r="S7" s="86"/>
      <c r="T7" s="87">
        <v>0.07</v>
      </c>
      <c r="U7" s="88">
        <v>3</v>
      </c>
      <c r="V7" s="87">
        <f>T7*U7</f>
        <v>0.21</v>
      </c>
      <c r="W7" s="89"/>
      <c r="X7" s="90"/>
    </row>
    <row r="8" ht="20.1" customHeight="1" spans="1:24">
      <c r="A8" s="43"/>
      <c r="B8" s="43"/>
      <c r="C8" s="43"/>
      <c r="D8" s="43"/>
      <c r="E8" s="44" t="s">
        <v>43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74">
        <f>SUM(Q4:Q7)</f>
        <v>0.968283435</v>
      </c>
      <c r="R8" s="44" t="s">
        <v>44</v>
      </c>
      <c r="S8" s="45"/>
      <c r="T8" s="45"/>
      <c r="U8" s="45"/>
      <c r="V8" s="92">
        <f>SUM(V4:V7)</f>
        <v>0.53</v>
      </c>
      <c r="W8" s="89"/>
      <c r="X8" s="90"/>
    </row>
    <row r="9" ht="20.1" customHeight="1" spans="1:24">
      <c r="A9" s="46"/>
      <c r="B9" s="46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R9" s="47"/>
      <c r="S9" s="48"/>
      <c r="T9" s="48"/>
      <c r="U9" s="48"/>
      <c r="V9" s="93"/>
      <c r="W9" s="94"/>
      <c r="X9" s="95"/>
    </row>
    <row r="10" spans="1:12">
      <c r="A10" s="48" t="s">
        <v>45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ht="63" spans="1:12">
      <c r="A11" s="49" t="s">
        <v>46</v>
      </c>
      <c r="B11" s="50" t="s">
        <v>47</v>
      </c>
      <c r="C11" s="50" t="s">
        <v>3</v>
      </c>
      <c r="D11" s="50" t="s">
        <v>48</v>
      </c>
      <c r="E11" s="49" t="s">
        <v>49</v>
      </c>
      <c r="F11" s="51" t="s">
        <v>50</v>
      </c>
      <c r="G11" s="49" t="s">
        <v>51</v>
      </c>
      <c r="H11" s="49" t="s">
        <v>52</v>
      </c>
      <c r="I11" s="51" t="s">
        <v>53</v>
      </c>
      <c r="J11" s="76" t="s">
        <v>54</v>
      </c>
      <c r="K11" s="76" t="s">
        <v>55</v>
      </c>
      <c r="L11" s="50" t="s">
        <v>56</v>
      </c>
    </row>
    <row r="12" ht="15.75" spans="1:12">
      <c r="A12" s="52">
        <v>1</v>
      </c>
      <c r="B12" s="52"/>
      <c r="C12" s="53" t="s">
        <v>57</v>
      </c>
      <c r="D12" s="52" t="s">
        <v>29</v>
      </c>
      <c r="E12" s="52" t="s">
        <v>58</v>
      </c>
      <c r="F12" s="54">
        <v>6500</v>
      </c>
      <c r="G12" s="52"/>
      <c r="H12" s="53" t="s">
        <v>59</v>
      </c>
      <c r="I12" s="54">
        <v>5500</v>
      </c>
      <c r="J12" s="77">
        <v>5.8</v>
      </c>
      <c r="K12" s="77">
        <v>6.55</v>
      </c>
      <c r="L12" s="53" t="s">
        <v>60</v>
      </c>
    </row>
    <row r="13" ht="15.75" spans="1:12">
      <c r="A13" s="52"/>
      <c r="B13" s="52"/>
      <c r="C13" s="52"/>
      <c r="D13" s="52"/>
      <c r="E13" s="52" t="s">
        <v>61</v>
      </c>
      <c r="F13" s="54">
        <v>8500</v>
      </c>
      <c r="G13" s="52" t="s">
        <v>62</v>
      </c>
      <c r="H13" s="53"/>
      <c r="I13" s="54"/>
      <c r="J13" s="77"/>
      <c r="K13" s="77"/>
      <c r="L13" s="53"/>
    </row>
    <row r="14" ht="15.75" spans="1:12">
      <c r="A14" s="52"/>
      <c r="B14" s="52"/>
      <c r="C14" s="52"/>
      <c r="D14" s="52"/>
      <c r="E14" s="52" t="s">
        <v>63</v>
      </c>
      <c r="F14" s="54">
        <v>4500</v>
      </c>
      <c r="G14" s="52"/>
      <c r="H14" s="53"/>
      <c r="I14" s="54"/>
      <c r="J14" s="77"/>
      <c r="K14" s="77"/>
      <c r="L14" s="53"/>
    </row>
    <row r="15" ht="15.75" spans="1:12">
      <c r="A15" s="52"/>
      <c r="B15" s="52"/>
      <c r="C15" s="52"/>
      <c r="D15" s="52"/>
      <c r="E15" s="52" t="s">
        <v>64</v>
      </c>
      <c r="F15" s="54">
        <v>50</v>
      </c>
      <c r="G15" s="52"/>
      <c r="H15" s="53"/>
      <c r="I15" s="54"/>
      <c r="J15" s="77"/>
      <c r="K15" s="77"/>
      <c r="L15" s="53"/>
    </row>
    <row r="23" ht="17.6" spans="1:27">
      <c r="A23" s="55" t="s">
        <v>65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>
      <c r="A24" s="56" t="s">
        <v>1</v>
      </c>
      <c r="B24" s="57" t="s">
        <v>2</v>
      </c>
      <c r="C24" s="57" t="s">
        <v>3</v>
      </c>
      <c r="D24" s="58" t="s">
        <v>4</v>
      </c>
      <c r="E24" s="57" t="s">
        <v>5</v>
      </c>
      <c r="F24" s="59" t="s">
        <v>6</v>
      </c>
      <c r="G24" s="57" t="s">
        <v>7</v>
      </c>
      <c r="H24" s="60" t="s">
        <v>8</v>
      </c>
      <c r="I24" s="78" t="s">
        <v>9</v>
      </c>
      <c r="J24" s="78"/>
      <c r="K24" s="78"/>
      <c r="L24" s="79" t="s">
        <v>10</v>
      </c>
      <c r="M24" s="79"/>
      <c r="N24" s="80" t="s">
        <v>11</v>
      </c>
      <c r="O24" s="80"/>
      <c r="P24" s="80"/>
      <c r="Q24" s="79" t="s">
        <v>12</v>
      </c>
      <c r="R24" s="79" t="s">
        <v>13</v>
      </c>
      <c r="S24" s="79"/>
      <c r="T24" s="79"/>
      <c r="U24" s="79"/>
      <c r="V24" s="79"/>
      <c r="W24" s="96" t="s">
        <v>66</v>
      </c>
      <c r="X24" s="96" t="s">
        <v>67</v>
      </c>
      <c r="Y24" s="96" t="s">
        <v>68</v>
      </c>
      <c r="Z24" s="96" t="s">
        <v>69</v>
      </c>
      <c r="AA24" s="108" t="s">
        <v>70</v>
      </c>
    </row>
    <row r="25" spans="1:27">
      <c r="A25" s="61" t="s">
        <v>16</v>
      </c>
      <c r="B25" s="57"/>
      <c r="C25" s="57"/>
      <c r="D25" s="62"/>
      <c r="E25" s="57"/>
      <c r="F25" s="59"/>
      <c r="G25" s="57"/>
      <c r="H25" s="63"/>
      <c r="I25" s="78" t="s">
        <v>17</v>
      </c>
      <c r="J25" s="78" t="s">
        <v>18</v>
      </c>
      <c r="K25" s="78" t="s">
        <v>19</v>
      </c>
      <c r="L25" s="79" t="s">
        <v>20</v>
      </c>
      <c r="M25" s="79" t="s">
        <v>21</v>
      </c>
      <c r="N25" s="80" t="s">
        <v>22</v>
      </c>
      <c r="O25" s="80" t="s">
        <v>23</v>
      </c>
      <c r="P25" s="80" t="s">
        <v>21</v>
      </c>
      <c r="Q25" s="79"/>
      <c r="R25" s="79" t="s">
        <v>24</v>
      </c>
      <c r="S25" s="79" t="s">
        <v>25</v>
      </c>
      <c r="T25" s="79" t="s">
        <v>26</v>
      </c>
      <c r="U25" s="97" t="s">
        <v>27</v>
      </c>
      <c r="V25" s="98" t="s">
        <v>28</v>
      </c>
      <c r="W25" s="99"/>
      <c r="X25" s="99"/>
      <c r="Y25" s="99"/>
      <c r="Z25" s="99"/>
      <c r="AA25" s="109"/>
    </row>
    <row r="26" spans="1:27">
      <c r="A26" s="38">
        <v>1</v>
      </c>
      <c r="B26" s="38" t="s">
        <v>29</v>
      </c>
      <c r="C26" s="38" t="s">
        <v>30</v>
      </c>
      <c r="D26" s="38"/>
      <c r="E26" s="39" t="s">
        <v>31</v>
      </c>
      <c r="F26" s="39" t="s">
        <v>32</v>
      </c>
      <c r="G26" s="39">
        <v>1</v>
      </c>
      <c r="H26" s="40" t="s">
        <v>33</v>
      </c>
      <c r="I26" s="68">
        <v>110</v>
      </c>
      <c r="J26" s="68">
        <v>106.5</v>
      </c>
      <c r="K26" s="68">
        <v>3</v>
      </c>
      <c r="L26" s="69">
        <v>4.2</v>
      </c>
      <c r="M26" s="69">
        <v>2</v>
      </c>
      <c r="N26" s="81">
        <f>I26*J26*K26*0.00000785</f>
        <v>0.27588825</v>
      </c>
      <c r="O26" s="71">
        <v>0.1563</v>
      </c>
      <c r="P26" s="72">
        <f>N26-O26</f>
        <v>0.11958825</v>
      </c>
      <c r="Q26" s="69">
        <f>L26*N26-M26*P26</f>
        <v>0.91955415</v>
      </c>
      <c r="R26" s="85" t="s">
        <v>34</v>
      </c>
      <c r="S26" s="86" t="s">
        <v>35</v>
      </c>
      <c r="T26" s="87">
        <v>0.18</v>
      </c>
      <c r="U26" s="88">
        <v>1</v>
      </c>
      <c r="V26" s="87">
        <f t="shared" ref="V26:V28" si="1">T26/U26</f>
        <v>0.18</v>
      </c>
      <c r="W26" s="87"/>
      <c r="X26" s="87"/>
      <c r="Y26" s="87"/>
      <c r="Z26" s="87"/>
      <c r="AA26" s="87"/>
    </row>
    <row r="27" spans="1:27">
      <c r="A27" s="41"/>
      <c r="B27" s="41"/>
      <c r="C27" s="41"/>
      <c r="D27" s="41"/>
      <c r="E27" s="42"/>
      <c r="F27" s="42"/>
      <c r="G27" s="42"/>
      <c r="H27" s="42"/>
      <c r="I27" s="73"/>
      <c r="J27" s="73"/>
      <c r="K27" s="73"/>
      <c r="L27" s="74"/>
      <c r="M27" s="74"/>
      <c r="N27" s="75"/>
      <c r="O27" s="75"/>
      <c r="P27" s="75"/>
      <c r="Q27" s="74"/>
      <c r="R27" s="85" t="s">
        <v>36</v>
      </c>
      <c r="S27" s="86" t="s">
        <v>37</v>
      </c>
      <c r="T27" s="87">
        <v>0.25</v>
      </c>
      <c r="U27" s="91">
        <v>1</v>
      </c>
      <c r="V27" s="87">
        <f t="shared" si="1"/>
        <v>0.25</v>
      </c>
      <c r="W27" s="87"/>
      <c r="X27" s="87"/>
      <c r="Y27" s="87"/>
      <c r="Z27" s="87"/>
      <c r="AA27" s="87"/>
    </row>
    <row r="28" spans="1:28">
      <c r="A28" s="41"/>
      <c r="B28" s="41"/>
      <c r="C28" s="41"/>
      <c r="D28" s="41"/>
      <c r="E28" s="39" t="s">
        <v>38</v>
      </c>
      <c r="F28" s="39" t="s">
        <v>39</v>
      </c>
      <c r="G28" s="39">
        <v>3</v>
      </c>
      <c r="H28" s="40"/>
      <c r="I28" s="68"/>
      <c r="J28" s="68"/>
      <c r="K28" s="68"/>
      <c r="L28" s="69">
        <v>0.18</v>
      </c>
      <c r="M28" s="69"/>
      <c r="N28" s="81"/>
      <c r="O28" s="71"/>
      <c r="P28" s="72"/>
      <c r="Q28" s="69">
        <f>G28*L28</f>
        <v>0.54</v>
      </c>
      <c r="R28" s="85" t="s">
        <v>40</v>
      </c>
      <c r="S28" s="86" t="s">
        <v>41</v>
      </c>
      <c r="T28" s="87">
        <v>0.15</v>
      </c>
      <c r="U28" s="88">
        <v>1</v>
      </c>
      <c r="V28" s="87">
        <f t="shared" si="1"/>
        <v>0.15</v>
      </c>
      <c r="W28" s="87"/>
      <c r="X28" s="87"/>
      <c r="Y28" s="87"/>
      <c r="Z28" s="87"/>
      <c r="AA28" s="87"/>
      <c r="AB28" t="s">
        <v>71</v>
      </c>
    </row>
    <row r="29" spans="1:27">
      <c r="A29" s="41"/>
      <c r="B29" s="41"/>
      <c r="C29" s="41"/>
      <c r="D29" s="41"/>
      <c r="E29" s="39"/>
      <c r="F29" s="39"/>
      <c r="G29" s="39"/>
      <c r="H29" s="40"/>
      <c r="I29" s="68"/>
      <c r="J29" s="68"/>
      <c r="K29" s="68"/>
      <c r="L29" s="69"/>
      <c r="M29" s="69"/>
      <c r="N29" s="81"/>
      <c r="O29" s="71"/>
      <c r="P29" s="72"/>
      <c r="Q29" s="69"/>
      <c r="R29" s="85" t="s">
        <v>42</v>
      </c>
      <c r="S29" s="86"/>
      <c r="T29" s="87">
        <v>0.3</v>
      </c>
      <c r="U29" s="88">
        <v>3</v>
      </c>
      <c r="V29" s="87">
        <f>T29*U29</f>
        <v>0.9</v>
      </c>
      <c r="W29" s="87"/>
      <c r="X29" s="87"/>
      <c r="Y29" s="87"/>
      <c r="Z29" s="87"/>
      <c r="AA29" s="87"/>
    </row>
    <row r="30" spans="1:27">
      <c r="A30" s="43"/>
      <c r="B30" s="43"/>
      <c r="C30" s="43"/>
      <c r="D30" s="43"/>
      <c r="E30" s="44" t="s">
        <v>43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74">
        <f>SUM(Q26:Q29)</f>
        <v>1.45955415</v>
      </c>
      <c r="R30" s="44" t="s">
        <v>44</v>
      </c>
      <c r="S30" s="45"/>
      <c r="T30" s="45"/>
      <c r="U30" s="45"/>
      <c r="V30" s="92">
        <f>SUM(V26:V29)</f>
        <v>1.48</v>
      </c>
      <c r="W30" s="92">
        <v>0.16</v>
      </c>
      <c r="X30" s="92">
        <v>0.12</v>
      </c>
      <c r="Y30" s="92">
        <v>0.1</v>
      </c>
      <c r="Z30" s="92">
        <v>0.35</v>
      </c>
      <c r="AA30" s="92">
        <f>Q30+V30+W30+X30+Y30+Z30</f>
        <v>3.66955415</v>
      </c>
    </row>
    <row r="31" spans="7:27">
      <c r="G31" s="48" t="s">
        <v>72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spans="7:27"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7:27"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ht="17.6" spans="1:25">
      <c r="A34" s="55" t="s">
        <v>73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4">
      <c r="A35" s="56" t="s">
        <v>1</v>
      </c>
      <c r="B35" s="57" t="s">
        <v>2</v>
      </c>
      <c r="C35" s="57" t="s">
        <v>3</v>
      </c>
      <c r="D35" s="58" t="s">
        <v>4</v>
      </c>
      <c r="E35" s="57" t="s">
        <v>5</v>
      </c>
      <c r="F35" s="59" t="s">
        <v>6</v>
      </c>
      <c r="G35" s="57" t="s">
        <v>7</v>
      </c>
      <c r="H35" s="60" t="s">
        <v>8</v>
      </c>
      <c r="I35" s="78" t="s">
        <v>9</v>
      </c>
      <c r="J35" s="78"/>
      <c r="K35" s="78"/>
      <c r="L35" s="79" t="s">
        <v>10</v>
      </c>
      <c r="M35" s="79"/>
      <c r="N35" s="80" t="s">
        <v>11</v>
      </c>
      <c r="O35" s="80"/>
      <c r="P35" s="80"/>
      <c r="Q35" s="79" t="s">
        <v>12</v>
      </c>
      <c r="R35" s="79" t="s">
        <v>13</v>
      </c>
      <c r="S35" s="79"/>
      <c r="T35" s="79"/>
      <c r="U35" s="79"/>
      <c r="V35" s="79"/>
      <c r="W35" s="79" t="s">
        <v>14</v>
      </c>
      <c r="X35" s="45" t="s">
        <v>74</v>
      </c>
    </row>
    <row r="36" spans="1:24">
      <c r="A36" s="61" t="s">
        <v>16</v>
      </c>
      <c r="B36" s="57"/>
      <c r="C36" s="57"/>
      <c r="D36" s="62"/>
      <c r="E36" s="57"/>
      <c r="F36" s="59"/>
      <c r="G36" s="57"/>
      <c r="H36" s="63"/>
      <c r="I36" s="78" t="s">
        <v>17</v>
      </c>
      <c r="J36" s="78" t="s">
        <v>18</v>
      </c>
      <c r="K36" s="78" t="s">
        <v>19</v>
      </c>
      <c r="L36" s="79" t="s">
        <v>20</v>
      </c>
      <c r="M36" s="79" t="s">
        <v>21</v>
      </c>
      <c r="N36" s="80" t="s">
        <v>22</v>
      </c>
      <c r="O36" s="80" t="s">
        <v>23</v>
      </c>
      <c r="P36" s="80" t="s">
        <v>21</v>
      </c>
      <c r="Q36" s="79"/>
      <c r="R36" s="79" t="s">
        <v>24</v>
      </c>
      <c r="S36" s="79" t="s">
        <v>25</v>
      </c>
      <c r="T36" s="79" t="s">
        <v>26</v>
      </c>
      <c r="U36" s="97" t="s">
        <v>27</v>
      </c>
      <c r="V36" s="98" t="s">
        <v>28</v>
      </c>
      <c r="W36" s="79"/>
      <c r="X36" s="45"/>
    </row>
    <row r="37" spans="1:24">
      <c r="A37" s="38">
        <v>1</v>
      </c>
      <c r="B37" s="38" t="s">
        <v>29</v>
      </c>
      <c r="C37" s="38" t="s">
        <v>30</v>
      </c>
      <c r="D37" s="38"/>
      <c r="E37" s="39" t="s">
        <v>31</v>
      </c>
      <c r="F37" s="39" t="s">
        <v>32</v>
      </c>
      <c r="G37" s="39">
        <v>1</v>
      </c>
      <c r="H37" s="40" t="s">
        <v>33</v>
      </c>
      <c r="I37" s="68">
        <v>115</v>
      </c>
      <c r="J37" s="68">
        <v>113</v>
      </c>
      <c r="K37" s="68">
        <v>3</v>
      </c>
      <c r="L37" s="69"/>
      <c r="M37" s="69"/>
      <c r="N37" s="81">
        <f>I37*J37*K37*0.00000785</f>
        <v>0.30603225</v>
      </c>
      <c r="O37" s="71">
        <v>0.1563</v>
      </c>
      <c r="P37" s="72">
        <f>N37-O37</f>
        <v>0.14973225</v>
      </c>
      <c r="Q37" s="69">
        <v>1.3</v>
      </c>
      <c r="R37" s="85" t="s">
        <v>34</v>
      </c>
      <c r="S37" s="86" t="s">
        <v>35</v>
      </c>
      <c r="T37" s="87">
        <v>0.12</v>
      </c>
      <c r="U37" s="88">
        <v>1</v>
      </c>
      <c r="V37" s="87">
        <f t="shared" ref="V37:V39" si="2">T37/U37</f>
        <v>0.12</v>
      </c>
      <c r="W37" s="89">
        <v>1.12</v>
      </c>
      <c r="X37" s="100">
        <v>2.6</v>
      </c>
    </row>
    <row r="38" spans="1:24">
      <c r="A38" s="41"/>
      <c r="B38" s="41"/>
      <c r="C38" s="41"/>
      <c r="D38" s="41"/>
      <c r="E38" s="42"/>
      <c r="F38" s="42"/>
      <c r="G38" s="42"/>
      <c r="H38" s="42"/>
      <c r="I38" s="73"/>
      <c r="J38" s="73"/>
      <c r="K38" s="73"/>
      <c r="L38" s="74"/>
      <c r="M38" s="74"/>
      <c r="N38" s="75"/>
      <c r="O38" s="75"/>
      <c r="P38" s="75"/>
      <c r="Q38" s="74"/>
      <c r="R38" s="85" t="s">
        <v>36</v>
      </c>
      <c r="S38" s="86" t="s">
        <v>37</v>
      </c>
      <c r="T38" s="87">
        <v>0.2</v>
      </c>
      <c r="U38" s="91">
        <v>1</v>
      </c>
      <c r="V38" s="87">
        <f t="shared" si="2"/>
        <v>0.2</v>
      </c>
      <c r="W38" s="89"/>
      <c r="X38" s="100"/>
    </row>
    <row r="39" spans="1:24">
      <c r="A39" s="41"/>
      <c r="B39" s="41"/>
      <c r="C39" s="41"/>
      <c r="D39" s="41"/>
      <c r="E39" s="39" t="s">
        <v>38</v>
      </c>
      <c r="F39" s="39" t="s">
        <v>39</v>
      </c>
      <c r="G39" s="39">
        <v>3</v>
      </c>
      <c r="H39" s="40"/>
      <c r="I39" s="68"/>
      <c r="J39" s="68"/>
      <c r="K39" s="68"/>
      <c r="L39" s="69"/>
      <c r="M39" s="69"/>
      <c r="N39" s="81"/>
      <c r="O39" s="71"/>
      <c r="P39" s="72"/>
      <c r="Q39" s="69">
        <v>0.18</v>
      </c>
      <c r="R39" s="85" t="s">
        <v>40</v>
      </c>
      <c r="S39" s="86" t="s">
        <v>41</v>
      </c>
      <c r="T39" s="87">
        <v>0.1</v>
      </c>
      <c r="U39" s="88">
        <v>1</v>
      </c>
      <c r="V39" s="87">
        <f t="shared" si="2"/>
        <v>0.1</v>
      </c>
      <c r="W39" s="89"/>
      <c r="X39" s="100"/>
    </row>
    <row r="40" spans="1:24">
      <c r="A40" s="41"/>
      <c r="B40" s="41"/>
      <c r="C40" s="41"/>
      <c r="D40" s="41"/>
      <c r="E40" s="39"/>
      <c r="F40" s="39"/>
      <c r="G40" s="39"/>
      <c r="H40" s="40"/>
      <c r="I40" s="68"/>
      <c r="J40" s="68"/>
      <c r="K40" s="68"/>
      <c r="L40" s="69"/>
      <c r="M40" s="69"/>
      <c r="N40" s="81"/>
      <c r="O40" s="71"/>
      <c r="P40" s="72"/>
      <c r="Q40" s="69"/>
      <c r="R40" s="85" t="s">
        <v>42</v>
      </c>
      <c r="S40" s="86" t="s">
        <v>75</v>
      </c>
      <c r="T40" s="87">
        <v>0.1</v>
      </c>
      <c r="U40" s="88">
        <v>3</v>
      </c>
      <c r="V40" s="87">
        <f>T40*U40</f>
        <v>0.3</v>
      </c>
      <c r="W40" s="89"/>
      <c r="X40" s="100"/>
    </row>
    <row r="41" spans="1:24">
      <c r="A41" s="43"/>
      <c r="B41" s="43"/>
      <c r="C41" s="43"/>
      <c r="D41" s="43"/>
      <c r="E41" s="44" t="s">
        <v>43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74">
        <f>SUM(Q37:Q40)</f>
        <v>1.48</v>
      </c>
      <c r="R41" s="44" t="s">
        <v>44</v>
      </c>
      <c r="S41" s="45"/>
      <c r="T41" s="45"/>
      <c r="U41" s="45"/>
      <c r="V41" s="92">
        <f>SUM(V37:V40)</f>
        <v>0.72</v>
      </c>
      <c r="W41" s="89"/>
      <c r="X41" s="100"/>
    </row>
    <row r="42" spans="18:25">
      <c r="R42" t="s">
        <v>76</v>
      </c>
      <c r="T42" s="101">
        <v>0.15</v>
      </c>
      <c r="X42"/>
      <c r="Y42" s="28"/>
    </row>
    <row r="43" spans="24:25">
      <c r="X43"/>
      <c r="Y43" s="28"/>
    </row>
    <row r="44" spans="18:25">
      <c r="R44" t="s">
        <v>77</v>
      </c>
      <c r="T44">
        <f>SUM(T46:T49)</f>
        <v>5600</v>
      </c>
      <c r="V44" t="s">
        <v>78</v>
      </c>
      <c r="X44" s="102"/>
      <c r="Y44" s="28"/>
    </row>
    <row r="45" spans="24:25">
      <c r="X45"/>
      <c r="Y45" s="28"/>
    </row>
    <row r="46" spans="18:25">
      <c r="R46" t="s">
        <v>34</v>
      </c>
      <c r="T46">
        <v>2500</v>
      </c>
      <c r="X46"/>
      <c r="Y46" s="28"/>
    </row>
    <row r="47" spans="18:25">
      <c r="R47" t="s">
        <v>79</v>
      </c>
      <c r="T47">
        <v>2000</v>
      </c>
      <c r="X47"/>
      <c r="Y47" s="28"/>
    </row>
    <row r="48" spans="18:25">
      <c r="R48" t="s">
        <v>40</v>
      </c>
      <c r="T48">
        <v>900</v>
      </c>
      <c r="X48"/>
      <c r="Y48" s="28"/>
    </row>
    <row r="49" spans="18:25">
      <c r="R49" t="s">
        <v>52</v>
      </c>
      <c r="T49">
        <v>200</v>
      </c>
      <c r="X49"/>
      <c r="Y49" s="28"/>
    </row>
    <row r="51" spans="26:26">
      <c r="Z51">
        <f>X55-X4</f>
        <v>0.8132625528</v>
      </c>
    </row>
    <row r="52" ht="17.6" spans="1:24">
      <c r="A52" s="55" t="s">
        <v>80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 spans="1:24">
      <c r="A53" s="56" t="s">
        <v>1</v>
      </c>
      <c r="B53" s="57" t="s">
        <v>2</v>
      </c>
      <c r="C53" s="57" t="s">
        <v>3</v>
      </c>
      <c r="D53" s="58" t="s">
        <v>4</v>
      </c>
      <c r="E53" s="57" t="s">
        <v>5</v>
      </c>
      <c r="F53" s="59" t="s">
        <v>6</v>
      </c>
      <c r="G53" s="57" t="s">
        <v>7</v>
      </c>
      <c r="H53" s="60" t="s">
        <v>8</v>
      </c>
      <c r="I53" s="78" t="s">
        <v>9</v>
      </c>
      <c r="J53" s="78"/>
      <c r="K53" s="78"/>
      <c r="L53" s="79" t="s">
        <v>10</v>
      </c>
      <c r="M53" s="79"/>
      <c r="N53" s="80" t="s">
        <v>11</v>
      </c>
      <c r="O53" s="80"/>
      <c r="P53" s="80"/>
      <c r="Q53" s="79" t="s">
        <v>12</v>
      </c>
      <c r="R53" s="79" t="s">
        <v>13</v>
      </c>
      <c r="S53" s="79"/>
      <c r="T53" s="79"/>
      <c r="U53" s="79"/>
      <c r="V53" s="79"/>
      <c r="W53" s="79" t="s">
        <v>14</v>
      </c>
      <c r="X53" s="103" t="s">
        <v>74</v>
      </c>
    </row>
    <row r="54" spans="1:24">
      <c r="A54" s="61" t="s">
        <v>16</v>
      </c>
      <c r="B54" s="57"/>
      <c r="C54" s="57"/>
      <c r="D54" s="62"/>
      <c r="E54" s="57"/>
      <c r="F54" s="59"/>
      <c r="G54" s="57"/>
      <c r="H54" s="63"/>
      <c r="I54" s="78" t="s">
        <v>17</v>
      </c>
      <c r="J54" s="78" t="s">
        <v>18</v>
      </c>
      <c r="K54" s="78" t="s">
        <v>19</v>
      </c>
      <c r="L54" s="79" t="s">
        <v>20</v>
      </c>
      <c r="M54" s="79" t="s">
        <v>21</v>
      </c>
      <c r="N54" s="80" t="s">
        <v>22</v>
      </c>
      <c r="O54" s="80" t="s">
        <v>23</v>
      </c>
      <c r="P54" s="80" t="s">
        <v>21</v>
      </c>
      <c r="Q54" s="79"/>
      <c r="R54" s="79" t="s">
        <v>24</v>
      </c>
      <c r="S54" s="79" t="s">
        <v>25</v>
      </c>
      <c r="T54" s="79" t="s">
        <v>26</v>
      </c>
      <c r="U54" s="97" t="s">
        <v>27</v>
      </c>
      <c r="V54" s="98" t="s">
        <v>28</v>
      </c>
      <c r="W54" s="79"/>
      <c r="X54" s="103"/>
    </row>
    <row r="55" spans="1:24">
      <c r="A55" s="38">
        <v>1</v>
      </c>
      <c r="B55" s="38" t="s">
        <v>29</v>
      </c>
      <c r="C55" s="38" t="s">
        <v>30</v>
      </c>
      <c r="D55" s="38"/>
      <c r="E55" s="39" t="s">
        <v>31</v>
      </c>
      <c r="F55" s="39" t="s">
        <v>32</v>
      </c>
      <c r="G55" s="39">
        <v>1</v>
      </c>
      <c r="H55" s="40" t="s">
        <v>33</v>
      </c>
      <c r="I55" s="68">
        <v>115</v>
      </c>
      <c r="J55" s="68">
        <v>113</v>
      </c>
      <c r="K55" s="68">
        <v>3</v>
      </c>
      <c r="L55" s="69">
        <v>4.2</v>
      </c>
      <c r="M55" s="69">
        <v>2.3</v>
      </c>
      <c r="N55" s="81">
        <f>I55*J55*K55*0.00000785</f>
        <v>0.30603225</v>
      </c>
      <c r="O55" s="71">
        <v>0.172</v>
      </c>
      <c r="P55" s="72">
        <f>N55-O55</f>
        <v>0.13403225</v>
      </c>
      <c r="Q55" s="69">
        <v>1.06</v>
      </c>
      <c r="R55" s="85" t="s">
        <v>34</v>
      </c>
      <c r="S55" s="86" t="s">
        <v>35</v>
      </c>
      <c r="T55" s="87">
        <v>0.12</v>
      </c>
      <c r="U55" s="88">
        <v>1</v>
      </c>
      <c r="V55" s="87">
        <f t="shared" ref="V55:V57" si="3">T55/U55</f>
        <v>0.12</v>
      </c>
      <c r="W55" s="89">
        <v>1.12</v>
      </c>
      <c r="X55" s="104">
        <v>2.48</v>
      </c>
    </row>
    <row r="56" spans="1:25">
      <c r="A56" s="41"/>
      <c r="B56" s="41"/>
      <c r="C56" s="41"/>
      <c r="D56" s="41"/>
      <c r="E56" s="42"/>
      <c r="F56" s="42"/>
      <c r="G56" s="42"/>
      <c r="H56" s="42"/>
      <c r="I56" s="73"/>
      <c r="J56" s="73"/>
      <c r="K56" s="73"/>
      <c r="L56" s="74"/>
      <c r="M56" s="74"/>
      <c r="N56" s="75"/>
      <c r="O56" s="75"/>
      <c r="P56" s="75"/>
      <c r="Q56" s="74"/>
      <c r="R56" s="85" t="s">
        <v>36</v>
      </c>
      <c r="S56" s="86" t="s">
        <v>37</v>
      </c>
      <c r="T56" s="87">
        <v>0.2</v>
      </c>
      <c r="U56" s="91">
        <v>1</v>
      </c>
      <c r="V56" s="87">
        <f t="shared" si="3"/>
        <v>0.2</v>
      </c>
      <c r="W56" s="89"/>
      <c r="X56" s="104"/>
      <c r="Y56" s="110"/>
    </row>
    <row r="57" spans="1:25">
      <c r="A57" s="41"/>
      <c r="B57" s="41"/>
      <c r="C57" s="41"/>
      <c r="D57" s="41"/>
      <c r="E57" s="39" t="s">
        <v>38</v>
      </c>
      <c r="F57" s="39" t="s">
        <v>39</v>
      </c>
      <c r="G57" s="39">
        <v>3</v>
      </c>
      <c r="H57" s="40"/>
      <c r="I57" s="68"/>
      <c r="J57" s="68"/>
      <c r="K57" s="68"/>
      <c r="L57" s="69"/>
      <c r="M57" s="69"/>
      <c r="N57" s="81"/>
      <c r="O57" s="71"/>
      <c r="P57" s="72"/>
      <c r="Q57" s="69">
        <v>0.18</v>
      </c>
      <c r="R57" s="85" t="s">
        <v>40</v>
      </c>
      <c r="S57" s="86" t="s">
        <v>41</v>
      </c>
      <c r="T57" s="87">
        <v>0.1</v>
      </c>
      <c r="U57" s="88">
        <v>1</v>
      </c>
      <c r="V57" s="87">
        <f t="shared" si="3"/>
        <v>0.1</v>
      </c>
      <c r="W57" s="89"/>
      <c r="X57" s="104"/>
      <c r="Y57" s="110"/>
    </row>
    <row r="58" spans="1:25">
      <c r="A58" s="41"/>
      <c r="B58" s="41"/>
      <c r="C58" s="41"/>
      <c r="D58" s="41"/>
      <c r="E58" s="39"/>
      <c r="F58" s="39"/>
      <c r="G58" s="39"/>
      <c r="H58" s="40"/>
      <c r="I58" s="68"/>
      <c r="J58" s="68"/>
      <c r="K58" s="68"/>
      <c r="L58" s="69"/>
      <c r="M58" s="69"/>
      <c r="N58" s="81"/>
      <c r="O58" s="71"/>
      <c r="P58" s="72"/>
      <c r="Q58" s="69"/>
      <c r="R58" s="85" t="s">
        <v>42</v>
      </c>
      <c r="S58" s="86" t="s">
        <v>75</v>
      </c>
      <c r="T58" s="87">
        <v>0.1</v>
      </c>
      <c r="U58" s="88">
        <v>3</v>
      </c>
      <c r="V58" s="87">
        <f>T58*U58</f>
        <v>0.3</v>
      </c>
      <c r="W58" s="89"/>
      <c r="X58" s="104"/>
      <c r="Y58" s="111"/>
    </row>
    <row r="59" spans="1:24">
      <c r="A59" s="43"/>
      <c r="B59" s="43"/>
      <c r="C59" s="43"/>
      <c r="D59" s="43"/>
      <c r="E59" s="44" t="s">
        <v>43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74">
        <f>SUM(Q55:Q58)</f>
        <v>1.24</v>
      </c>
      <c r="R59" s="44" t="s">
        <v>44</v>
      </c>
      <c r="S59" s="45"/>
      <c r="T59" s="45"/>
      <c r="U59" s="45"/>
      <c r="V59" s="92">
        <f>SUM(V55:V58)</f>
        <v>0.72</v>
      </c>
      <c r="W59" s="89"/>
      <c r="X59" s="104"/>
    </row>
    <row r="60" spans="18:24">
      <c r="R60" s="105" t="s">
        <v>81</v>
      </c>
      <c r="S60" s="105"/>
      <c r="T60" s="105">
        <v>0.15</v>
      </c>
      <c r="V60" s="106" t="s">
        <v>82</v>
      </c>
      <c r="X60" s="106" t="s">
        <v>83</v>
      </c>
    </row>
    <row r="61" spans="17:20">
      <c r="Q61" s="26" t="s">
        <v>84</v>
      </c>
      <c r="R61" s="105" t="s">
        <v>85</v>
      </c>
      <c r="S61" s="105"/>
      <c r="T61" s="105">
        <v>0.1</v>
      </c>
    </row>
    <row r="62" spans="18:24">
      <c r="R62" t="s">
        <v>77</v>
      </c>
      <c r="T62" s="106">
        <v>5100</v>
      </c>
      <c r="V62" s="106" t="s">
        <v>86</v>
      </c>
      <c r="X62" s="107" t="s">
        <v>87</v>
      </c>
    </row>
    <row r="63" spans="6:8">
      <c r="F63" s="64" t="s">
        <v>88</v>
      </c>
      <c r="G63" s="64"/>
      <c r="H63" s="64"/>
    </row>
    <row r="64" spans="18:20">
      <c r="R64" t="s">
        <v>34</v>
      </c>
      <c r="T64">
        <v>2300</v>
      </c>
    </row>
    <row r="65" spans="18:20">
      <c r="R65" t="s">
        <v>79</v>
      </c>
      <c r="T65">
        <v>1800</v>
      </c>
    </row>
    <row r="66" spans="18:20">
      <c r="R66" t="s">
        <v>40</v>
      </c>
      <c r="T66">
        <v>800</v>
      </c>
    </row>
    <row r="67" spans="18:20">
      <c r="R67" t="s">
        <v>52</v>
      </c>
      <c r="T67">
        <v>200</v>
      </c>
    </row>
    <row r="68" spans="24:24">
      <c r="X68" s="28" t="s">
        <v>89</v>
      </c>
    </row>
    <row r="69" spans="17:24">
      <c r="Q69" s="26">
        <f>Q59-Q8</f>
        <v>0.271716565</v>
      </c>
      <c r="V69">
        <f>V59-V8</f>
        <v>0.19</v>
      </c>
      <c r="W69">
        <v>0.46</v>
      </c>
      <c r="X69" s="28" t="s">
        <v>90</v>
      </c>
    </row>
    <row r="70" spans="24:24">
      <c r="X70" s="28" t="s">
        <v>91</v>
      </c>
    </row>
    <row r="72" spans="24:24">
      <c r="X72" s="28" t="s">
        <v>92</v>
      </c>
    </row>
    <row r="74" ht="44" customHeight="1" spans="1:38">
      <c r="A74" s="112" t="s">
        <v>93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</row>
    <row r="75" spans="1:38">
      <c r="A75" s="114" t="s">
        <v>46</v>
      </c>
      <c r="B75" s="115" t="s">
        <v>94</v>
      </c>
      <c r="C75" s="115" t="s">
        <v>95</v>
      </c>
      <c r="D75" s="115" t="s">
        <v>96</v>
      </c>
      <c r="E75" s="115" t="s">
        <v>97</v>
      </c>
      <c r="F75" s="115" t="s">
        <v>98</v>
      </c>
      <c r="G75" s="115" t="s">
        <v>99</v>
      </c>
      <c r="H75" s="116" t="s">
        <v>5</v>
      </c>
      <c r="I75" s="116" t="s">
        <v>3</v>
      </c>
      <c r="J75" s="134" t="s">
        <v>8</v>
      </c>
      <c r="K75" s="134" t="s">
        <v>100</v>
      </c>
      <c r="L75" s="135" t="s">
        <v>101</v>
      </c>
      <c r="M75" s="136" t="s">
        <v>9</v>
      </c>
      <c r="N75" s="137"/>
      <c r="O75" s="138"/>
      <c r="P75" s="139" t="s">
        <v>11</v>
      </c>
      <c r="Q75" s="147"/>
      <c r="R75" s="148"/>
      <c r="S75" s="149"/>
      <c r="T75" s="150" t="s">
        <v>10</v>
      </c>
      <c r="U75" s="151"/>
      <c r="V75" s="152" t="s">
        <v>12</v>
      </c>
      <c r="W75" s="153" t="s">
        <v>13</v>
      </c>
      <c r="X75" s="153"/>
      <c r="Y75" s="153"/>
      <c r="Z75" s="153"/>
      <c r="AA75" s="153"/>
      <c r="AB75" s="164"/>
      <c r="AC75" s="153"/>
      <c r="AD75" s="165" t="s">
        <v>102</v>
      </c>
      <c r="AE75" s="166" t="s">
        <v>103</v>
      </c>
      <c r="AF75" s="167" t="s">
        <v>104</v>
      </c>
      <c r="AG75" s="181" t="s">
        <v>105</v>
      </c>
      <c r="AH75" s="181" t="s">
        <v>106</v>
      </c>
      <c r="AI75" s="182" t="s">
        <v>107</v>
      </c>
      <c r="AJ75" s="183" t="s">
        <v>108</v>
      </c>
      <c r="AK75" s="183" t="s">
        <v>109</v>
      </c>
      <c r="AL75" s="184" t="s">
        <v>110</v>
      </c>
    </row>
    <row r="76" spans="1:38">
      <c r="A76" s="117"/>
      <c r="B76" s="118"/>
      <c r="C76" s="118"/>
      <c r="D76" s="118"/>
      <c r="E76" s="118"/>
      <c r="F76" s="118"/>
      <c r="G76" s="118"/>
      <c r="H76" s="119"/>
      <c r="I76" s="119"/>
      <c r="J76" s="140"/>
      <c r="K76" s="140"/>
      <c r="L76" s="141"/>
      <c r="M76" s="142" t="s">
        <v>17</v>
      </c>
      <c r="N76" s="142" t="s">
        <v>18</v>
      </c>
      <c r="O76" s="142" t="s">
        <v>19</v>
      </c>
      <c r="P76" s="143" t="s">
        <v>22</v>
      </c>
      <c r="Q76" s="154" t="s">
        <v>23</v>
      </c>
      <c r="R76" s="155" t="s">
        <v>111</v>
      </c>
      <c r="S76" s="143" t="s">
        <v>21</v>
      </c>
      <c r="T76" s="152" t="s">
        <v>20</v>
      </c>
      <c r="U76" s="152" t="s">
        <v>21</v>
      </c>
      <c r="V76" s="156"/>
      <c r="W76" s="152" t="s">
        <v>24</v>
      </c>
      <c r="X76" s="152" t="s">
        <v>25</v>
      </c>
      <c r="Y76" s="152" t="s">
        <v>112</v>
      </c>
      <c r="Z76" s="152" t="s">
        <v>113</v>
      </c>
      <c r="AA76" s="168" t="s">
        <v>26</v>
      </c>
      <c r="AB76" s="169" t="s">
        <v>27</v>
      </c>
      <c r="AC76" s="168" t="s">
        <v>28</v>
      </c>
      <c r="AD76" s="170"/>
      <c r="AE76" s="171"/>
      <c r="AF76" s="172"/>
      <c r="AG76" s="185"/>
      <c r="AH76" s="185"/>
      <c r="AI76" s="186"/>
      <c r="AJ76" s="187"/>
      <c r="AK76" s="187"/>
      <c r="AL76" s="188"/>
    </row>
    <row r="77" spans="1:38">
      <c r="A77" s="120">
        <v>1</v>
      </c>
      <c r="B77" s="121" t="s">
        <v>29</v>
      </c>
      <c r="C77" s="121" t="s">
        <v>29</v>
      </c>
      <c r="D77" s="121" t="s">
        <v>114</v>
      </c>
      <c r="E77" s="122"/>
      <c r="F77" s="123" t="s">
        <v>115</v>
      </c>
      <c r="G77" s="124"/>
      <c r="H77" s="125" t="s">
        <v>31</v>
      </c>
      <c r="I77" s="125" t="s">
        <v>32</v>
      </c>
      <c r="J77" s="125" t="s">
        <v>116</v>
      </c>
      <c r="K77" s="125">
        <v>1</v>
      </c>
      <c r="L77" s="144" t="s">
        <v>117</v>
      </c>
      <c r="M77" s="145">
        <v>117</v>
      </c>
      <c r="N77" s="145">
        <f>1250/11</f>
        <v>113.636363636364</v>
      </c>
      <c r="O77" s="145">
        <v>3</v>
      </c>
      <c r="P77" s="146">
        <f>M77*N77*O77*7.85/1000000</f>
        <v>0.313107954545455</v>
      </c>
      <c r="Q77" s="157">
        <v>0.156</v>
      </c>
      <c r="R77" s="158">
        <f>Q77/P77</f>
        <v>0.498230714791224</v>
      </c>
      <c r="S77" s="159">
        <f>P77-Q77</f>
        <v>0.157107954545455</v>
      </c>
      <c r="T77" s="160">
        <v>4.2</v>
      </c>
      <c r="U77" s="160">
        <v>2.6</v>
      </c>
      <c r="V77" s="159">
        <f>P77*T77-S77*U77</f>
        <v>0.906572727272727</v>
      </c>
      <c r="W77" s="161" t="s">
        <v>118</v>
      </c>
      <c r="X77" s="162"/>
      <c r="Y77" s="162"/>
      <c r="Z77" s="162">
        <v>1</v>
      </c>
      <c r="AA77" s="173">
        <v>0.05</v>
      </c>
      <c r="AB77" s="174">
        <v>1</v>
      </c>
      <c r="AC77" s="173">
        <f>Z77*AA77/AB77/11</f>
        <v>0.00454545454545455</v>
      </c>
      <c r="AD77" s="175">
        <f>(V82+AC82)*1.2</f>
        <v>1.98134181818182</v>
      </c>
      <c r="AE77" s="176">
        <f>AD77*1.12</f>
        <v>2.21910283636364</v>
      </c>
      <c r="AF77" s="177">
        <f>Y78+Y79+Y80</f>
        <v>9500</v>
      </c>
      <c r="AG77" s="177">
        <v>10000</v>
      </c>
      <c r="AH77" s="177">
        <f>AF77/AG77</f>
        <v>0.95</v>
      </c>
      <c r="AI77" s="176">
        <f>AE77+AH77</f>
        <v>3.16910283636364</v>
      </c>
      <c r="AJ77" s="175"/>
      <c r="AK77" s="175">
        <f>AJ77-AI77</f>
        <v>-3.16910283636364</v>
      </c>
      <c r="AL77" s="189" t="e">
        <f>AK77/AJ77</f>
        <v>#DIV/0!</v>
      </c>
    </row>
    <row r="78" spans="1:38">
      <c r="A78" s="126"/>
      <c r="B78" s="127"/>
      <c r="C78" s="127"/>
      <c r="D78" s="127"/>
      <c r="E78" s="127"/>
      <c r="F78" s="128"/>
      <c r="G78" s="129"/>
      <c r="H78" s="125"/>
      <c r="I78" s="125"/>
      <c r="J78" s="125"/>
      <c r="K78" s="125"/>
      <c r="L78" s="144"/>
      <c r="M78" s="145"/>
      <c r="N78" s="145"/>
      <c r="O78" s="145"/>
      <c r="P78" s="146"/>
      <c r="Q78" s="157"/>
      <c r="R78" s="158"/>
      <c r="S78" s="159"/>
      <c r="T78" s="160"/>
      <c r="U78" s="160"/>
      <c r="V78" s="159"/>
      <c r="W78" s="161" t="s">
        <v>34</v>
      </c>
      <c r="X78" s="162" t="s">
        <v>35</v>
      </c>
      <c r="Y78" s="162">
        <v>4000</v>
      </c>
      <c r="Z78" s="162">
        <v>1</v>
      </c>
      <c r="AA78" s="173">
        <v>0.07</v>
      </c>
      <c r="AB78" s="174">
        <v>1</v>
      </c>
      <c r="AC78" s="173">
        <f t="shared" ref="AC78:AC81" si="4">Z78*AA78/AB78</f>
        <v>0.07</v>
      </c>
      <c r="AD78" s="175"/>
      <c r="AE78" s="176"/>
      <c r="AF78" s="178"/>
      <c r="AG78" s="178"/>
      <c r="AH78" s="177"/>
      <c r="AI78" s="176"/>
      <c r="AJ78" s="175"/>
      <c r="AK78" s="175"/>
      <c r="AL78" s="189"/>
    </row>
    <row r="79" spans="1:38">
      <c r="A79" s="126"/>
      <c r="B79" s="127"/>
      <c r="C79" s="127"/>
      <c r="D79" s="127"/>
      <c r="E79" s="127"/>
      <c r="F79" s="128"/>
      <c r="G79" s="129"/>
      <c r="H79" s="125"/>
      <c r="I79" s="125"/>
      <c r="J79" s="125"/>
      <c r="K79" s="125"/>
      <c r="L79" s="144"/>
      <c r="M79" s="145"/>
      <c r="N79" s="145"/>
      <c r="O79" s="145"/>
      <c r="P79" s="146"/>
      <c r="Q79" s="157"/>
      <c r="R79" s="158"/>
      <c r="S79" s="159"/>
      <c r="T79" s="160"/>
      <c r="U79" s="160"/>
      <c r="V79" s="159"/>
      <c r="W79" s="161" t="s">
        <v>79</v>
      </c>
      <c r="X79" s="162" t="s">
        <v>119</v>
      </c>
      <c r="Y79" s="162">
        <v>3000</v>
      </c>
      <c r="Z79" s="162">
        <v>1</v>
      </c>
      <c r="AA79" s="173">
        <v>0.2</v>
      </c>
      <c r="AB79" s="174">
        <v>1</v>
      </c>
      <c r="AC79" s="173">
        <f t="shared" si="4"/>
        <v>0.2</v>
      </c>
      <c r="AD79" s="175"/>
      <c r="AE79" s="176"/>
      <c r="AF79" s="178"/>
      <c r="AG79" s="178"/>
      <c r="AH79" s="177"/>
      <c r="AI79" s="176"/>
      <c r="AJ79" s="175"/>
      <c r="AK79" s="175"/>
      <c r="AL79" s="189"/>
    </row>
    <row r="80" spans="1:38">
      <c r="A80" s="126"/>
      <c r="B80" s="127"/>
      <c r="C80" s="127"/>
      <c r="D80" s="127"/>
      <c r="E80" s="127"/>
      <c r="F80" s="128"/>
      <c r="G80" s="129"/>
      <c r="H80" s="125"/>
      <c r="I80" s="125"/>
      <c r="J80" s="125"/>
      <c r="K80" s="125"/>
      <c r="L80" s="144"/>
      <c r="M80" s="145"/>
      <c r="N80" s="145"/>
      <c r="O80" s="145"/>
      <c r="P80" s="146"/>
      <c r="Q80" s="157"/>
      <c r="R80" s="158"/>
      <c r="S80" s="159"/>
      <c r="T80" s="160"/>
      <c r="U80" s="160"/>
      <c r="V80" s="159"/>
      <c r="W80" s="161" t="s">
        <v>40</v>
      </c>
      <c r="X80" s="162" t="s">
        <v>120</v>
      </c>
      <c r="Y80" s="162">
        <v>2500</v>
      </c>
      <c r="Z80" s="162">
        <v>1</v>
      </c>
      <c r="AA80" s="179">
        <v>0.05</v>
      </c>
      <c r="AB80" s="174">
        <v>1</v>
      </c>
      <c r="AC80" s="173">
        <f t="shared" si="4"/>
        <v>0.05</v>
      </c>
      <c r="AD80" s="175"/>
      <c r="AE80" s="176"/>
      <c r="AF80" s="178"/>
      <c r="AG80" s="178"/>
      <c r="AH80" s="177"/>
      <c r="AI80" s="176"/>
      <c r="AJ80" s="175"/>
      <c r="AK80" s="175"/>
      <c r="AL80" s="189"/>
    </row>
    <row r="81" ht="25.5" spans="1:38">
      <c r="A81" s="126"/>
      <c r="B81" s="127"/>
      <c r="C81" s="127"/>
      <c r="D81" s="127"/>
      <c r="E81" s="127"/>
      <c r="F81" s="128"/>
      <c r="G81" s="129"/>
      <c r="H81" s="125" t="s">
        <v>38</v>
      </c>
      <c r="I81" s="125" t="s">
        <v>121</v>
      </c>
      <c r="J81" s="125" t="s">
        <v>122</v>
      </c>
      <c r="K81" s="125">
        <v>3</v>
      </c>
      <c r="L81" s="144"/>
      <c r="M81" s="145"/>
      <c r="N81" s="145"/>
      <c r="O81" s="145"/>
      <c r="P81" s="146"/>
      <c r="Q81" s="157"/>
      <c r="R81" s="158"/>
      <c r="S81" s="159"/>
      <c r="T81" s="160">
        <v>0.04</v>
      </c>
      <c r="U81" s="160"/>
      <c r="V81" s="159">
        <f>T81*K81</f>
        <v>0.12</v>
      </c>
      <c r="W81" s="161" t="s">
        <v>42</v>
      </c>
      <c r="X81" s="162" t="s">
        <v>75</v>
      </c>
      <c r="Y81" s="162"/>
      <c r="Z81" s="162">
        <v>3</v>
      </c>
      <c r="AA81" s="179">
        <v>0.1</v>
      </c>
      <c r="AB81" s="174">
        <v>1</v>
      </c>
      <c r="AC81" s="173">
        <f t="shared" si="4"/>
        <v>0.3</v>
      </c>
      <c r="AD81" s="175"/>
      <c r="AE81" s="175"/>
      <c r="AF81" s="178"/>
      <c r="AG81" s="178"/>
      <c r="AH81" s="177"/>
      <c r="AI81" s="175"/>
      <c r="AJ81" s="175"/>
      <c r="AK81" s="175"/>
      <c r="AL81" s="189"/>
    </row>
    <row r="82" spans="1:38">
      <c r="A82" s="130"/>
      <c r="B82" s="131"/>
      <c r="C82" s="131"/>
      <c r="D82" s="131"/>
      <c r="E82" s="131"/>
      <c r="F82" s="132"/>
      <c r="G82" s="133"/>
      <c r="H82" s="125"/>
      <c r="I82" s="125" t="s">
        <v>28</v>
      </c>
      <c r="J82" s="125"/>
      <c r="K82" s="125"/>
      <c r="L82" s="125"/>
      <c r="M82" s="145"/>
      <c r="N82" s="145"/>
      <c r="O82" s="145"/>
      <c r="P82" s="125"/>
      <c r="Q82" s="157"/>
      <c r="R82" s="158"/>
      <c r="S82" s="125"/>
      <c r="T82" s="125"/>
      <c r="U82" s="125"/>
      <c r="V82" s="159">
        <f>SUM(V77:V81)</f>
        <v>1.02657272727273</v>
      </c>
      <c r="W82" s="161"/>
      <c r="X82" s="163"/>
      <c r="Y82" s="163"/>
      <c r="Z82" s="163"/>
      <c r="AA82" s="179"/>
      <c r="AB82" s="180"/>
      <c r="AC82" s="173">
        <f>SUM(AC77:AC81)</f>
        <v>0.624545454545455</v>
      </c>
      <c r="AD82" s="175"/>
      <c r="AE82" s="175"/>
      <c r="AF82" s="178"/>
      <c r="AG82" s="178"/>
      <c r="AH82" s="177"/>
      <c r="AI82" s="175"/>
      <c r="AJ82" s="175"/>
      <c r="AK82" s="175"/>
      <c r="AL82" s="189"/>
    </row>
  </sheetData>
  <mergeCells count="162">
    <mergeCell ref="A1:X1"/>
    <mergeCell ref="I2:K2"/>
    <mergeCell ref="L2:M2"/>
    <mergeCell ref="N2:P2"/>
    <mergeCell ref="R2:V2"/>
    <mergeCell ref="E8:P8"/>
    <mergeCell ref="R8:U8"/>
    <mergeCell ref="A10:L10"/>
    <mergeCell ref="A23:AA23"/>
    <mergeCell ref="I24:K24"/>
    <mergeCell ref="L24:M24"/>
    <mergeCell ref="N24:P24"/>
    <mergeCell ref="R24:V24"/>
    <mergeCell ref="E30:P30"/>
    <mergeCell ref="R30:U30"/>
    <mergeCell ref="A34:Y34"/>
    <mergeCell ref="I35:K35"/>
    <mergeCell ref="L35:M35"/>
    <mergeCell ref="N35:P35"/>
    <mergeCell ref="R35:V35"/>
    <mergeCell ref="E41:P41"/>
    <mergeCell ref="R41:U41"/>
    <mergeCell ref="A52:X52"/>
    <mergeCell ref="I53:K53"/>
    <mergeCell ref="L53:M53"/>
    <mergeCell ref="N53:P53"/>
    <mergeCell ref="R53:V53"/>
    <mergeCell ref="E59:P59"/>
    <mergeCell ref="R59:U59"/>
    <mergeCell ref="A74:AL74"/>
    <mergeCell ref="M75:O75"/>
    <mergeCell ref="P75:S75"/>
    <mergeCell ref="T75:U75"/>
    <mergeCell ref="W75:AC75"/>
    <mergeCell ref="I82:U82"/>
    <mergeCell ref="A4:A8"/>
    <mergeCell ref="A12:A15"/>
    <mergeCell ref="A26:A30"/>
    <mergeCell ref="A37:A41"/>
    <mergeCell ref="A55:A59"/>
    <mergeCell ref="A75:A76"/>
    <mergeCell ref="A77:A82"/>
    <mergeCell ref="B2:B3"/>
    <mergeCell ref="B4:B8"/>
    <mergeCell ref="B12:B15"/>
    <mergeCell ref="B24:B25"/>
    <mergeCell ref="B26:B30"/>
    <mergeCell ref="B35:B36"/>
    <mergeCell ref="B37:B41"/>
    <mergeCell ref="B53:B54"/>
    <mergeCell ref="B55:B59"/>
    <mergeCell ref="B75:B76"/>
    <mergeCell ref="B77:B82"/>
    <mergeCell ref="C2:C3"/>
    <mergeCell ref="C4:C8"/>
    <mergeCell ref="C12:C15"/>
    <mergeCell ref="C24:C25"/>
    <mergeCell ref="C26:C30"/>
    <mergeCell ref="C35:C36"/>
    <mergeCell ref="C37:C41"/>
    <mergeCell ref="C53:C54"/>
    <mergeCell ref="C55:C59"/>
    <mergeCell ref="C75:C76"/>
    <mergeCell ref="C77:C82"/>
    <mergeCell ref="D2:D3"/>
    <mergeCell ref="D4:D8"/>
    <mergeCell ref="D12:D15"/>
    <mergeCell ref="D24:D25"/>
    <mergeCell ref="D26:D30"/>
    <mergeCell ref="D35:D36"/>
    <mergeCell ref="D37:D41"/>
    <mergeCell ref="D53:D54"/>
    <mergeCell ref="D55:D59"/>
    <mergeCell ref="D75:D76"/>
    <mergeCell ref="D77:D82"/>
    <mergeCell ref="E2:E3"/>
    <mergeCell ref="E24:E25"/>
    <mergeCell ref="E35:E36"/>
    <mergeCell ref="E53:E54"/>
    <mergeCell ref="E75:E76"/>
    <mergeCell ref="F2:F3"/>
    <mergeCell ref="F24:F25"/>
    <mergeCell ref="F35:F36"/>
    <mergeCell ref="F53:F54"/>
    <mergeCell ref="F75:F76"/>
    <mergeCell ref="F77:F82"/>
    <mergeCell ref="G2:G3"/>
    <mergeCell ref="G24:G25"/>
    <mergeCell ref="G35:G36"/>
    <mergeCell ref="G53:G54"/>
    <mergeCell ref="G75:G76"/>
    <mergeCell ref="G77:G82"/>
    <mergeCell ref="H2:H3"/>
    <mergeCell ref="H12:H15"/>
    <mergeCell ref="H24:H25"/>
    <mergeCell ref="H35:H36"/>
    <mergeCell ref="H53:H54"/>
    <mergeCell ref="H75:H76"/>
    <mergeCell ref="H77:H80"/>
    <mergeCell ref="I12:I15"/>
    <mergeCell ref="I75:I76"/>
    <mergeCell ref="I77:I80"/>
    <mergeCell ref="J12:J15"/>
    <mergeCell ref="J75:J76"/>
    <mergeCell ref="J77:J80"/>
    <mergeCell ref="K12:K15"/>
    <mergeCell ref="K75:K76"/>
    <mergeCell ref="K77:K80"/>
    <mergeCell ref="L12:L15"/>
    <mergeCell ref="L75:L76"/>
    <mergeCell ref="L77:L80"/>
    <mergeCell ref="M77:M80"/>
    <mergeCell ref="N77:N80"/>
    <mergeCell ref="O77:O80"/>
    <mergeCell ref="P77:P80"/>
    <mergeCell ref="Q2:Q3"/>
    <mergeCell ref="Q24:Q25"/>
    <mergeCell ref="Q35:Q36"/>
    <mergeCell ref="Q53:Q54"/>
    <mergeCell ref="Q77:Q80"/>
    <mergeCell ref="R77:R80"/>
    <mergeCell ref="S77:S80"/>
    <mergeCell ref="T77:T80"/>
    <mergeCell ref="U77:U80"/>
    <mergeCell ref="V75:V76"/>
    <mergeCell ref="V77:V80"/>
    <mergeCell ref="W2:W3"/>
    <mergeCell ref="W4:W8"/>
    <mergeCell ref="W24:W25"/>
    <mergeCell ref="W35:W36"/>
    <mergeCell ref="W37:W41"/>
    <mergeCell ref="W53:W54"/>
    <mergeCell ref="W55:W59"/>
    <mergeCell ref="X2:X3"/>
    <mergeCell ref="X4:X8"/>
    <mergeCell ref="X24:X25"/>
    <mergeCell ref="X35:X36"/>
    <mergeCell ref="X37:X41"/>
    <mergeCell ref="X53:X54"/>
    <mergeCell ref="X55:X59"/>
    <mergeCell ref="Y24:Y25"/>
    <mergeCell ref="Z24:Z25"/>
    <mergeCell ref="AA24:AA25"/>
    <mergeCell ref="AD75:AD76"/>
    <mergeCell ref="AD77:AD80"/>
    <mergeCell ref="AE75:AE76"/>
    <mergeCell ref="AE77:AE80"/>
    <mergeCell ref="AF75:AF76"/>
    <mergeCell ref="AF77:AF80"/>
    <mergeCell ref="AG75:AG76"/>
    <mergeCell ref="AG77:AG80"/>
    <mergeCell ref="AH75:AH76"/>
    <mergeCell ref="AH77:AH80"/>
    <mergeCell ref="AI75:AI76"/>
    <mergeCell ref="AI77:AI80"/>
    <mergeCell ref="AJ75:AJ76"/>
    <mergeCell ref="AJ77:AJ80"/>
    <mergeCell ref="AK75:AK76"/>
    <mergeCell ref="AK77:AK80"/>
    <mergeCell ref="AL75:AL76"/>
    <mergeCell ref="AL77:AL80"/>
    <mergeCell ref="G31:AA33"/>
  </mergeCells>
  <conditionalFormatting sqref="B1">
    <cfRule type="duplicateValues" dxfId="0" priority="39"/>
  </conditionalFormatting>
  <conditionalFormatting sqref="I4:K4">
    <cfRule type="duplicateValues" dxfId="0" priority="40"/>
  </conditionalFormatting>
  <conditionalFormatting sqref="B23">
    <cfRule type="duplicateValues" dxfId="0" priority="17"/>
  </conditionalFormatting>
  <conditionalFormatting sqref="I26:K26">
    <cfRule type="duplicateValues" dxfId="0" priority="18"/>
  </conditionalFormatting>
  <conditionalFormatting sqref="B34">
    <cfRule type="duplicateValues" dxfId="0" priority="13"/>
  </conditionalFormatting>
  <conditionalFormatting sqref="J37">
    <cfRule type="duplicateValues" dxfId="0" priority="2"/>
  </conditionalFormatting>
  <conditionalFormatting sqref="B52">
    <cfRule type="duplicateValues" dxfId="0" priority="5"/>
  </conditionalFormatting>
  <conditionalFormatting sqref="I55:K55">
    <cfRule type="duplicateValues" dxfId="0" priority="6"/>
  </conditionalFormatting>
  <conditionalFormatting sqref="L77:O77">
    <cfRule type="duplicateValues" dxfId="0" priority="1"/>
  </conditionalFormatting>
  <conditionalFormatting sqref="E2:E3">
    <cfRule type="duplicateValues" dxfId="0" priority="20"/>
  </conditionalFormatting>
  <conditionalFormatting sqref="E24:E25">
    <cfRule type="duplicateValues" dxfId="0" priority="16"/>
  </conditionalFormatting>
  <conditionalFormatting sqref="E35:E36">
    <cfRule type="duplicateValues" dxfId="0" priority="12"/>
  </conditionalFormatting>
  <conditionalFormatting sqref="E53:E54">
    <cfRule type="duplicateValues" dxfId="0" priority="4"/>
  </conditionalFormatting>
  <conditionalFormatting sqref="I6:K7">
    <cfRule type="duplicateValues" dxfId="0" priority="19"/>
  </conditionalFormatting>
  <conditionalFormatting sqref="I28:K29">
    <cfRule type="duplicateValues" dxfId="0" priority="15"/>
  </conditionalFormatting>
  <conditionalFormatting sqref="I37 K37">
    <cfRule type="duplicateValues" dxfId="0" priority="14"/>
  </conditionalFormatting>
  <conditionalFormatting sqref="I39:K40">
    <cfRule type="duplicateValues" dxfId="0" priority="11"/>
  </conditionalFormatting>
  <conditionalFormatting sqref="I57:K58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B1" workbookViewId="0">
      <selection activeCell="K21" sqref="K21"/>
    </sheetView>
  </sheetViews>
  <sheetFormatPr defaultColWidth="9" defaultRowHeight="13.5"/>
  <cols>
    <col min="1" max="1" width="9.50442477876106" hidden="1" customWidth="1"/>
    <col min="2" max="2" width="9.24778761061947" customWidth="1"/>
    <col min="3" max="3" width="14.7522123893805" customWidth="1"/>
    <col min="4" max="4" width="3.6283185840708" customWidth="1"/>
    <col min="5" max="5" width="10.5044247787611" hidden="1" customWidth="1"/>
    <col min="6" max="6" width="8.50442477876106" customWidth="1"/>
    <col min="7" max="7" width="7.3716814159292" customWidth="1"/>
    <col min="8" max="8" width="6.75221238938053" customWidth="1"/>
    <col min="9" max="9" width="7.50442477876106" customWidth="1"/>
    <col min="10" max="10" width="7.24778761061947" customWidth="1"/>
    <col min="11" max="11" width="7.12389380530973" customWidth="1"/>
    <col min="12" max="12" width="7.50442477876106" customWidth="1"/>
    <col min="13" max="13" width="10.5044247787611" customWidth="1"/>
    <col min="14" max="14" width="15.1238938053097" customWidth="1"/>
  </cols>
  <sheetData>
    <row r="1" spans="2:14">
      <c r="B1" s="1" t="s">
        <v>123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124</v>
      </c>
      <c r="B2" s="4" t="s">
        <v>125</v>
      </c>
      <c r="C2" s="4" t="s">
        <v>6</v>
      </c>
      <c r="D2" s="5" t="s">
        <v>100</v>
      </c>
      <c r="E2" s="4" t="s">
        <v>8</v>
      </c>
      <c r="F2" s="4" t="s">
        <v>126</v>
      </c>
      <c r="G2" s="6" t="s">
        <v>127</v>
      </c>
      <c r="H2" s="6"/>
      <c r="I2" s="6"/>
      <c r="J2" s="6" t="s">
        <v>128</v>
      </c>
      <c r="K2" s="6"/>
      <c r="L2" s="6"/>
      <c r="M2" s="21" t="s">
        <v>129</v>
      </c>
      <c r="N2" s="21" t="s">
        <v>130</v>
      </c>
    </row>
    <row r="3" spans="1:14">
      <c r="A3" s="3"/>
      <c r="B3" s="4"/>
      <c r="C3" s="4"/>
      <c r="D3" s="5"/>
      <c r="E3" s="4"/>
      <c r="F3" s="4"/>
      <c r="G3" s="7" t="s">
        <v>131</v>
      </c>
      <c r="H3" s="7" t="s">
        <v>106</v>
      </c>
      <c r="I3" s="3" t="s">
        <v>132</v>
      </c>
      <c r="J3" s="7" t="s">
        <v>131</v>
      </c>
      <c r="K3" s="7" t="s">
        <v>106</v>
      </c>
      <c r="L3" s="3" t="s">
        <v>132</v>
      </c>
      <c r="M3" s="21"/>
      <c r="N3" s="21"/>
    </row>
    <row r="4" ht="22.15" customHeight="1" spans="1:14">
      <c r="A4" s="8" t="s">
        <v>133</v>
      </c>
      <c r="B4" s="9" t="s">
        <v>134</v>
      </c>
      <c r="C4" s="9" t="s">
        <v>135</v>
      </c>
      <c r="D4" s="10">
        <v>1</v>
      </c>
      <c r="E4" s="11" t="s">
        <v>136</v>
      </c>
      <c r="F4" s="11" t="s">
        <v>137</v>
      </c>
      <c r="G4" s="12">
        <v>32.73</v>
      </c>
      <c r="H4" s="12">
        <v>1.72</v>
      </c>
      <c r="I4" s="12">
        <v>34.45</v>
      </c>
      <c r="J4" s="12">
        <v>30</v>
      </c>
      <c r="K4" s="12">
        <v>1.72</v>
      </c>
      <c r="L4" s="22">
        <v>31.72</v>
      </c>
      <c r="M4" s="23">
        <v>245000</v>
      </c>
      <c r="N4" s="8" t="s">
        <v>138</v>
      </c>
    </row>
    <row r="5" ht="22.15" customHeight="1" spans="1:14">
      <c r="A5" s="8" t="s">
        <v>133</v>
      </c>
      <c r="B5" s="9" t="s">
        <v>139</v>
      </c>
      <c r="C5" s="9" t="s">
        <v>140</v>
      </c>
      <c r="D5" s="10">
        <v>1</v>
      </c>
      <c r="E5" s="11" t="s">
        <v>136</v>
      </c>
      <c r="F5" s="11" t="s">
        <v>137</v>
      </c>
      <c r="G5" s="12">
        <v>34.24</v>
      </c>
      <c r="H5" s="12">
        <v>1.72</v>
      </c>
      <c r="I5" s="12">
        <v>35.96</v>
      </c>
      <c r="J5" s="12">
        <v>31</v>
      </c>
      <c r="K5" s="12">
        <v>1.72</v>
      </c>
      <c r="L5" s="22">
        <v>32.72</v>
      </c>
      <c r="M5" s="23">
        <v>245000</v>
      </c>
      <c r="N5" s="8" t="s">
        <v>138</v>
      </c>
    </row>
    <row r="6" ht="20.25" spans="1:14">
      <c r="A6" s="8" t="s">
        <v>141</v>
      </c>
      <c r="B6" s="13" t="s">
        <v>142</v>
      </c>
      <c r="C6" s="13" t="s">
        <v>143</v>
      </c>
      <c r="D6" s="10">
        <v>1</v>
      </c>
      <c r="E6" s="14" t="s">
        <v>144</v>
      </c>
      <c r="F6" s="14" t="s">
        <v>145</v>
      </c>
      <c r="G6" s="12">
        <v>8.28</v>
      </c>
      <c r="H6" s="12">
        <v>0.31</v>
      </c>
      <c r="I6" s="12">
        <v>8.59</v>
      </c>
      <c r="J6" s="12">
        <v>6.6</v>
      </c>
      <c r="K6" s="12">
        <v>0.31</v>
      </c>
      <c r="L6" s="22">
        <v>6.91</v>
      </c>
      <c r="M6" s="23">
        <v>31000</v>
      </c>
      <c r="N6" s="8" t="s">
        <v>146</v>
      </c>
    </row>
    <row r="7" ht="20.25" spans="1:14">
      <c r="A7" s="8" t="s">
        <v>147</v>
      </c>
      <c r="B7" s="15" t="s">
        <v>148</v>
      </c>
      <c r="C7" s="13" t="s">
        <v>149</v>
      </c>
      <c r="D7" s="10">
        <v>1</v>
      </c>
      <c r="E7" s="14" t="s">
        <v>144</v>
      </c>
      <c r="F7" s="14" t="s">
        <v>145</v>
      </c>
      <c r="G7" s="12">
        <v>14.04</v>
      </c>
      <c r="H7" s="12">
        <v>0.363</v>
      </c>
      <c r="I7" s="12">
        <v>14.403</v>
      </c>
      <c r="J7" s="12">
        <v>12.24</v>
      </c>
      <c r="K7" s="12">
        <v>0.363</v>
      </c>
      <c r="L7" s="22">
        <v>12.603</v>
      </c>
      <c r="M7" s="23">
        <v>36300</v>
      </c>
      <c r="N7" s="8" t="s">
        <v>146</v>
      </c>
    </row>
    <row r="8" ht="20.25" spans="1:14">
      <c r="A8" s="8" t="s">
        <v>147</v>
      </c>
      <c r="B8" s="15" t="s">
        <v>150</v>
      </c>
      <c r="C8" s="16" t="s">
        <v>151</v>
      </c>
      <c r="D8" s="10">
        <v>1</v>
      </c>
      <c r="E8" s="14" t="s">
        <v>152</v>
      </c>
      <c r="F8" s="14" t="s">
        <v>145</v>
      </c>
      <c r="G8" s="12">
        <v>15.3</v>
      </c>
      <c r="H8" s="12">
        <v>0.411</v>
      </c>
      <c r="I8" s="12">
        <v>15.711</v>
      </c>
      <c r="J8" s="12">
        <v>13.98</v>
      </c>
      <c r="K8" s="12">
        <v>0.411</v>
      </c>
      <c r="L8" s="22">
        <v>14.391</v>
      </c>
      <c r="M8" s="23">
        <v>41100</v>
      </c>
      <c r="N8" s="8" t="s">
        <v>146</v>
      </c>
    </row>
    <row r="9" ht="20.25" spans="1:14">
      <c r="A9" s="8" t="s">
        <v>133</v>
      </c>
      <c r="B9" s="9" t="s">
        <v>153</v>
      </c>
      <c r="C9" s="9" t="s">
        <v>154</v>
      </c>
      <c r="D9" s="10">
        <v>1</v>
      </c>
      <c r="E9" s="9" t="s">
        <v>155</v>
      </c>
      <c r="F9" s="14" t="s">
        <v>145</v>
      </c>
      <c r="G9" s="12">
        <v>15.48</v>
      </c>
      <c r="H9" s="12">
        <v>0.44</v>
      </c>
      <c r="I9" s="12">
        <v>15.92</v>
      </c>
      <c r="J9" s="12">
        <v>12.97</v>
      </c>
      <c r="K9" s="12">
        <v>0.44</v>
      </c>
      <c r="L9" s="22">
        <v>13.41</v>
      </c>
      <c r="M9" s="23">
        <v>44000</v>
      </c>
      <c r="N9" s="8" t="s">
        <v>146</v>
      </c>
    </row>
    <row r="10" ht="20.25" spans="1:14">
      <c r="A10" s="8" t="s">
        <v>133</v>
      </c>
      <c r="B10" s="17" t="s">
        <v>156</v>
      </c>
      <c r="C10" s="18" t="s">
        <v>157</v>
      </c>
      <c r="D10" s="10">
        <v>1</v>
      </c>
      <c r="E10" s="11" t="s">
        <v>158</v>
      </c>
      <c r="F10" s="14" t="s">
        <v>159</v>
      </c>
      <c r="G10" s="12">
        <v>1.1858407079646</v>
      </c>
      <c r="H10" s="12">
        <v>0.08</v>
      </c>
      <c r="I10" s="12">
        <v>1.2658407079646</v>
      </c>
      <c r="J10" s="12">
        <v>1.04</v>
      </c>
      <c r="K10" s="12">
        <v>0.08</v>
      </c>
      <c r="L10" s="22">
        <v>1.12</v>
      </c>
      <c r="M10" s="23">
        <v>8000</v>
      </c>
      <c r="N10" s="8" t="s">
        <v>146</v>
      </c>
    </row>
    <row r="11" ht="25.15" customHeight="1" spans="1:14">
      <c r="A11" s="8" t="s">
        <v>133</v>
      </c>
      <c r="B11" s="17" t="s">
        <v>160</v>
      </c>
      <c r="C11" s="18" t="s">
        <v>161</v>
      </c>
      <c r="D11" s="10">
        <v>1</v>
      </c>
      <c r="E11" s="11" t="s">
        <v>162</v>
      </c>
      <c r="F11" s="14" t="s">
        <v>159</v>
      </c>
      <c r="G11" s="12">
        <v>14.9469026548673</v>
      </c>
      <c r="H11" s="12">
        <v>0.08</v>
      </c>
      <c r="I11" s="12">
        <v>15.0269026548673</v>
      </c>
      <c r="J11" s="12">
        <v>12.56</v>
      </c>
      <c r="K11" s="12">
        <v>0.08</v>
      </c>
      <c r="L11" s="22">
        <v>12.64</v>
      </c>
      <c r="M11" s="23">
        <v>8000</v>
      </c>
      <c r="N11" s="8" t="s">
        <v>146</v>
      </c>
    </row>
    <row r="12" ht="25.15" customHeight="1" spans="1:14">
      <c r="A12" s="8" t="s">
        <v>133</v>
      </c>
      <c r="B12" s="19" t="s">
        <v>163</v>
      </c>
      <c r="C12" s="20" t="s">
        <v>164</v>
      </c>
      <c r="D12" s="10">
        <v>1</v>
      </c>
      <c r="E12" s="11" t="s">
        <v>162</v>
      </c>
      <c r="F12" s="14" t="s">
        <v>159</v>
      </c>
      <c r="G12" s="12">
        <v>9.02654867256637</v>
      </c>
      <c r="H12" s="12">
        <v>0.0707964601769912</v>
      </c>
      <c r="I12" s="12">
        <v>9.09734513274336</v>
      </c>
      <c r="J12" s="12">
        <v>8.23</v>
      </c>
      <c r="K12" s="12">
        <v>0.0707964601769912</v>
      </c>
      <c r="L12" s="22">
        <v>8.30079646017699</v>
      </c>
      <c r="M12" s="23">
        <v>7079.64601769912</v>
      </c>
      <c r="N12" s="8" t="s">
        <v>146</v>
      </c>
    </row>
    <row r="13" ht="25.15" customHeight="1" spans="1:14">
      <c r="A13" s="8" t="s">
        <v>133</v>
      </c>
      <c r="B13" s="17" t="s">
        <v>165</v>
      </c>
      <c r="C13" s="18" t="s">
        <v>166</v>
      </c>
      <c r="D13" s="10">
        <v>1</v>
      </c>
      <c r="E13" s="11" t="s">
        <v>158</v>
      </c>
      <c r="F13" s="14" t="s">
        <v>159</v>
      </c>
      <c r="G13" s="12">
        <v>1.1858407079646</v>
      </c>
      <c r="H13" s="12">
        <v>0.08</v>
      </c>
      <c r="I13" s="12">
        <v>1.2658407079646</v>
      </c>
      <c r="J13" s="12">
        <v>1.04</v>
      </c>
      <c r="K13" s="12">
        <v>0.08</v>
      </c>
      <c r="L13" s="22">
        <v>1.12</v>
      </c>
      <c r="M13" s="23">
        <v>8000</v>
      </c>
      <c r="N13" s="8" t="s">
        <v>146</v>
      </c>
    </row>
  </sheetData>
  <mergeCells count="11">
    <mergeCell ref="B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1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1.09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♡腾♡</cp:lastModifiedBy>
  <dcterms:created xsi:type="dcterms:W3CDTF">2006-09-13T11:21:00Z</dcterms:created>
  <dcterms:modified xsi:type="dcterms:W3CDTF">2023-02-17T03:07:34Z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04183E68DA6C4AC490F34A4C429F5852</vt:lpwstr>
  </property>
</Properties>
</file>