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18530" windowHeight="7130" tabRatio="377" activeTab="1"/>
  </bookViews>
  <sheets>
    <sheet name="变更记录" sheetId="5" r:id="rId1"/>
    <sheet name="底座模块化总成" sheetId="4" r:id="rId2"/>
  </sheets>
  <definedNames>
    <definedName name="_xlnm._FilterDatabase" localSheetId="1" hidden="1">底座模块化总成!$A$7:$CA$355</definedName>
    <definedName name="_xlnm.Print_Area" localSheetId="1">底座模块化总成!$A$1:$BA$311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U17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
</t>
        </r>
      </text>
    </comment>
    <comment ref="O18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O19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O20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  <comment ref="O25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3/10装配方式调整。</t>
        </r>
      </text>
    </comment>
  </commentList>
</comments>
</file>

<file path=xl/sharedStrings.xml><?xml version="1.0" encoding="utf-8"?>
<sst xmlns="http://schemas.openxmlformats.org/spreadsheetml/2006/main" count="6613" uniqueCount="1292">
  <si>
    <t>序号</t>
  </si>
  <si>
    <t>时间</t>
  </si>
  <si>
    <t>更改描述</t>
  </si>
  <si>
    <t>来源</t>
  </si>
  <si>
    <t>取消副驾气路SHT0013656，使用主驾气路SHT0013655</t>
  </si>
  <si>
    <t>ECR0006704</t>
  </si>
  <si>
    <t>汕德卡系列座椅气囊通用，使用SHT0013662，名称由汕德卡副驾气囊总成更改为汕德卡气囊总成；修订相关使用数量和公式</t>
  </si>
  <si>
    <t>SHT0013707取消，与SHT0013240合并，主副驾通用</t>
  </si>
  <si>
    <t>新增配置：H4-2.2项目SHT0013976-底座模块化总成</t>
  </si>
  <si>
    <t>项目需求</t>
  </si>
  <si>
    <t>新增配置：H4-2.2项目SHT0013979-气囊减震器总成</t>
  </si>
  <si>
    <t>增加零件：H4系列项目增加防尘罩支架，SHT0013820/SHT0013821，焊接总成SHT0010943更改，防尘罩改为SHT0013256</t>
  </si>
  <si>
    <t>ECR0006810</t>
  </si>
  <si>
    <t>增加零件：重汽系列项目增加防尘罩支架，SHT0013822，焊接总成SHT0012259更改，防尘罩改为SHT0013256</t>
  </si>
  <si>
    <t>悬浮机构定位柱长度更改，SQX3000-6805478/SQX3000-6805479相关信息更新（重量、版本、轮廓尺寸、图示）</t>
  </si>
  <si>
    <t>ECR0007073</t>
  </si>
  <si>
    <t>增加零件：M3000-S系列项目增加防尘罩支架，SHT0013818/SHT0013819，焊接总成SHT0012168更改，防尘罩改为SHT0013256</t>
  </si>
  <si>
    <t>增加零件：SHT0013733-上限位缓冲块，用于汕德卡、H4-2.2，每台用量为2，其他项目继续使用RC026807007</t>
  </si>
  <si>
    <t>ECR0007343</t>
  </si>
  <si>
    <r>
      <rPr>
        <sz val="11"/>
        <color theme="1"/>
        <rFont val="华文细黑"/>
        <charset val="134"/>
      </rPr>
      <t>增加零件：SHT0013987-限位缓冲块（汕德卡）</t>
    </r>
    <r>
      <rPr>
        <sz val="11"/>
        <color indexed="8"/>
        <rFont val="华文细黑"/>
        <charset val="134"/>
      </rPr>
      <t>，用于汕德卡、H4-2.2，每台用量为2，其他项目继续使用</t>
    </r>
    <r>
      <rPr>
        <sz val="11"/>
        <color indexed="8"/>
        <rFont val="华文细黑"/>
        <charset val="134"/>
      </rPr>
      <t>SQX3000-6805471</t>
    </r>
  </si>
  <si>
    <t>修订错误：H4-2018款，缺少滑轨用量，更改为1，使用H4B-6805200，与H4其他项目通用</t>
  </si>
  <si>
    <t>修订错误</t>
  </si>
  <si>
    <t>修订错误：老项目缺少仰角拉线用量，更改为1，使用SHT0013123</t>
  </si>
  <si>
    <t>更改配置：H4系列项目防尘罩由SHT0013256更改为SHT0013129</t>
  </si>
  <si>
    <t>项目会议</t>
  </si>
  <si>
    <t>取消零件：H4系列项目取消防尘罩支架：SHT0013820/SHT0013821，焊接总成SHT0010943相应更改</t>
  </si>
  <si>
    <t>增加零件：BCL0010013-A钣金扎带（背面扎带），根据实际装配顺序，将此零件移动到底座模块化BOM中，涉及H4-2.2、重汽汕德卡等使用VDC阀的项目</t>
  </si>
  <si>
    <t>增加零件：SHT0014169-VDC阀气路总成（H4-2.2平台），专用于H4-2.2项目</t>
  </si>
  <si>
    <t>修订错误：固定气囊用的Q40708、Q40608、BFA0010052用量更改为1</t>
  </si>
  <si>
    <t>新增零件：SHT0014202-座框减震器总成</t>
  </si>
  <si>
    <t>新增项目：X5000S</t>
  </si>
  <si>
    <t>基于重汽汕德卡搭建</t>
  </si>
  <si>
    <t>新增零件：SHT0014243-减震器总成</t>
  </si>
  <si>
    <t>新增零件：SHT0014203-减震器下框焊接总成</t>
  </si>
  <si>
    <t>新增零件：SHT0014204-下框连接梁</t>
  </si>
  <si>
    <t>新增零件：SHT0014205-下框右连接梁焊接总成</t>
  </si>
  <si>
    <t>新增零件：SHT0014206-下框连接梁螺母柱</t>
  </si>
  <si>
    <t>新增零件：SHT0014371-减震器下框电泳总成，专用于电泳状态，更改相关所有零件的层级关系</t>
  </si>
  <si>
    <t>工艺需求</t>
  </si>
  <si>
    <t>优化：X5000S下框焊接总成及下级零件结构调整，同时更改零件号和零件名，更新图片、重量等信息</t>
  </si>
  <si>
    <t>结构优化</t>
  </si>
  <si>
    <t>新增零件：SHT0014483-低配底座模块化总成</t>
  </si>
  <si>
    <r>
      <rPr>
        <sz val="11"/>
        <color theme="1"/>
        <rFont val="华文细黑"/>
        <charset val="134"/>
      </rPr>
      <t>新增项目：J</t>
    </r>
    <r>
      <rPr>
        <sz val="11"/>
        <color indexed="8"/>
        <rFont val="华文细黑"/>
        <charset val="134"/>
      </rPr>
      <t>6L</t>
    </r>
  </si>
  <si>
    <r>
      <rPr>
        <sz val="11"/>
        <color theme="1"/>
        <rFont val="宋体"/>
        <charset val="134"/>
      </rPr>
      <t>基于H</t>
    </r>
    <r>
      <rPr>
        <sz val="11"/>
        <color indexed="8"/>
        <rFont val="宋体"/>
        <charset val="134"/>
      </rPr>
      <t>4-2018款</t>
    </r>
  </si>
  <si>
    <t>新增零件：SHT0014482-高配底座模块化总成</t>
  </si>
  <si>
    <t>新增零件：SHT0014291-底座模块化总成</t>
  </si>
  <si>
    <t>新增项目：H20</t>
  </si>
  <si>
    <r>
      <rPr>
        <sz val="11"/>
        <color theme="1"/>
        <rFont val="宋体"/>
        <charset val="134"/>
      </rPr>
      <t>基于H</t>
    </r>
    <r>
      <rPr>
        <sz val="11"/>
        <color indexed="8"/>
        <rFont val="宋体"/>
        <charset val="134"/>
      </rPr>
      <t>4-2.2</t>
    </r>
    <r>
      <rPr>
        <sz val="11"/>
        <color theme="1"/>
        <rFont val="宋体"/>
        <charset val="134"/>
      </rPr>
      <t>搭建</t>
    </r>
  </si>
  <si>
    <t>更新：座框焊接总成重量微调</t>
  </si>
  <si>
    <t>新增零件：SHT0014510-下框焊接总成，在SHT0012168基础上增加防尘罩支架，用于M3000-S、J6L</t>
  </si>
  <si>
    <t>新增零件：J6L项目减震器上框的下级，增加SHT0014640-前横梁焊接总成，将前横梁与支撑块改为总成供货，其余结构不变</t>
  </si>
  <si>
    <t>新增零件：BCL0010014-气管防护波纹管,用于VDC阀调高的所有项目</t>
  </si>
  <si>
    <t>气路装配技术要求</t>
  </si>
  <si>
    <t>修订错误：SHT0012168、SHT0014510两种状态的下框焊接总成层级调整，涉及M3000-S、J6L高配、J6L低配、北奔H20</t>
  </si>
  <si>
    <t>更新：SHT0014203的电泳零件号SHT0014371改到备注里，删除SHT0014371这一行，仅涉及X5000S</t>
  </si>
  <si>
    <t>BOM结构调整</t>
  </si>
  <si>
    <t>更新：H20项目的VDC阀由SHT0013655改为SHT0014169，其余信息不变</t>
  </si>
  <si>
    <t>模块输入</t>
  </si>
  <si>
    <t>更新：J6L项目高配的气路总成由SHT0013655改为SHT0014831，其余信息不变</t>
  </si>
  <si>
    <t>更新：J6L项目低配的气路总成由SHT0012022改为SHT0014832，其余信息不变</t>
  </si>
  <si>
    <t>新增零件：SHT0014853-连接梁支撑片</t>
  </si>
  <si>
    <t>ECR0008047</t>
  </si>
  <si>
    <t>新增零件：SHT0014854-下框右侧连接梁</t>
  </si>
  <si>
    <t>取消零件：取消SHT0014206-下框连接梁螺母柱，更换为焊接螺母</t>
  </si>
  <si>
    <t>结构更改：SHT0014204-下框左侧连接梁，更改零件名称，更改结构</t>
  </si>
  <si>
    <t>结构更改：SHT0014205-下框左连接梁总成，结构优化</t>
  </si>
  <si>
    <t>结构更改：SHT0014359-下框右连接梁总成，结构优化</t>
  </si>
  <si>
    <t>结构更改：SHT0014203-减震器下框焊接总成，结构优化</t>
  </si>
  <si>
    <t>结构更改：固定座盆滑块的铝铆钉（H5-6805321）更改为钢铆钉（BFA0010096）</t>
  </si>
  <si>
    <t>ECR0008068</t>
  </si>
  <si>
    <t>新增零件（仅用于H4-2.2）：SHT0014861-左罩壳固定钣金总成、SHT0014862-固定钣金、SHT0014863-钢丝、BFA0010028-开口型平圆头抽芯铆钉</t>
  </si>
  <si>
    <t>H4-2.2整椅BOM</t>
  </si>
  <si>
    <t>新增零件：SHT0014781-底座模块化总成（王牌V5V7-固定阻尼）</t>
  </si>
  <si>
    <t>新增项目：V5V7</t>
  </si>
  <si>
    <r>
      <rPr>
        <sz val="11"/>
        <color theme="1"/>
        <rFont val="宋体"/>
        <charset val="134"/>
      </rPr>
      <t>基于J</t>
    </r>
    <r>
      <rPr>
        <sz val="11"/>
        <color theme="1"/>
        <rFont val="宋体"/>
        <charset val="134"/>
      </rPr>
      <t>6L低配，换减震器下框、防尘罩</t>
    </r>
  </si>
  <si>
    <t>新增零件：SHT0014782-底座模块化总成（王牌V5V7-可调阻尼）</t>
  </si>
  <si>
    <t>新增零件：SHT0014418-底座模块化总成</t>
  </si>
  <si>
    <t>新增项目：L6000</t>
  </si>
  <si>
    <r>
      <rPr>
        <sz val="11"/>
        <color theme="1"/>
        <rFont val="宋体"/>
        <charset val="134"/>
      </rPr>
      <t>基于V</t>
    </r>
    <r>
      <rPr>
        <sz val="11"/>
        <color theme="1"/>
        <rFont val="宋体"/>
        <charset val="134"/>
      </rPr>
      <t>5V7可调阻尼，换减震器下框</t>
    </r>
  </si>
  <si>
    <t>H6项目防尘罩支架铆钉更改为钢铆钉，H4-2.2借用此零件，将BFA0010028更改为BFA0010097，用量不变，其他项目不受影响</t>
  </si>
  <si>
    <t>ECR0008165</t>
  </si>
  <si>
    <t>新增零件：SHT0014992-底座模块化总成（M3000）</t>
  </si>
  <si>
    <t>新增项目：M3000</t>
  </si>
  <si>
    <t>基于J6L低配，仅气路差别</t>
  </si>
  <si>
    <t>新增零件：SHT0014999-气囊减震器总成（M3000）</t>
  </si>
  <si>
    <t>修订错误：H20 主驾驶底支架-SHT0014258为焊接总成，更改为主驾驶底支架（喷漆）-SHT0014431</t>
  </si>
  <si>
    <t>根据整椅BOM修订</t>
  </si>
  <si>
    <t>新增零件：X5000S使用的VDC阀改为SHT0015089</t>
  </si>
  <si>
    <t>根据气路布置增加</t>
  </si>
  <si>
    <t>新增配置：J6L低配底座模块化增加配置-SHT0015083,气路零件号为：SHT0015090</t>
  </si>
  <si>
    <t>新增项目：J6L</t>
  </si>
  <si>
    <t>新增零件：BCL0010018-黑色防护毛毡，鱼阀配置用于绞架处、VDC阀配置用于座框，2.0平台全系：X5000S、J6L高配、H20各2件，其余项目各1件</t>
  </si>
  <si>
    <t>规格30*60</t>
  </si>
  <si>
    <t>修订错误：F3000 项目的减震器下框焊接组件零件号由SQX3000-6805420更改为SQX3000-6805426</t>
  </si>
  <si>
    <t>老项目</t>
  </si>
  <si>
    <t>修订错误：H3-2.0项目的减震器下框焊接组件零件号更改为SQX3000-6805420</t>
  </si>
  <si>
    <t>新增配置：轩德6经济版底座模块化总成-SHT0015156,借用SHT0012022悬浮气路总成，可调阻尼</t>
  </si>
  <si>
    <t>新增项目：轩德6</t>
  </si>
  <si>
    <t>基于M3000升级，仅气路、阻尼差别</t>
  </si>
  <si>
    <t>更改：X5000S使用的VDC阀SHT0015089取消，替换为SHT0014722，其他项目不受影响</t>
  </si>
  <si>
    <t>根据气路布置更改</t>
  </si>
  <si>
    <t>更改：BCL0010013-钣金扎带（背面扎带）取消，替换为BCL0010023-海尔曼钣金扎带，影响项目：汕德卡、H4-2.2、X5000S、J6L高配、H20</t>
  </si>
  <si>
    <t>ECR0008707</t>
  </si>
  <si>
    <t>更改：X5000S减震器下框新增零件号，SHT0015355-减震器下框焊接总成，下级包含SHT0014219、SHT0014220、Q370C08，其他项目不变；原号：SHT0014203继续用于L6000项目</t>
  </si>
  <si>
    <t>整椅要求</t>
  </si>
  <si>
    <t>新增配置：重汽价值版底座模块化总成-SHT0015387，基于J6L低配，将减震器下框替换为SHT0012259，将气路替换为SHT0013365；使用重汽滑轨SHT0013938</t>
  </si>
  <si>
    <t>新增项目：重汽TX价值版</t>
  </si>
  <si>
    <t>更改：H4-2.2项目的防尘罩由SHT0013129更改为SHT0013256</t>
  </si>
  <si>
    <t>ECN0003882</t>
  </si>
  <si>
    <t>更改：X5000S项目的减振器下框焊接总成-SHT0015355，增加螺栓两件-Q218B0816</t>
  </si>
  <si>
    <t>西安工厂要求</t>
  </si>
  <si>
    <t>新增配置：大黄蜂项目底座模块化总成-SHT0015406，基于王牌V5V7项目-SHT0014781，增加滑轨、底支架，更换座框-SHT0015404（新增状态）、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</t>
  </si>
  <si>
    <t>新增项目：大黄蜂</t>
  </si>
  <si>
    <t>拉带更改适用于2.0全平台，大黄蜂和王牌项目优先体现</t>
  </si>
  <si>
    <t>更改：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</t>
  </si>
  <si>
    <t>更改：所有项目Q40708的用量由1改为2</t>
  </si>
  <si>
    <t>根据河北工厂的实际装配修订</t>
  </si>
  <si>
    <t>更改：H4-2.0、H4-2018的防尘罩由SHT0013129更改为SHT0013256</t>
  </si>
  <si>
    <t>更改：大黄蜂项目新增下框焊接总成-SHT0015584，不再借用X3000项目</t>
  </si>
  <si>
    <t>根据整椅布置需求更改</t>
  </si>
  <si>
    <t>更改：X5000S项目 SHT0014205-下框右连接梁总成的焊接六角螺母（Q370C08）用量由4更改为2</t>
  </si>
  <si>
    <t>ECR0008763</t>
  </si>
  <si>
    <t>更改：X5000S项目 SHT0015355-减震器下框焊接总成的内六角圆柱头螺钉（Q218B0816）用量由2更改为0</t>
  </si>
  <si>
    <t>设计:</t>
  </si>
  <si>
    <t>校核：</t>
  </si>
  <si>
    <t>标准化：</t>
  </si>
  <si>
    <t>零件号</t>
  </si>
  <si>
    <t>SHT0015387</t>
  </si>
  <si>
    <t>SHT0014418</t>
  </si>
  <si>
    <t>SHT0014781</t>
  </si>
  <si>
    <t>SHT0014782</t>
  </si>
  <si>
    <t>SHT0015406</t>
  </si>
  <si>
    <t>会签：</t>
  </si>
  <si>
    <t>中文名称</t>
  </si>
  <si>
    <t>底座模块化总成</t>
  </si>
  <si>
    <t>批准:</t>
  </si>
  <si>
    <t>日期：</t>
  </si>
  <si>
    <t>规格型号</t>
  </si>
  <si>
    <t>版本：</t>
  </si>
  <si>
    <t>车型配置</t>
  </si>
  <si>
    <t>重汽TX</t>
  </si>
  <si>
    <t>重汽价值版</t>
  </si>
  <si>
    <t>L6000</t>
  </si>
  <si>
    <t>王牌V5V7-固定阻尼</t>
  </si>
  <si>
    <t>王牌V5V7-可调阻尼</t>
  </si>
  <si>
    <t>大黄蜂</t>
  </si>
  <si>
    <t>说明：</t>
  </si>
  <si>
    <t>重量（kg）</t>
  </si>
  <si>
    <t>装配等级</t>
  </si>
  <si>
    <t>零件来源</t>
  </si>
  <si>
    <t>QAD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</si>
  <si>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</si>
  <si>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</si>
  <si>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</si>
  <si>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</si>
  <si>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</si>
  <si>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</si>
  <si>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</si>
  <si>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</si>
  <si>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</si>
  <si>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</si>
  <si>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</si>
  <si>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</si>
  <si>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</si>
  <si>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</si>
  <si>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</si>
  <si>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</si>
  <si>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净重尺寸</t>
  </si>
  <si>
    <t>工艺规格</t>
  </si>
  <si>
    <t>工艺用量(kg)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</si>
  <si>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</si>
  <si>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</si>
  <si>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</si>
  <si>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</si>
  <si>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</si>
  <si>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</si>
  <si>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</si>
  <si>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</si>
  <si>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</si>
  <si>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</si>
  <si>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</si>
  <si>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</si>
  <si>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</si>
  <si>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</si>
  <si>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差差价比率</t>
  </si>
  <si>
    <t>备注</t>
  </si>
  <si>
    <t>用量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</si>
  <si>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</si>
  <si>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</si>
  <si>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</si>
  <si>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</si>
  <si>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</si>
  <si>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</si>
  <si>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</si>
  <si>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</si>
  <si>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</si>
  <si>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</si>
  <si>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长</t>
  </si>
  <si>
    <t>宽</t>
  </si>
  <si>
    <t>高</t>
  </si>
  <si>
    <t>用量1</t>
  </si>
  <si>
    <t>用量2</t>
  </si>
  <si>
    <t>用量3</t>
  </si>
  <si>
    <t>用量4</t>
  </si>
  <si>
    <t>用量5</t>
  </si>
  <si>
    <t>用量6</t>
  </si>
  <si>
    <t>用量8</t>
  </si>
  <si>
    <t>用量9</t>
  </si>
  <si>
    <t>用量10</t>
  </si>
  <si>
    <t>用量11</t>
  </si>
  <si>
    <t>用量12</t>
  </si>
  <si>
    <t>用量13</t>
  </si>
  <si>
    <t>用量14</t>
  </si>
  <si>
    <t>用量15</t>
  </si>
  <si>
    <t>用量16</t>
  </si>
  <si>
    <t>用量17</t>
  </si>
  <si>
    <t>用量18</t>
  </si>
  <si>
    <t>用量19</t>
  </si>
  <si>
    <t>用量20</t>
  </si>
  <si>
    <t>用量21</t>
  </si>
  <si>
    <t>用量22</t>
  </si>
  <si>
    <t>用量24</t>
  </si>
  <si>
    <t>用量23</t>
  </si>
  <si>
    <t>SHT0012165</t>
  </si>
  <si>
    <t>坐框减震器总成</t>
  </si>
  <si>
    <t>M3000-S窄靠背</t>
  </si>
  <si>
    <t>A</t>
  </si>
  <si>
    <t>个</t>
  </si>
  <si>
    <t>Y</t>
  </si>
  <si>
    <t>N</t>
  </si>
  <si>
    <t>装配总成件</t>
  </si>
  <si>
    <t>ASSY</t>
  </si>
  <si>
    <t>——</t>
  </si>
  <si>
    <t>505*460*170</t>
  </si>
  <si>
    <t>组装</t>
  </si>
  <si>
    <t>河北自制</t>
  </si>
  <si>
    <t>骨架组装车间</t>
  </si>
  <si>
    <t>新座框</t>
  </si>
  <si>
    <t>SHT0012984</t>
  </si>
  <si>
    <t>M3000-宽靠背</t>
  </si>
  <si>
    <t>SHT0010998</t>
  </si>
  <si>
    <t>H4-2.0</t>
  </si>
  <si>
    <t>B</t>
  </si>
  <si>
    <t>SHT0013231</t>
  </si>
  <si>
    <t>汕德卡-2.0</t>
  </si>
  <si>
    <t>SHT0012258</t>
  </si>
  <si>
    <t>重汽TX-2.0</t>
  </si>
  <si>
    <t>SHT0013262</t>
  </si>
  <si>
    <t>副驾底座模块化总成</t>
  </si>
  <si>
    <t>汕德卡高配副驾</t>
  </si>
  <si>
    <t>SHT0012590</t>
  </si>
  <si>
    <t>X3000</t>
  </si>
  <si>
    <t>老座框</t>
  </si>
  <si>
    <t>SHT0012591</t>
  </si>
  <si>
    <t>F3000</t>
  </si>
  <si>
    <t>SHT0012592</t>
  </si>
  <si>
    <t>轩德6低配</t>
  </si>
  <si>
    <t>SHT0012593</t>
  </si>
  <si>
    <t>轩德6高配</t>
  </si>
  <si>
    <t>SHT0010506</t>
  </si>
  <si>
    <t>H3-2.0</t>
  </si>
  <si>
    <t>SHT0012473</t>
  </si>
  <si>
    <t>H4-2018款</t>
  </si>
  <si>
    <t>SHT0013976</t>
  </si>
  <si>
    <t>H4-2.2</t>
  </si>
  <si>
    <t>基于重汽汕德卡</t>
  </si>
  <si>
    <t>SHT0014202</t>
  </si>
  <si>
    <t>座框减震器总成</t>
  </si>
  <si>
    <t>X5000S</t>
  </si>
  <si>
    <t>SHT0014482</t>
  </si>
  <si>
    <t>高配底座模块化总成</t>
  </si>
  <si>
    <t>J6L 高配</t>
  </si>
  <si>
    <t>SHT0014483</t>
  </si>
  <si>
    <t>低配底座模块化总成</t>
  </si>
  <si>
    <t>J6L 低配-无仰角</t>
  </si>
  <si>
    <t>SHT0015083</t>
  </si>
  <si>
    <t>低配底座模块化总成-V0SS接头</t>
  </si>
  <si>
    <t>SHT0014291</t>
  </si>
  <si>
    <t>H20</t>
  </si>
  <si>
    <t>505*460*310</t>
  </si>
  <si>
    <t>SHT0014992</t>
  </si>
  <si>
    <t>M3000</t>
  </si>
  <si>
    <t>SHT0015156</t>
  </si>
  <si>
    <t>轩德6经济版</t>
  </si>
  <si>
    <t>SHT0012164</t>
  </si>
  <si>
    <t>气囊减震器总成</t>
  </si>
  <si>
    <t>M3000-S</t>
  </si>
  <si>
    <t>452*240*180</t>
  </si>
  <si>
    <t>过程虚拟件</t>
  </si>
  <si>
    <t>SHT0010939</t>
  </si>
  <si>
    <t>SHT0013825</t>
  </si>
  <si>
    <t>H4-2018</t>
  </si>
  <si>
    <t>SHT0013240</t>
  </si>
  <si>
    <t>452*250*180</t>
  </si>
  <si>
    <t>SHT0014243</t>
  </si>
  <si>
    <t>减震器总成</t>
  </si>
  <si>
    <t>SHT0012256</t>
  </si>
  <si>
    <t>SHT0015394</t>
  </si>
  <si>
    <t>SQX3000-6805401</t>
  </si>
  <si>
    <t>581*360*104</t>
  </si>
  <si>
    <t>SHT0010647</t>
  </si>
  <si>
    <t>A1</t>
  </si>
  <si>
    <t>SHT0010508</t>
  </si>
  <si>
    <t>SHT0013979</t>
  </si>
  <si>
    <t>SHT0014492</t>
  </si>
  <si>
    <t>SHT0014493</t>
  </si>
  <si>
    <t>J6L 低配</t>
  </si>
  <si>
    <t>SHT0015164</t>
  </si>
  <si>
    <t>SHT0014531</t>
  </si>
  <si>
    <t>SHT0014534</t>
  </si>
  <si>
    <t>SHT0014783</t>
  </si>
  <si>
    <t>SHT0014784</t>
  </si>
  <si>
    <t>SHT0014999</t>
  </si>
  <si>
    <t>SHT0015165</t>
  </si>
  <si>
    <t>SHT0001980</t>
  </si>
  <si>
    <t>上框焊接组件电泳</t>
  </si>
  <si>
    <t>焊接分总成</t>
  </si>
  <si>
    <t>SQX3000-6805410</t>
  </si>
  <si>
    <t>398*355*54</t>
  </si>
  <si>
    <t>电泳</t>
  </si>
  <si>
    <t>电泳车间</t>
  </si>
  <si>
    <t>SHT0001852</t>
  </si>
  <si>
    <t>上框焊接组件</t>
  </si>
  <si>
    <t>焊接车间</t>
  </si>
  <si>
    <t>SHT0002403</t>
  </si>
  <si>
    <t>SHT0010452</t>
  </si>
  <si>
    <t>SHT0014627</t>
  </si>
  <si>
    <t>上框焊接总成电泳</t>
  </si>
  <si>
    <t>电泳号SHT0014627</t>
  </si>
  <si>
    <t>SHT0014597</t>
  </si>
  <si>
    <t>上框焊接总成</t>
  </si>
  <si>
    <t>焊接</t>
  </si>
  <si>
    <t>SQX3000-6805412
SHT0001853</t>
  </si>
  <si>
    <t>仰角轴支架总成</t>
  </si>
  <si>
    <t>SQX3000-6805412</t>
  </si>
  <si>
    <t>54*64*38</t>
  </si>
  <si>
    <t>BFA0000862</t>
  </si>
  <si>
    <t>Q37112</t>
  </si>
  <si>
    <t>焊接方螺母</t>
  </si>
  <si>
    <t>标准件</t>
  </si>
  <si>
    <t>M12</t>
  </si>
  <si>
    <t>18*18*11</t>
  </si>
  <si>
    <t>河北外购</t>
  </si>
  <si>
    <t>北京浦东三浦标准件有限公司</t>
  </si>
  <si>
    <t>SHT0002789</t>
  </si>
  <si>
    <t>SQX3000-6805413</t>
  </si>
  <si>
    <t>旋转轴支架</t>
  </si>
  <si>
    <t>冲压件</t>
  </si>
  <si>
    <t>钣金件</t>
  </si>
  <si>
    <t>t=3-Q/BQB301
SPFH590-Q/BQB310</t>
  </si>
  <si>
    <t>Q/BQB301
Q/BQB310</t>
  </si>
  <si>
    <t>冲压</t>
  </si>
  <si>
    <t>162*54*3</t>
  </si>
  <si>
    <t>SHT0001854</t>
  </si>
  <si>
    <t>SQX3000-6805414</t>
  </si>
  <si>
    <t>左纵梁</t>
  </si>
  <si>
    <t>Q01</t>
  </si>
  <si>
    <t>t=3-Q/BQB301
SAPH440-Q/BQB310</t>
  </si>
  <si>
    <t>377*32*40</t>
  </si>
  <si>
    <t>386*74*3</t>
  </si>
  <si>
    <t>黄骅市成卓</t>
  </si>
  <si>
    <t>SHT0001855</t>
  </si>
  <si>
    <t>SQX3000-6805415</t>
  </si>
  <si>
    <t>右纵梁</t>
  </si>
  <si>
    <t>SHT0001856</t>
  </si>
  <si>
    <t>SQX3000-6805416</t>
  </si>
  <si>
    <t>上框前横梁</t>
  </si>
  <si>
    <t>C</t>
  </si>
  <si>
    <t>27*234*34</t>
  </si>
  <si>
    <t>236*86*3</t>
  </si>
  <si>
    <t>SHT0010446</t>
  </si>
  <si>
    <t>销轴固定支架焊接总成</t>
  </si>
  <si>
    <t>115*80*50</t>
  </si>
  <si>
    <t>万昌五金</t>
  </si>
  <si>
    <t>SHT0010439</t>
  </si>
  <si>
    <t>销轴固定支架</t>
  </si>
  <si>
    <t>105*80*50</t>
  </si>
  <si>
    <t>255*85.5*3</t>
  </si>
  <si>
    <t>RC02 6802 107</t>
  </si>
  <si>
    <t>锁止销轴</t>
  </si>
  <si>
    <t>20#</t>
  </si>
  <si>
    <t>GB/T 699</t>
  </si>
  <si>
    <t>φ8*36</t>
  </si>
  <si>
    <t>机加</t>
  </si>
  <si>
    <t>SHT0014640</t>
  </si>
  <si>
    <t>前横梁焊接总成</t>
  </si>
  <si>
    <t>焊接件</t>
  </si>
  <si>
    <t>27*234*50</t>
  </si>
  <si>
    <t>黄骅市成卓汽车部件厂</t>
  </si>
  <si>
    <t>M3000-H</t>
  </si>
  <si>
    <t>SHT0002319</t>
  </si>
  <si>
    <t>SQXM3000-6805834</t>
  </si>
  <si>
    <t>支撑块</t>
  </si>
  <si>
    <t>机加件</t>
  </si>
  <si>
    <t>轴类</t>
  </si>
  <si>
    <t>35#</t>
  </si>
  <si>
    <t>15*15*16</t>
  </si>
  <si>
    <t>黄骅市创合五金制品有限公司</t>
  </si>
  <si>
    <t>SHT0002511</t>
  </si>
  <si>
    <t>SHT0012167</t>
  </si>
  <si>
    <t>焊接总成件</t>
  </si>
  <si>
    <t>398*250*54</t>
  </si>
  <si>
    <t>32</t>
  </si>
  <si>
    <t>SHT0012159</t>
  </si>
  <si>
    <t>左纵梁焊接组件</t>
  </si>
  <si>
    <t>377*32*45</t>
  </si>
  <si>
    <t>成卓</t>
  </si>
  <si>
    <t>BAS0010022</t>
  </si>
  <si>
    <t>上框焊接轴套</t>
  </si>
  <si>
    <t>Φ27-GB/T702
35#-GB/T699</t>
  </si>
  <si>
    <t>GB/T699</t>
  </si>
  <si>
    <t>27*27*8</t>
  </si>
  <si>
    <t>SHT0012160</t>
  </si>
  <si>
    <t>右纵梁焊接组件</t>
  </si>
  <si>
    <t>SHT0002512</t>
  </si>
  <si>
    <t>下框焊接组件电泳</t>
  </si>
  <si>
    <t>M3000-S+防尘罩支架</t>
  </si>
  <si>
    <t>SHT0012168</t>
  </si>
  <si>
    <t>435*360*58</t>
  </si>
  <si>
    <t>电泳号SHT0002512</t>
  </si>
  <si>
    <t>下框焊接组件</t>
  </si>
  <si>
    <t>SHT0014628</t>
  </si>
  <si>
    <t>下框焊接总成电泳</t>
  </si>
  <si>
    <t>无防尘罩支架</t>
  </si>
  <si>
    <t>电泳号SHT0014628</t>
  </si>
  <si>
    <t>SHT0014510</t>
  </si>
  <si>
    <t>下框焊接总成</t>
  </si>
  <si>
    <t>SHT0001859</t>
  </si>
  <si>
    <t>SQX3000-6805421</t>
  </si>
  <si>
    <t>下框横梁</t>
  </si>
  <si>
    <t>18*240*38</t>
  </si>
  <si>
    <t>240*65*3</t>
  </si>
  <si>
    <t>黄骅市再兴</t>
  </si>
  <si>
    <t>SHT0001860</t>
  </si>
  <si>
    <t>SQX3000-6805422</t>
  </si>
  <si>
    <t>下框左纵梁</t>
  </si>
  <si>
    <t>429*22*32</t>
  </si>
  <si>
    <t>429*67*3</t>
  </si>
  <si>
    <t>SHT0001861</t>
  </si>
  <si>
    <t>SQX3000-6805423</t>
  </si>
  <si>
    <t>下框右纵梁</t>
  </si>
  <si>
    <t>SQXM3000-6805831</t>
  </si>
  <si>
    <t>滑轨安装支架组件</t>
  </si>
  <si>
    <t>360*20*22</t>
  </si>
  <si>
    <t>SHT0002318</t>
  </si>
  <si>
    <t>SQXM3000-6805833</t>
  </si>
  <si>
    <t>纵梁支撑架</t>
  </si>
  <si>
    <t>SAPH440 t=3</t>
  </si>
  <si>
    <t>360*61*3</t>
  </si>
  <si>
    <t>黄骅创合</t>
  </si>
  <si>
    <t>SHT0001864</t>
  </si>
  <si>
    <t>SQX3000-6805432</t>
  </si>
  <si>
    <t>气囊下支架</t>
  </si>
  <si>
    <t>230*175*21</t>
  </si>
  <si>
    <t>233*183*3</t>
  </si>
  <si>
    <t>黄骅市天丰</t>
  </si>
  <si>
    <t>SHT0013818</t>
  </si>
  <si>
    <t>防尘罩前支架</t>
  </si>
  <si>
    <t>t2-GB/T 708
Q235-GB/T 700</t>
  </si>
  <si>
    <t>GB/T 708
GB/T 700</t>
  </si>
  <si>
    <t>265*65*15</t>
  </si>
  <si>
    <t>481*15*2</t>
  </si>
  <si>
    <t>黄骅鑫昌</t>
  </si>
  <si>
    <t>SHT0013819</t>
  </si>
  <si>
    <t>防尘罩侧支架</t>
  </si>
  <si>
    <t>185*15*15</t>
  </si>
  <si>
    <t>212*15*2</t>
  </si>
  <si>
    <t>SHT0011013</t>
  </si>
  <si>
    <t>SHT0010943</t>
  </si>
  <si>
    <t>SHT0001982</t>
  </si>
  <si>
    <t>X3000/H3-2.0</t>
  </si>
  <si>
    <t>SQX3000-6805420</t>
  </si>
  <si>
    <t>SHT0001858</t>
  </si>
  <si>
    <t>SHT0015585</t>
  </si>
  <si>
    <t>SHT0015584</t>
  </si>
  <si>
    <t>电泳号SHT0015585</t>
  </si>
  <si>
    <t>SHT0002404</t>
  </si>
  <si>
    <t>SHT0010646</t>
  </si>
  <si>
    <t>SQX3000-6805426</t>
  </si>
  <si>
    <t>SHT0002321</t>
  </si>
  <si>
    <t>轩德6</t>
  </si>
  <si>
    <t>SHT0001846</t>
  </si>
  <si>
    <t>SQXM3000-6805830</t>
  </si>
  <si>
    <t>SHT0010453</t>
  </si>
  <si>
    <t>下框前横梁组件</t>
  </si>
  <si>
    <t>33*240*38</t>
  </si>
  <si>
    <t>黄骅再兴</t>
  </si>
  <si>
    <t>SHT0010454</t>
  </si>
  <si>
    <t>下框前横梁</t>
  </si>
  <si>
    <t>240*56*3</t>
  </si>
  <si>
    <t>SHT0010447</t>
  </si>
  <si>
    <t>弹簧下支柱</t>
  </si>
  <si>
    <t>φ8-GB/T 342
Q235-GB/T 700</t>
  </si>
  <si>
    <t>φ8*19</t>
  </si>
  <si>
    <t>Q37108</t>
  </si>
  <si>
    <t>M8</t>
  </si>
  <si>
    <t>RC02 6807 206</t>
  </si>
  <si>
    <t>防尘罩固定座</t>
  </si>
  <si>
    <t>Q235</t>
  </si>
  <si>
    <t>34*20*17</t>
  </si>
  <si>
    <t>68*20*3</t>
  </si>
  <si>
    <t>SHT0001862</t>
  </si>
  <si>
    <t>SQX3000-6805424</t>
  </si>
  <si>
    <t>左滑轨链接钣</t>
  </si>
  <si>
    <t>326*55*11</t>
  </si>
  <si>
    <t>323*54*3</t>
  </si>
  <si>
    <t>万昌</t>
  </si>
  <si>
    <t>SHT0001863</t>
  </si>
  <si>
    <t>SQX3000-6805428</t>
  </si>
  <si>
    <t>右滑轨链接钣</t>
  </si>
  <si>
    <t>t=3-Q/BQB301
SAPH440-Q/BQB311</t>
  </si>
  <si>
    <t>326*55*12</t>
  </si>
  <si>
    <t>SHT0010999</t>
  </si>
  <si>
    <t>滑轨左上连接钣金焊接总成</t>
  </si>
  <si>
    <t>焊接总成</t>
  </si>
  <si>
    <t xml:space="preserve">N </t>
  </si>
  <si>
    <t xml:space="preserve">Y </t>
  </si>
  <si>
    <t>417*50*30</t>
  </si>
  <si>
    <t>天丰</t>
  </si>
  <si>
    <t>SHT0011000</t>
  </si>
  <si>
    <t>滑轨左上连接钣</t>
  </si>
  <si>
    <t>Q/BQB301
Q/BQB311</t>
  </si>
  <si>
    <t>424*102*3</t>
  </si>
  <si>
    <t>SHT0011001</t>
  </si>
  <si>
    <t>支撑管A</t>
  </si>
  <si>
    <t>圆管</t>
  </si>
  <si>
    <t>Φ18*38</t>
  </si>
  <si>
    <t>弯管</t>
  </si>
  <si>
    <t>SHT0011002</t>
  </si>
  <si>
    <t>支撑管B</t>
  </si>
  <si>
    <t>Φ18*20</t>
  </si>
  <si>
    <t>Q370C08</t>
  </si>
  <si>
    <t>焊接六角螺母</t>
  </si>
  <si>
    <t>SHT0011003</t>
  </si>
  <si>
    <t>滑轨右上连接钣金焊接总成</t>
  </si>
  <si>
    <t>SHT0011004</t>
  </si>
  <si>
    <t>滑轨右上连接钣</t>
  </si>
  <si>
    <t>T5</t>
  </si>
  <si>
    <t>SHT0002558</t>
  </si>
  <si>
    <t>减震器下框焊接总成电泳</t>
  </si>
  <si>
    <t>重汽TX/汕德卡</t>
  </si>
  <si>
    <t>SHT0012259</t>
  </si>
  <si>
    <t>减震器下框焊接总成</t>
  </si>
  <si>
    <t>SHT0012214</t>
  </si>
  <si>
    <t>连接梁总成</t>
  </si>
  <si>
    <t>分总成</t>
  </si>
  <si>
    <t>SHT0012215</t>
  </si>
  <si>
    <t>连接梁本体</t>
  </si>
  <si>
    <t>349*89*3</t>
  </si>
  <si>
    <t>SHT0012216</t>
  </si>
  <si>
    <t>连接梁加强钣金</t>
  </si>
  <si>
    <t>379*14*3</t>
  </si>
  <si>
    <t>螺母套</t>
  </si>
  <si>
    <t>TX</t>
  </si>
  <si>
    <t>SHT0013822</t>
  </si>
  <si>
    <t>386*15*2</t>
  </si>
  <si>
    <t>SHT0002455</t>
  </si>
  <si>
    <t>下框后横梁组件电泳</t>
  </si>
  <si>
    <t>SQX3000-6805429</t>
  </si>
  <si>
    <t>SHT0001865</t>
  </si>
  <si>
    <t>下框后横梁组件</t>
  </si>
  <si>
    <t>SHT0011638</t>
  </si>
  <si>
    <t>47*240*38</t>
  </si>
  <si>
    <t>Q198B0814</t>
  </si>
  <si>
    <t>承面凸焊螺栓</t>
  </si>
  <si>
    <t>16*16*23.2</t>
  </si>
  <si>
    <t>SHT0015522</t>
  </si>
  <si>
    <t>下框横梁电泳</t>
  </si>
  <si>
    <t>新零件</t>
  </si>
  <si>
    <t>SHT0010450</t>
  </si>
  <si>
    <t>锁止钩焊接组件</t>
  </si>
  <si>
    <t>102*47*69</t>
  </si>
  <si>
    <t>正大纺织</t>
  </si>
  <si>
    <t>SHT0010440</t>
  </si>
  <si>
    <t>锁止钩</t>
  </si>
  <si>
    <t>t=4-Q/BQB301
SAPH440-Q/BQB310</t>
  </si>
  <si>
    <t>102*47*4</t>
  </si>
  <si>
    <t>95*44*4</t>
  </si>
  <si>
    <t>SHT0010441</t>
  </si>
  <si>
    <t>锁止钩操作手柄</t>
  </si>
  <si>
    <t>65*50*8</t>
  </si>
  <si>
    <t>折弯</t>
  </si>
  <si>
    <t>SHT0001186</t>
  </si>
  <si>
    <t>RC02 6807 503</t>
  </si>
  <si>
    <t>手柄护套</t>
  </si>
  <si>
    <t>φ17*39</t>
  </si>
  <si>
    <t>PP</t>
  </si>
  <si>
    <t>注塑</t>
  </si>
  <si>
    <t>4%损耗</t>
  </si>
  <si>
    <t>黄骅同辉</t>
  </si>
  <si>
    <t>RC02 6807 002</t>
  </si>
  <si>
    <t>弹簧</t>
  </si>
  <si>
    <t>黄骅市盛荣</t>
  </si>
  <si>
    <t>SHT0014371</t>
  </si>
  <si>
    <t>SHT0014203</t>
  </si>
  <si>
    <t>电泳号SHT0014371</t>
  </si>
  <si>
    <t>SHT0015356</t>
  </si>
  <si>
    <t>435*400*190</t>
  </si>
  <si>
    <t>电泳号SHT0015356</t>
  </si>
  <si>
    <t>SHT0015355</t>
  </si>
  <si>
    <t>SHT0014205</t>
  </si>
  <si>
    <t>下框左连接梁总成</t>
  </si>
  <si>
    <t>356*36*25</t>
  </si>
  <si>
    <t>航天宏达（泊头）机械科技有限公司</t>
  </si>
  <si>
    <t>SHT0014204</t>
  </si>
  <si>
    <t>下框左侧连接梁</t>
  </si>
  <si>
    <t>t=2.5-Q/BQB301
SAPH440-Q/BQB310</t>
  </si>
  <si>
    <t>SHT0014372</t>
  </si>
  <si>
    <t>连接梁加强板</t>
  </si>
  <si>
    <t>50*24*15</t>
  </si>
  <si>
    <t>SHT0014853</t>
  </si>
  <si>
    <t>连接梁支撑片</t>
  </si>
  <si>
    <t>t=3.0-GB/T 702
Q235-GB/T 700</t>
  </si>
  <si>
    <t>GB/T 702
GB/T 700</t>
  </si>
  <si>
    <t>24*12*3</t>
  </si>
  <si>
    <t>SHT0014359</t>
  </si>
  <si>
    <t>下框右连接梁总成</t>
  </si>
  <si>
    <t>SHT0014854</t>
  </si>
  <si>
    <t>下框右侧连接梁</t>
  </si>
  <si>
    <t>SHT0014219</t>
  </si>
  <si>
    <t>车身手柄安装支架减震器连接钣金焊接总成</t>
  </si>
  <si>
    <t>160*156*105</t>
  </si>
  <si>
    <t>航天宏达（泊头）机械科技有限</t>
  </si>
  <si>
    <t>SHT0014220</t>
  </si>
  <si>
    <t>车身手柄安装支架减震器连接钣金</t>
  </si>
  <si>
    <t>t=2.0-Q/BQB301
SAPH440-Q/BQB310</t>
  </si>
  <si>
    <t>SQX3000-6805439</t>
  </si>
  <si>
    <t>绞架组件</t>
  </si>
  <si>
    <t>416*232*79</t>
  </si>
  <si>
    <t>SHT0013236</t>
  </si>
  <si>
    <t>SHT0001983</t>
  </si>
  <si>
    <t>内绞架电泳</t>
  </si>
  <si>
    <t>SQX3000-6805438</t>
  </si>
  <si>
    <t>362*232*78</t>
  </si>
  <si>
    <t>SHT0001759</t>
  </si>
  <si>
    <t>内绞架</t>
  </si>
  <si>
    <t>SHT0002615</t>
  </si>
  <si>
    <t>SHT0013234</t>
  </si>
  <si>
    <t>0.177</t>
  </si>
  <si>
    <t>SHT0001761</t>
  </si>
  <si>
    <t>SQX3000-6805434</t>
  </si>
  <si>
    <t>连接杆1</t>
  </si>
  <si>
    <t>Φ17-GB/T702
20-GB/T699</t>
  </si>
  <si>
    <t>17*226*17</t>
  </si>
  <si>
    <t>223</t>
  </si>
  <si>
    <t>17</t>
  </si>
  <si>
    <t>霸州市政锦五金/高唐强盛</t>
  </si>
  <si>
    <t>H3</t>
  </si>
  <si>
    <t>SHT0001149</t>
  </si>
  <si>
    <t>RC026807403</t>
  </si>
  <si>
    <t>连接杆2</t>
  </si>
  <si>
    <t>224</t>
  </si>
  <si>
    <t>霸州市政锦五金</t>
  </si>
  <si>
    <t>SHT0010521</t>
  </si>
  <si>
    <t>气囊上支撑板</t>
  </si>
  <si>
    <t>t=4-Q/BQB301
SPFH590-Q/BQB310</t>
  </si>
  <si>
    <t>142*108*54</t>
  </si>
  <si>
    <t>242*141*4</t>
  </si>
  <si>
    <t>SQX3000-6805448</t>
  </si>
  <si>
    <t>绞架小孔侧板组件</t>
  </si>
  <si>
    <t>A2</t>
  </si>
  <si>
    <t>341*14*90</t>
  </si>
  <si>
    <t>SHT0001760</t>
  </si>
  <si>
    <t>SQX3000-6805467</t>
  </si>
  <si>
    <t>绞架小孔侧板</t>
  </si>
  <si>
    <t>346*60*4</t>
  </si>
  <si>
    <t>冲压车间</t>
  </si>
  <si>
    <t>BAS0000055</t>
  </si>
  <si>
    <t>SQX3000-6805473</t>
  </si>
  <si>
    <t>螺纹轴套</t>
  </si>
  <si>
    <t>锻打件</t>
  </si>
  <si>
    <t>35#   M10</t>
  </si>
  <si>
    <t>22*22*8</t>
  </si>
  <si>
    <t>冷镦</t>
  </si>
  <si>
    <t>9.5</t>
  </si>
  <si>
    <t>22</t>
  </si>
  <si>
    <t>沧州智凯金属/高唐强盛</t>
  </si>
  <si>
    <t>SHT0010524</t>
  </si>
  <si>
    <t>阻尼销轴支架焊接分总成</t>
  </si>
  <si>
    <t>SQX3000-6805469</t>
  </si>
  <si>
    <t>82*36*60</t>
  </si>
  <si>
    <t>SHT0010522</t>
  </si>
  <si>
    <t>阻尼销轴支架</t>
  </si>
  <si>
    <t>SQX3000-6805474</t>
  </si>
  <si>
    <t>89*19*36</t>
  </si>
  <si>
    <t>91*53*4</t>
  </si>
  <si>
    <t>黄骅万昌五金/泊头市捷润五金</t>
  </si>
  <si>
    <t>SHT0010523</t>
  </si>
  <si>
    <t>阻尼销轴</t>
  </si>
  <si>
    <t>SQX3000-6805476</t>
  </si>
  <si>
    <t>26*26*50</t>
  </si>
  <si>
    <t>45</t>
  </si>
  <si>
    <t>黄骅兴岳</t>
  </si>
  <si>
    <t>SHT0013238</t>
  </si>
  <si>
    <t>VDC阀上支架总成</t>
  </si>
  <si>
    <t>沧州智凯</t>
  </si>
  <si>
    <t>SHT0013110</t>
  </si>
  <si>
    <t>VDC阀上支架</t>
  </si>
  <si>
    <t>t2.5-Q/BQB301
SPFH590-Q/BQB310</t>
  </si>
  <si>
    <t>34*20*5</t>
  </si>
  <si>
    <t>41*23*2.5</t>
  </si>
  <si>
    <t>2.5</t>
  </si>
  <si>
    <t>H6</t>
  </si>
  <si>
    <t>SHT0010054</t>
  </si>
  <si>
    <t>VDC阀上固定轴</t>
  </si>
  <si>
    <t>Q /BQB 501
SWRCH22A-Q /BQB 517</t>
  </si>
  <si>
    <t>Q /BQB 517</t>
  </si>
  <si>
    <t>10*10*45.5</t>
  </si>
  <si>
    <t>44.5</t>
  </si>
  <si>
    <t>10</t>
  </si>
  <si>
    <t>SHT0001984</t>
  </si>
  <si>
    <t>外绞架电泳</t>
  </si>
  <si>
    <t>SQX3000-6805437</t>
  </si>
  <si>
    <t>362*229*76</t>
  </si>
  <si>
    <t>SHT0001762</t>
  </si>
  <si>
    <t>外绞架</t>
  </si>
  <si>
    <t>SHT0002616</t>
  </si>
  <si>
    <t>0.124</t>
  </si>
  <si>
    <t>SHT0013235</t>
  </si>
  <si>
    <t>SHT0001085</t>
  </si>
  <si>
    <t>阻尼器下固定点支架总成</t>
  </si>
  <si>
    <t>36*25*36</t>
  </si>
  <si>
    <t>泊头市捷润五金</t>
  </si>
  <si>
    <t>H4</t>
  </si>
  <si>
    <t>H4B-6805474</t>
  </si>
  <si>
    <t>阻尼器下固定支架</t>
  </si>
  <si>
    <t>61*54*3</t>
  </si>
  <si>
    <t>点焊螺母</t>
  </si>
  <si>
    <t>SHT0011596</t>
  </si>
  <si>
    <t>连接杆</t>
  </si>
  <si>
    <t>SQX3000-6805447</t>
  </si>
  <si>
    <t>绞架大孔侧板组件</t>
  </si>
  <si>
    <t>341*21*90</t>
  </si>
  <si>
    <t>SHT0001874</t>
  </si>
  <si>
    <t>SQX3000-6805433</t>
  </si>
  <si>
    <t>绞架大孔侧板</t>
  </si>
  <si>
    <t>BAS0000056</t>
  </si>
  <si>
    <t>SQX3000-6805425</t>
  </si>
  <si>
    <t>内绞架钢轴套</t>
  </si>
  <si>
    <t>34*21*34</t>
  </si>
  <si>
    <t>34</t>
  </si>
  <si>
    <t>SHT0001967</t>
  </si>
  <si>
    <t>SQX3000-6805479</t>
  </si>
  <si>
    <t>悬浮机构支架组件</t>
  </si>
  <si>
    <t>43*23*7</t>
  </si>
  <si>
    <t>河北新强力</t>
  </si>
  <si>
    <t>SQX3000-6805477</t>
  </si>
  <si>
    <t>悬浮机构支架</t>
  </si>
  <si>
    <t>GB/T 700</t>
  </si>
  <si>
    <t>23*20*17</t>
  </si>
  <si>
    <t>52*20*3</t>
  </si>
  <si>
    <t>SQX3000-6805478</t>
  </si>
  <si>
    <t>悬浮机构定位柱</t>
  </si>
  <si>
    <t>6*6*38</t>
  </si>
  <si>
    <t>SHT0013239</t>
  </si>
  <si>
    <t>VDC阀下支架总成</t>
  </si>
  <si>
    <t>53*28*23</t>
  </si>
  <si>
    <t>SHT0013108</t>
  </si>
  <si>
    <t>VDC阀下支架</t>
  </si>
  <si>
    <t>38*28*23</t>
  </si>
  <si>
    <t>SHT0013109</t>
  </si>
  <si>
    <t>VDC阀下支架轴</t>
  </si>
  <si>
    <t>28*10*10</t>
  </si>
  <si>
    <t>SHT0011694</t>
  </si>
  <si>
    <t>IGS尼龙轴套</t>
  </si>
  <si>
    <t>注塑件</t>
  </si>
  <si>
    <t>GFM-1820-09</t>
  </si>
  <si>
    <t>26*9*26</t>
  </si>
  <si>
    <t>2%损耗</t>
  </si>
  <si>
    <t>易格斯</t>
  </si>
  <si>
    <t>SHT0001013</t>
  </si>
  <si>
    <t>SQX3000-6805468</t>
  </si>
  <si>
    <t>旋转轴套</t>
  </si>
  <si>
    <t>26*26*26</t>
  </si>
  <si>
    <t>白锌</t>
  </si>
  <si>
    <t>黄骅市创合</t>
  </si>
  <si>
    <t>BFA0000369</t>
  </si>
  <si>
    <t>H4A-6805411</t>
  </si>
  <si>
    <t>M10非标螺栓</t>
  </si>
  <si>
    <t>13*15*54</t>
  </si>
  <si>
    <t>北京浦东三浦</t>
  </si>
  <si>
    <t>H5</t>
  </si>
  <si>
    <t>BFA0000314</t>
  </si>
  <si>
    <t>H5-6805419</t>
  </si>
  <si>
    <t>固定螺栓</t>
  </si>
  <si>
    <t>非标螺栓</t>
  </si>
  <si>
    <t>16*16*102</t>
  </si>
  <si>
    <t>北京三浦易购科技有限公司</t>
  </si>
  <si>
    <t>BFA0000391</t>
  </si>
  <si>
    <t>Q43660</t>
  </si>
  <si>
    <t>开口挡圈</t>
  </si>
  <si>
    <t>安装悬浮气路</t>
  </si>
  <si>
    <t>GB/T 896</t>
  </si>
  <si>
    <t>12*12*1.1</t>
  </si>
  <si>
    <t>氧化</t>
  </si>
  <si>
    <t>泊头鑫洪</t>
  </si>
  <si>
    <t>SHT0012022</t>
  </si>
  <si>
    <t>悬浮气路总成</t>
  </si>
  <si>
    <t>2.0平台除重汽</t>
  </si>
  <si>
    <t>SQX3000-6805499</t>
  </si>
  <si>
    <t>总成件</t>
  </si>
  <si>
    <t>安路普</t>
  </si>
  <si>
    <t>SHT0013365</t>
  </si>
  <si>
    <t>SHT0014832</t>
  </si>
  <si>
    <t>鱼阀气路总成</t>
  </si>
  <si>
    <t>J6L低配</t>
  </si>
  <si>
    <t>SHT0015090</t>
  </si>
  <si>
    <t>BCL0010018</t>
  </si>
  <si>
    <t>黑色防护毛毡</t>
  </si>
  <si>
    <t>鱼阀配置用于绞架处、VDC阀配置用于座框</t>
  </si>
  <si>
    <t>纤维+胶</t>
  </si>
  <si>
    <t>30*60*1.3</t>
  </si>
  <si>
    <t>曲阜陆航座椅辅料有限公司</t>
  </si>
  <si>
    <t>BFA0000285</t>
  </si>
  <si>
    <t>Q43640</t>
  </si>
  <si>
    <t>固定VDC阀下部</t>
  </si>
  <si>
    <t>北京三浦</t>
  </si>
  <si>
    <t>SHT0015011</t>
  </si>
  <si>
    <t>气管支架电泳</t>
  </si>
  <si>
    <t>固定VDC阀气路</t>
  </si>
  <si>
    <t>SHT0013841</t>
  </si>
  <si>
    <t>94*81*62</t>
  </si>
  <si>
    <t>电泳号SHT0015011</t>
  </si>
  <si>
    <t>气管支架</t>
  </si>
  <si>
    <t>130*87*1.5</t>
  </si>
  <si>
    <t>1.5</t>
  </si>
  <si>
    <t>SHT0013655</t>
  </si>
  <si>
    <t>汕德卡主驾VDC阀气路总成</t>
  </si>
  <si>
    <t>重汽汕德卡</t>
  </si>
  <si>
    <t>SHT0014169</t>
  </si>
  <si>
    <t>VDC阀气路总成(H4-2.2)</t>
  </si>
  <si>
    <t>SHT0014831</t>
  </si>
  <si>
    <t>VDC阀气路总成</t>
  </si>
  <si>
    <t>J6L高配</t>
  </si>
  <si>
    <t>SHT0014722</t>
  </si>
  <si>
    <t>BCL0010014</t>
  </si>
  <si>
    <t>气管防护波纹管</t>
  </si>
  <si>
    <t>匹配VDC阀使用</t>
  </si>
  <si>
    <t>Φ13*350</t>
  </si>
  <si>
    <t>河北宏广/拓研电子</t>
  </si>
  <si>
    <t>BCL0010023</t>
  </si>
  <si>
    <t>海尔曼钣金扎带</t>
  </si>
  <si>
    <t>适用VDC阀产品</t>
  </si>
  <si>
    <t>BCL0010013</t>
  </si>
  <si>
    <t>BSP0000034</t>
  </si>
  <si>
    <t>Q436150</t>
  </si>
  <si>
    <t>Q02</t>
  </si>
  <si>
    <t>30*30*1.5</t>
  </si>
  <si>
    <t>SHT0001985</t>
  </si>
  <si>
    <t>拉线固定支架电泳</t>
  </si>
  <si>
    <t>SQX3000-6805497</t>
  </si>
  <si>
    <t>t=2-Q/BQB301
SAPH440-Q/BQB310</t>
  </si>
  <si>
    <t>Q/BQB310</t>
  </si>
  <si>
    <t>45*40*24</t>
  </si>
  <si>
    <t>SHT0001769</t>
  </si>
  <si>
    <t>拉线固定支架</t>
  </si>
  <si>
    <t>104*52*2</t>
  </si>
  <si>
    <t>新强力</t>
  </si>
  <si>
    <t>BFA0000475</t>
  </si>
  <si>
    <t>Q2140510</t>
  </si>
  <si>
    <t>十字槽盘头螺钉</t>
  </si>
  <si>
    <t>M5</t>
  </si>
  <si>
    <t>9.5*9.5*13.5</t>
  </si>
  <si>
    <t>BAS0000032</t>
  </si>
  <si>
    <t>H4B-6805425</t>
  </si>
  <si>
    <t>座垫前倾角定位片衬套</t>
  </si>
  <si>
    <t>铸铝件</t>
  </si>
  <si>
    <t>铝制</t>
  </si>
  <si>
    <t>21*11*4.5</t>
  </si>
  <si>
    <t>瑞丰五金</t>
  </si>
  <si>
    <t>SHT0012161</t>
  </si>
  <si>
    <t>仰角锁舌机构总成</t>
  </si>
  <si>
    <t>260*47*28</t>
  </si>
  <si>
    <t>SHT0001986</t>
  </si>
  <si>
    <t>旋转片电泳</t>
  </si>
  <si>
    <t>SQX3000-6905431</t>
  </si>
  <si>
    <t>51*36*2</t>
  </si>
  <si>
    <t>SHT0001772</t>
  </si>
  <si>
    <t>旋转片</t>
  </si>
  <si>
    <t>53*30*2</t>
  </si>
  <si>
    <t>正大机械</t>
  </si>
  <si>
    <t>SHT0001876</t>
  </si>
  <si>
    <t>SQX3000-6805455</t>
  </si>
  <si>
    <t>旋转块</t>
  </si>
  <si>
    <t>30*30*20</t>
  </si>
  <si>
    <t>汇铭</t>
  </si>
  <si>
    <t>SQX3000-6805489</t>
  </si>
  <si>
    <t>POM</t>
  </si>
  <si>
    <t>SQX3000-6805488</t>
  </si>
  <si>
    <t>嵌件</t>
  </si>
  <si>
    <t>线材</t>
  </si>
  <si>
    <t>5*5*21</t>
  </si>
  <si>
    <t>BSP0000077</t>
  </si>
  <si>
    <t>SQX3000-6805456</t>
  </si>
  <si>
    <t>回位簧</t>
  </si>
  <si>
    <t>65Mn</t>
  </si>
  <si>
    <t>GB/T4357</t>
  </si>
  <si>
    <t>7*38*7</t>
  </si>
  <si>
    <t>海兴中盛</t>
  </si>
  <si>
    <t>SHT0012150</t>
  </si>
  <si>
    <t>齿板锁舌</t>
  </si>
  <si>
    <t>21*133*4</t>
  </si>
  <si>
    <t>131*16*4</t>
  </si>
  <si>
    <t>鑫昌</t>
  </si>
  <si>
    <t>SHT0001879</t>
  </si>
  <si>
    <t>SQX3000-6805458</t>
  </si>
  <si>
    <t>导向盒体</t>
  </si>
  <si>
    <t>PA66-GF10</t>
  </si>
  <si>
    <t>23*229*25</t>
  </si>
  <si>
    <t>SHT0001880</t>
  </si>
  <si>
    <t>SQX3000-6805459</t>
  </si>
  <si>
    <t>导向盒盖</t>
  </si>
  <si>
    <t>ABS</t>
  </si>
  <si>
    <t>23*229*8</t>
  </si>
  <si>
    <t>注塑车间</t>
  </si>
  <si>
    <t>BFA0000561</t>
  </si>
  <si>
    <t>SQX3000-6805460</t>
  </si>
  <si>
    <t>销轴</t>
  </si>
  <si>
    <t>Φ10-GB/T905
35-GB/T699</t>
  </si>
  <si>
    <t>10*10*38</t>
  </si>
  <si>
    <t>BSP0000080</t>
  </si>
  <si>
    <t>Q43635</t>
  </si>
  <si>
    <t>固定仰角锁舌机构总成</t>
  </si>
  <si>
    <t>Φ3.5</t>
  </si>
  <si>
    <t>8*8*0.6</t>
  </si>
  <si>
    <t>SHT0001773</t>
  </si>
  <si>
    <t>SQX3000-6805462</t>
  </si>
  <si>
    <t>可变阻尼</t>
  </si>
  <si>
    <t xml:space="preserve">ASSY </t>
  </si>
  <si>
    <t>路得坦摩</t>
  </si>
  <si>
    <t>SHT0010464</t>
  </si>
  <si>
    <t>固定阻尼</t>
  </si>
  <si>
    <t>浙江路得坦摩</t>
  </si>
  <si>
    <t>SHT0010516</t>
  </si>
  <si>
    <t>弹簧保持架</t>
  </si>
  <si>
    <t>12*12*25</t>
  </si>
  <si>
    <t>瑞隆祥</t>
  </si>
  <si>
    <t>SHT0010517</t>
  </si>
  <si>
    <t>变阻尼拨块</t>
  </si>
  <si>
    <t>7*7*10</t>
  </si>
  <si>
    <t>SHT0010515</t>
  </si>
  <si>
    <t>BFA0000390</t>
  </si>
  <si>
    <t>Q43690</t>
  </si>
  <si>
    <t>固定阻尼上部</t>
  </si>
  <si>
    <t>Φ9</t>
  </si>
  <si>
    <t>18*18*1</t>
  </si>
  <si>
    <t>SHT0013134</t>
  </si>
  <si>
    <t>2.0气囊总成</t>
  </si>
  <si>
    <t>主驾通用</t>
  </si>
  <si>
    <t>集成件</t>
  </si>
  <si>
    <t>93*93*80</t>
  </si>
  <si>
    <t>SHT0013662</t>
  </si>
  <si>
    <t>汕德卡气囊总成</t>
  </si>
  <si>
    <t>汕德卡通用</t>
  </si>
  <si>
    <t>SHT0010811</t>
  </si>
  <si>
    <t>滚轮总成</t>
  </si>
  <si>
    <t>26*26*23</t>
  </si>
  <si>
    <t>北京瑞隆祥</t>
  </si>
  <si>
    <t>SHT0010812</t>
  </si>
  <si>
    <t>滚轮金属轴</t>
  </si>
  <si>
    <t>45#</t>
  </si>
  <si>
    <t>26*26*18</t>
  </si>
  <si>
    <t>黑锌</t>
  </si>
  <si>
    <t>SHT0010813</t>
  </si>
  <si>
    <t>滚轮塑料轴</t>
  </si>
  <si>
    <t>20*20*20</t>
  </si>
  <si>
    <t>SHT0012148</t>
  </si>
  <si>
    <t>后轴固定塑料件</t>
  </si>
  <si>
    <t>PA66</t>
  </si>
  <si>
    <t>98*24*26</t>
  </si>
  <si>
    <t>SHT0001882</t>
  </si>
  <si>
    <t>SQX3000-6805463</t>
  </si>
  <si>
    <t>上尼龙固定块</t>
  </si>
  <si>
    <t>黄骅汇铭</t>
  </si>
  <si>
    <t>SHT0001088</t>
  </si>
  <si>
    <t>H4B-6805404</t>
  </si>
  <si>
    <t>上框内支撑柱</t>
  </si>
  <si>
    <t>12*12*26</t>
  </si>
  <si>
    <t>SHT0001981</t>
  </si>
  <si>
    <t>上框后横梁总成电泳</t>
  </si>
  <si>
    <t>SQX3000-6805464</t>
  </si>
  <si>
    <t>25*240*37</t>
  </si>
  <si>
    <t>SHT0001857</t>
  </si>
  <si>
    <t>上框后横梁总成</t>
  </si>
  <si>
    <t>SQX3000-6805465</t>
  </si>
  <si>
    <t>上框后横梁</t>
  </si>
  <si>
    <t>25*240*38</t>
  </si>
  <si>
    <t>16*14*6.5</t>
  </si>
  <si>
    <t>借用</t>
  </si>
  <si>
    <t>SHT0001145</t>
  </si>
  <si>
    <t>RC026807004</t>
  </si>
  <si>
    <t>下尼龙固定块</t>
  </si>
  <si>
    <t>36*18*26</t>
  </si>
  <si>
    <t>黄骅京港机电</t>
  </si>
  <si>
    <t>SHT0001133</t>
  </si>
  <si>
    <t>RC026807800</t>
  </si>
  <si>
    <t>减震垫支撑板组件</t>
  </si>
  <si>
    <t>52*15*21</t>
  </si>
  <si>
    <t>黄骅万昌五金</t>
  </si>
  <si>
    <t>RC026807801</t>
  </si>
  <si>
    <t>缓冲支架</t>
  </si>
  <si>
    <t>SHT0001147</t>
  </si>
  <si>
    <t>RC026807007</t>
  </si>
  <si>
    <t>上限位缓冲块</t>
  </si>
  <si>
    <t>橡胶</t>
  </si>
  <si>
    <t>31*18*18</t>
  </si>
  <si>
    <t>深州卓伦</t>
  </si>
  <si>
    <t>SHT0013733</t>
  </si>
  <si>
    <t>19*18*18</t>
  </si>
  <si>
    <t>日照浩利</t>
  </si>
  <si>
    <t>SHT0001887</t>
  </si>
  <si>
    <t>SQX3000-6805471</t>
  </si>
  <si>
    <t>下限位缓冲块组件</t>
  </si>
  <si>
    <t>16*16*40</t>
  </si>
  <si>
    <t>SHT0013987</t>
  </si>
  <si>
    <t>限位缓冲块（汕德卡）</t>
  </si>
  <si>
    <t>44*20*20</t>
  </si>
  <si>
    <t>SHT0001353</t>
  </si>
  <si>
    <t>拉带限位片电泳</t>
  </si>
  <si>
    <t>H4B-6805406</t>
  </si>
  <si>
    <t>25*110*6</t>
  </si>
  <si>
    <t>SHT0001104</t>
  </si>
  <si>
    <t>拉带限位片</t>
  </si>
  <si>
    <t>113*25*3</t>
  </si>
  <si>
    <t>黄骅市佳祥五金</t>
  </si>
  <si>
    <t>SHT0001889</t>
  </si>
  <si>
    <t>SQX3000-6805470</t>
  </si>
  <si>
    <t>减震器限位拉带总成</t>
  </si>
  <si>
    <t>255*45*7</t>
  </si>
  <si>
    <t>雄县华增</t>
  </si>
  <si>
    <t>SQX3000-6805466</t>
  </si>
  <si>
    <t>拉带</t>
  </si>
  <si>
    <t>尼龙带</t>
  </si>
  <si>
    <t>PA</t>
  </si>
  <si>
    <t>255*45*2</t>
  </si>
  <si>
    <t>H4681010373</t>
  </si>
  <si>
    <t>限位轴</t>
  </si>
  <si>
    <t>5*5*45</t>
  </si>
  <si>
    <t>H4681010372</t>
  </si>
  <si>
    <t>限位轴卡环</t>
  </si>
  <si>
    <t>胶带纸</t>
  </si>
  <si>
    <t>10*35*1</t>
  </si>
  <si>
    <t>BFA0000020</t>
  </si>
  <si>
    <t>大垫圈</t>
  </si>
  <si>
    <t>Φ8×24</t>
  </si>
  <si>
    <t>GB/T 96.1</t>
  </si>
  <si>
    <t>24*24*2</t>
  </si>
  <si>
    <t>镀锌</t>
  </si>
  <si>
    <t>SHT0015407</t>
  </si>
  <si>
    <t>尼龙</t>
  </si>
  <si>
    <t>BFA0000018</t>
  </si>
  <si>
    <t>Q218B0816</t>
  </si>
  <si>
    <t>内六角圆柱头螺钉</t>
  </si>
  <si>
    <t>M8*16</t>
  </si>
  <si>
    <t>13*13*28</t>
  </si>
  <si>
    <t>BFA0000418</t>
  </si>
  <si>
    <t>Q150B0850</t>
  </si>
  <si>
    <t>六角头螺栓</t>
  </si>
  <si>
    <t>M8*50</t>
  </si>
  <si>
    <t>BFA0010051</t>
  </si>
  <si>
    <t>M10*50</t>
  </si>
  <si>
    <t>18*16*51</t>
  </si>
  <si>
    <t>BFA0000010</t>
  </si>
  <si>
    <t>Q32608</t>
  </si>
  <si>
    <t>2型非金属嵌件六角锁紧螺母</t>
  </si>
  <si>
    <t>13*13*8</t>
  </si>
  <si>
    <t>BFA0000042</t>
  </si>
  <si>
    <t>Q32610</t>
  </si>
  <si>
    <t>M10</t>
  </si>
  <si>
    <t>16*16*10</t>
  </si>
  <si>
    <t>ECAS</t>
  </si>
  <si>
    <t>BFA0000566</t>
  </si>
  <si>
    <t>ECAS-6801213</t>
  </si>
  <si>
    <t>阻尼器垫片</t>
  </si>
  <si>
    <t>20*20*1.5</t>
  </si>
  <si>
    <t>SHT0001256</t>
  </si>
  <si>
    <t>H4B-6805408</t>
  </si>
  <si>
    <t>阻尼器固定销</t>
  </si>
  <si>
    <t>M8*40</t>
  </si>
  <si>
    <t>13*13*48</t>
  </si>
  <si>
    <t>BFA0000420</t>
  </si>
  <si>
    <t>Q40708</t>
  </si>
  <si>
    <t>垫片</t>
  </si>
  <si>
    <t>Φ8</t>
  </si>
  <si>
    <t>BFA0000434</t>
  </si>
  <si>
    <t>Q40608</t>
  </si>
  <si>
    <t>弹垫圈</t>
  </si>
  <si>
    <t>BFA0010052</t>
  </si>
  <si>
    <t>内六角半圆头螺栓</t>
  </si>
  <si>
    <t>SHT0001198</t>
  </si>
  <si>
    <t>SQXM3000-6805409</t>
  </si>
  <si>
    <t>减震扣垫片</t>
  </si>
  <si>
    <t>黄骅市正大纺织机械配件厂</t>
  </si>
  <si>
    <t>BFA0010040</t>
  </si>
  <si>
    <t>内梅花盘头带介自攻螺钉</t>
  </si>
  <si>
    <t>K80*14</t>
  </si>
  <si>
    <t>PT标准WN1451 不低于8.8级</t>
  </si>
  <si>
    <t>16*16*20</t>
  </si>
  <si>
    <t>上锐</t>
  </si>
  <si>
    <t>BFA0010068</t>
  </si>
  <si>
    <t>M8*45</t>
  </si>
  <si>
    <t>SHT0013123</t>
  </si>
  <si>
    <t>仰角拉线总成</t>
  </si>
  <si>
    <t>8*8*800</t>
  </si>
  <si>
    <t>芜湖星火</t>
  </si>
  <si>
    <t>SHT0013184</t>
  </si>
  <si>
    <t>副驾仰角拉线总成</t>
  </si>
  <si>
    <t>8*8*900</t>
  </si>
  <si>
    <t>BFA0010060</t>
  </si>
  <si>
    <t>仰角旋转固定螺栓</t>
  </si>
  <si>
    <t>Φ14-GB/T905
45#-GB/T699</t>
  </si>
  <si>
    <t>14*14*82</t>
  </si>
  <si>
    <t>创合</t>
  </si>
  <si>
    <t>SHT0001894</t>
  </si>
  <si>
    <t>SQX3000-6805472</t>
  </si>
  <si>
    <t>仰角旋转轴</t>
  </si>
  <si>
    <t>SHT0012033</t>
  </si>
  <si>
    <t>1.0升级绞架塑料轴套</t>
  </si>
  <si>
    <t>GFM-1214-17</t>
  </si>
  <si>
    <t>BAS0012033</t>
  </si>
  <si>
    <t>20*20*17</t>
  </si>
  <si>
    <t>BFA0010093</t>
  </si>
  <si>
    <t>六角法兰承面带齿螺栓</t>
  </si>
  <si>
    <t>M8×12</t>
  </si>
  <si>
    <t>QC/T 340</t>
  </si>
  <si>
    <t>18*18*20</t>
  </si>
  <si>
    <t>SHT0012162</t>
  </si>
  <si>
    <t>坐框装配总成</t>
  </si>
  <si>
    <t>9挡仰角+座盆延伸</t>
  </si>
  <si>
    <t>510*465*140</t>
  </si>
  <si>
    <t>SHT0013824</t>
  </si>
  <si>
    <t>座框装配总成</t>
  </si>
  <si>
    <t>9挡仰角+安全带+座盆延伸</t>
  </si>
  <si>
    <t>SHT0013114</t>
  </si>
  <si>
    <t>5挡仰角+安全带+座盆延伸</t>
  </si>
  <si>
    <t>SHT0013105</t>
  </si>
  <si>
    <t>副驾座框装配总成</t>
  </si>
  <si>
    <t>SHT0013284</t>
  </si>
  <si>
    <t>5挡仰角+安全带</t>
  </si>
  <si>
    <t>SHT0014292</t>
  </si>
  <si>
    <t>5挡仰角+安全带+座盆延伸+排挡支架</t>
  </si>
  <si>
    <t>SHT0002513</t>
  </si>
  <si>
    <t>座框总成电泳</t>
  </si>
  <si>
    <t>SHT0012157</t>
  </si>
  <si>
    <t>0.6225</t>
  </si>
  <si>
    <t>座框总成</t>
  </si>
  <si>
    <t>SHT0002703</t>
  </si>
  <si>
    <t>座框焊接总成电泳</t>
  </si>
  <si>
    <t>0.6258</t>
  </si>
  <si>
    <t>SHT0013059</t>
  </si>
  <si>
    <t>座框焊接总成</t>
  </si>
  <si>
    <t>SHT0002617</t>
  </si>
  <si>
    <t>SHT0012828</t>
  </si>
  <si>
    <t>0.762</t>
  </si>
  <si>
    <t>SHT0002618</t>
  </si>
  <si>
    <t>副驾座框焊接总成电泳</t>
  </si>
  <si>
    <t>0.6129</t>
  </si>
  <si>
    <t>SHT0013060</t>
  </si>
  <si>
    <t>副驾座框焊接总成</t>
  </si>
  <si>
    <t>SHT0002621</t>
  </si>
  <si>
    <t>低配座框焊接总成电泳</t>
  </si>
  <si>
    <t>SHT0012158</t>
  </si>
  <si>
    <t>0.611</t>
  </si>
  <si>
    <t>低配座框焊接总成</t>
  </si>
  <si>
    <t>SHT0014508</t>
  </si>
  <si>
    <t>座框电泳总成</t>
  </si>
  <si>
    <t>SHT0012147</t>
  </si>
  <si>
    <t>卡板限位塑料件</t>
  </si>
  <si>
    <t>9档</t>
  </si>
  <si>
    <t>PA66+GF30</t>
  </si>
  <si>
    <t>SHT0012881</t>
  </si>
  <si>
    <t>5档</t>
  </si>
  <si>
    <t>58*12*10</t>
  </si>
  <si>
    <t>SHT0001973</t>
  </si>
  <si>
    <t>H5-6801110</t>
  </si>
  <si>
    <t>滑块儿</t>
  </si>
  <si>
    <t>pps6345A4HD9050</t>
  </si>
  <si>
    <t>51.5*13*11.5</t>
  </si>
  <si>
    <t>BFA0010096</t>
  </si>
  <si>
    <t>全钢大帽抽芯铆钉</t>
  </si>
  <si>
    <t>4.8×16-16固定座盆滑块</t>
  </si>
  <si>
    <t>4.8×16-16-钢+钢</t>
  </si>
  <si>
    <t>GB/T 12618.2</t>
  </si>
  <si>
    <t>镀白锌</t>
  </si>
  <si>
    <t>上锐(常州)供应链管理有限公司</t>
  </si>
  <si>
    <t>SHT0014874</t>
  </si>
  <si>
    <t>左罩壳固定钣金总成电泳</t>
  </si>
  <si>
    <t>41*30*24</t>
  </si>
  <si>
    <t>电泳号SHT0014874</t>
  </si>
  <si>
    <t>SHT0014861</t>
  </si>
  <si>
    <t>左罩壳固定钣金总成</t>
  </si>
  <si>
    <t>SHT0014862</t>
  </si>
  <si>
    <t>固定钣金</t>
  </si>
  <si>
    <t>24*17*28.5</t>
  </si>
  <si>
    <t>SHT0014863</t>
  </si>
  <si>
    <t>钢丝</t>
  </si>
  <si>
    <t>Φ4-GB/T 708
Q235-GB/T 700</t>
  </si>
  <si>
    <t>29*14*38</t>
  </si>
  <si>
    <t>BFA0010097</t>
  </si>
  <si>
    <t>全钢开口型平圆头抽芯铆钉</t>
  </si>
  <si>
    <t>全钢，30级</t>
  </si>
  <si>
    <t>4×8-全钢</t>
  </si>
  <si>
    <t>SQX3000-6805301</t>
  </si>
  <si>
    <t>坐框总成</t>
  </si>
  <si>
    <t>480*419*100</t>
  </si>
  <si>
    <t>SQX3000-6805302</t>
  </si>
  <si>
    <t>SHT0014606</t>
  </si>
  <si>
    <t>SHT0015404</t>
  </si>
  <si>
    <t>SHT0014629</t>
  </si>
  <si>
    <t>电泳号SHT0014629</t>
  </si>
  <si>
    <t>SHT0014512</t>
  </si>
  <si>
    <t>SHT0015405</t>
  </si>
  <si>
    <t>SHT0015402</t>
  </si>
  <si>
    <t>SHT0002320</t>
  </si>
  <si>
    <t>坐框焊接总成电泳</t>
  </si>
  <si>
    <t>SQX3000-6805330</t>
  </si>
  <si>
    <t>SHT0001778</t>
  </si>
  <si>
    <t>坐框焊接总成</t>
  </si>
  <si>
    <t>SHT0001990</t>
  </si>
  <si>
    <t>SHT0001756</t>
  </si>
  <si>
    <t>SQX3000-6805336</t>
  </si>
  <si>
    <t>钢</t>
  </si>
  <si>
    <t>SHT0001911</t>
  </si>
  <si>
    <t>SQX3000-6805324</t>
  </si>
  <si>
    <t>限位块</t>
  </si>
  <si>
    <t>PA6</t>
  </si>
  <si>
    <t>32*21*32</t>
  </si>
  <si>
    <t>黄骅市汇铭汽车部件有限公司</t>
  </si>
  <si>
    <t>BFA0000568</t>
  </si>
  <si>
    <t>Q2140525</t>
  </si>
  <si>
    <t>M5*25</t>
  </si>
  <si>
    <t>9.5*23.5*9.5</t>
  </si>
  <si>
    <t>BCL0010006</t>
  </si>
  <si>
    <t>气管卡扣（2*4mm）</t>
  </si>
  <si>
    <t>20*15*15</t>
  </si>
  <si>
    <t>BCL0010010</t>
  </si>
  <si>
    <t>四管夹</t>
  </si>
  <si>
    <t>26*17.6*15</t>
  </si>
  <si>
    <t>BSP0010024</t>
  </si>
  <si>
    <t>2.0气管固定卡簧</t>
  </si>
  <si>
    <t>25×15×15</t>
  </si>
  <si>
    <t>天津市宝坻区维华五金厂</t>
  </si>
  <si>
    <t>SHT0001689</t>
  </si>
  <si>
    <t>SQX3000-6805600</t>
  </si>
  <si>
    <t>防尘罩</t>
  </si>
  <si>
    <t>SHT0010661</t>
  </si>
  <si>
    <t>带手柄过孔防尘罩</t>
  </si>
  <si>
    <t>SHT0013129</t>
  </si>
  <si>
    <t>SHT0013130</t>
  </si>
  <si>
    <t>BFA0000003</t>
  </si>
  <si>
    <t>SQDZ6800004-8</t>
  </si>
  <si>
    <t>F扣</t>
  </si>
  <si>
    <t>SQDZ 6800004-8</t>
  </si>
  <si>
    <t>聚丙烯PP</t>
  </si>
  <si>
    <t>SHT0013256</t>
  </si>
  <si>
    <t>TPE</t>
  </si>
  <si>
    <t>528*376*272</t>
  </si>
  <si>
    <t>皮纹</t>
  </si>
  <si>
    <t>12*12*28</t>
  </si>
  <si>
    <t>BFA0000017</t>
  </si>
  <si>
    <t>Q218B0820</t>
  </si>
  <si>
    <t>M8*20</t>
  </si>
  <si>
    <t>12*12*32</t>
  </si>
  <si>
    <t>SHT0000443</t>
  </si>
  <si>
    <t>H4B-6805200</t>
  </si>
  <si>
    <t>滑轨总成</t>
  </si>
  <si>
    <t>华阳/力乐</t>
  </si>
  <si>
    <t>SHT0001639</t>
  </si>
  <si>
    <t xml:space="preserve">SQX3000-6805200 </t>
  </si>
  <si>
    <t>M4</t>
  </si>
  <si>
    <t>SHT0001062</t>
  </si>
  <si>
    <t>M4-6805200</t>
  </si>
  <si>
    <t>M4-6807000</t>
  </si>
  <si>
    <t>司机座椅底支架总成</t>
  </si>
  <si>
    <t>重汽</t>
  </si>
  <si>
    <t>SHT0013938</t>
  </si>
  <si>
    <t>585*270*112</t>
  </si>
  <si>
    <t>SHT0000823</t>
  </si>
  <si>
    <t>H4681010070A0</t>
  </si>
  <si>
    <t>477*281*147</t>
  </si>
  <si>
    <t>黄骅长生</t>
  </si>
  <si>
    <t>SHT0012132</t>
  </si>
  <si>
    <t>主驾加强版底支架</t>
  </si>
  <si>
    <t>SHT0000147</t>
  </si>
  <si>
    <t>BBV3-6805200</t>
  </si>
  <si>
    <t>驾驶员滑轨总成</t>
  </si>
  <si>
    <t>江苏力乐汽车部件股份有限公司</t>
  </si>
  <si>
    <t>SHT0014431</t>
  </si>
  <si>
    <t>主驾驶底支架（喷漆）</t>
  </si>
  <si>
    <t>H20 主驾底支架</t>
  </si>
  <si>
    <t>磨砂黑漆</t>
  </si>
  <si>
    <t>文安县恒德汽车座椅制造有限公司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</si>
</sst>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_ "/>
    <numFmt numFmtId="178" formatCode="0.00_);[Red]\(0.00\)"/>
    <numFmt numFmtId="179" formatCode="0.000_);[Red]\(0.000\)"/>
    <numFmt numFmtId="180" formatCode="0.0000"/>
    <numFmt numFmtId="181" formatCode="0_);[Red]\(0\)"/>
    <numFmt numFmtId="182" formatCode="0.0_);[Red]\(0.0\)"/>
    <numFmt numFmtId="183" formatCode="0.0000_ "/>
    <numFmt numFmtId="184" formatCode="#\ ?/?"/>
  </numFmts>
  <fonts count="95">
    <font>
      <sz val="11"/>
      <color theme="1"/>
      <name val="宋体"/>
      <charset val="134"/>
    </font>
    <font>
      <sz val="10"/>
      <name val="微软雅黑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rgb="FFFF0000"/>
      <name val="Arial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20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0"/>
      <color rgb="FFFF0000"/>
      <name val="微软雅黑"/>
      <charset val="134"/>
    </font>
    <font>
      <sz val="10"/>
      <name val="宋体"/>
      <charset val="134"/>
    </font>
    <font>
      <sz val="9"/>
      <color indexed="8"/>
      <name val="微软雅黑"/>
      <charset val="134"/>
    </font>
    <font>
      <sz val="10"/>
      <name val="宋体"/>
      <charset val="134"/>
      <scheme val="minor"/>
    </font>
    <font>
      <sz val="12"/>
      <name val="华文楷体"/>
      <charset val="134"/>
    </font>
    <font>
      <sz val="12"/>
      <name val="微软雅黑"/>
      <charset val="134"/>
    </font>
    <font>
      <sz val="14"/>
      <name val="华文楷体"/>
      <charset val="134"/>
    </font>
    <font>
      <sz val="11"/>
      <color theme="1"/>
      <name val="宋体"/>
      <charset val="134"/>
      <scheme val="minor"/>
    </font>
    <font>
      <u/>
      <sz val="9"/>
      <color indexed="12"/>
      <name val="微软雅黑"/>
      <charset val="134"/>
    </font>
    <font>
      <sz val="9"/>
      <color indexed="1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华文细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Arial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color indexed="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i/>
      <sz val="11"/>
      <color indexed="23"/>
      <name val="宋体"/>
      <charset val="134"/>
    </font>
    <font>
      <sz val="11"/>
      <color indexed="17"/>
      <name val="Tahoma"/>
      <charset val="134"/>
    </font>
    <font>
      <u/>
      <sz val="14.3"/>
      <color theme="10"/>
      <name val="宋体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56"/>
      <name val="Tahoma"/>
      <charset val="134"/>
    </font>
    <font>
      <b/>
      <sz val="10"/>
      <name val="Arial"/>
      <charset val="134"/>
    </font>
    <font>
      <sz val="10"/>
      <name val="Tahoma"/>
      <charset val="134"/>
    </font>
    <font>
      <sz val="10"/>
      <name val="Arial"/>
      <charset val="134"/>
    </font>
    <font>
      <b/>
      <sz val="15"/>
      <color indexed="56"/>
      <name val="Tahoma"/>
      <charset val="134"/>
    </font>
    <font>
      <sz val="12"/>
      <name val="新細明體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8"/>
      <name val="华文细黑"/>
      <charset val="134"/>
    </font>
    <font>
      <b/>
      <sz val="9"/>
      <name val="宋体"/>
      <charset val="134"/>
    </font>
    <font>
      <sz val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"/>
      </left>
      <right style="thin">
        <color auto="1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theme="4" tint="0.399975585192419"/>
      </top>
      <bottom style="thin">
        <color auto="1"/>
      </bottom>
      <diagonal/>
    </border>
    <border>
      <left style="thin">
        <color theme="4" tint="0.39997558519241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098">
    <xf numFmtId="0" fontId="0" fillId="0" borderId="0"/>
    <xf numFmtId="42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23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/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29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9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8" fillId="0" borderId="8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20" borderId="26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7" fillId="0" borderId="2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29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50" fillId="28" borderId="31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1" fillId="28" borderId="24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3" fillId="30" borderId="33" applyNumberFormat="0" applyAlignment="0" applyProtection="0">
      <alignment vertical="center"/>
    </xf>
    <xf numFmtId="0" fontId="29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55" fillId="0" borderId="34" applyNumberFormat="0" applyFill="0" applyAlignment="0" applyProtection="0">
      <alignment vertical="center"/>
    </xf>
    <xf numFmtId="0" fontId="29" fillId="0" borderId="0"/>
    <xf numFmtId="0" fontId="29" fillId="0" borderId="0"/>
    <xf numFmtId="0" fontId="56" fillId="0" borderId="35" applyNumberFormat="0" applyFill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7" fillId="0" borderId="36" applyNumberFormat="0" applyFill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37" fillId="4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49" borderId="0" applyNumberFormat="0" applyBorder="0" applyAlignment="0" applyProtection="0">
      <alignment vertical="center"/>
    </xf>
    <xf numFmtId="0" fontId="29" fillId="0" borderId="0"/>
    <xf numFmtId="0" fontId="37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52" borderId="0" applyNumberFormat="0" applyBorder="0" applyAlignment="0" applyProtection="0">
      <alignment vertical="center"/>
    </xf>
    <xf numFmtId="0" fontId="29" fillId="0" borderId="0"/>
    <xf numFmtId="0" fontId="62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/>
    <xf numFmtId="0" fontId="28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0" borderId="0"/>
    <xf numFmtId="0" fontId="30" fillId="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/>
    <xf numFmtId="0" fontId="28" fillId="7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/>
    <xf numFmtId="0" fontId="28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54" fillId="31" borderId="32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8" fillId="10" borderId="0" applyNumberFormat="0" applyBorder="0" applyAlignment="0" applyProtection="0">
      <alignment vertical="center"/>
    </xf>
    <xf numFmtId="0" fontId="29" fillId="0" borderId="0"/>
    <xf numFmtId="0" fontId="30" fillId="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8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9" fillId="0" borderId="0"/>
    <xf numFmtId="0" fontId="28" fillId="3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8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9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65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0"/>
    <xf numFmtId="0" fontId="28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66" fillId="0" borderId="0" applyNumberFormat="0" applyBorder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28" fillId="0" borderId="0">
      <alignment vertical="center"/>
    </xf>
    <xf numFmtId="0" fontId="63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49" fillId="27" borderId="30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19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5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25" applyNumberFormat="0" applyFill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66" fillId="0" borderId="0" applyNumberFormat="0" applyBorder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63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14" borderId="0" applyNumberFormat="0" applyBorder="0" applyAlignment="0" applyProtection="0">
      <alignment vertical="center"/>
    </xf>
    <xf numFmtId="0" fontId="69" fillId="54" borderId="40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29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28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/>
    <xf numFmtId="0" fontId="73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66" fillId="0" borderId="0" applyNumberFormat="0" applyBorder="0" applyProtection="0">
      <alignment vertical="center"/>
    </xf>
    <xf numFmtId="0" fontId="28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9" fillId="0" borderId="0"/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8" fillId="3" borderId="0" applyNumberFormat="0" applyBorder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29" borderId="32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75" fillId="0" borderId="3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6" fillId="31" borderId="32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6" fillId="31" borderId="32" applyNumberFormat="0" applyAlignment="0" applyProtection="0">
      <alignment vertical="center"/>
    </xf>
    <xf numFmtId="0" fontId="2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3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6" fillId="0" borderId="0" applyNumberFormat="0" applyBorder="0" applyProtection="0">
      <alignment vertical="center"/>
    </xf>
    <xf numFmtId="0" fontId="29" fillId="0" borderId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63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3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78" fillId="0" borderId="0" applyNumberFormat="0" applyFill="0" applyBorder="0" applyAlignment="0" applyProtection="0">
      <alignment vertical="center"/>
    </xf>
    <xf numFmtId="0" fontId="79" fillId="0" borderId="0"/>
    <xf numFmtId="0" fontId="3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9" fillId="29" borderId="37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29" fillId="0" borderId="0">
      <alignment vertical="center"/>
    </xf>
    <xf numFmtId="0" fontId="46" fillId="0" borderId="27" applyNumberFormat="0" applyFill="0" applyAlignment="0" applyProtection="0">
      <alignment vertical="center"/>
    </xf>
    <xf numFmtId="0" fontId="29" fillId="0" borderId="0">
      <alignment vertical="center"/>
    </xf>
    <xf numFmtId="0" fontId="59" fillId="29" borderId="37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9" fillId="0" borderId="0"/>
    <xf numFmtId="0" fontId="59" fillId="29" borderId="37" applyNumberFormat="0" applyAlignment="0" applyProtection="0">
      <alignment vertical="center"/>
    </xf>
    <xf numFmtId="0" fontId="29" fillId="0" borderId="0">
      <alignment vertical="center"/>
    </xf>
    <xf numFmtId="0" fontId="46" fillId="0" borderId="27" applyNumberFormat="0" applyFill="0" applyAlignment="0" applyProtection="0">
      <alignment vertical="center"/>
    </xf>
    <xf numFmtId="0" fontId="29" fillId="0" borderId="0">
      <alignment vertical="center"/>
    </xf>
    <xf numFmtId="0" fontId="81" fillId="0" borderId="27" applyNumberFormat="0" applyFill="0" applyAlignment="0" applyProtection="0">
      <alignment vertical="center"/>
    </xf>
    <xf numFmtId="0" fontId="29" fillId="0" borderId="0"/>
    <xf numFmtId="0" fontId="82" fillId="0" borderId="0">
      <alignment vertical="center"/>
    </xf>
    <xf numFmtId="0" fontId="46" fillId="0" borderId="27" applyNumberFormat="0" applyFill="0" applyAlignment="0" applyProtection="0">
      <alignment vertical="center"/>
    </xf>
    <xf numFmtId="0" fontId="29" fillId="0" borderId="0"/>
    <xf numFmtId="0" fontId="46" fillId="0" borderId="27" applyNumberFormat="0" applyFill="0" applyAlignment="0" applyProtection="0">
      <alignment vertical="center"/>
    </xf>
    <xf numFmtId="0" fontId="29" fillId="0" borderId="0"/>
    <xf numFmtId="0" fontId="46" fillId="0" borderId="27" applyNumberFormat="0" applyFill="0" applyAlignment="0" applyProtection="0">
      <alignment vertical="center"/>
    </xf>
    <xf numFmtId="0" fontId="29" fillId="0" borderId="0"/>
    <xf numFmtId="0" fontId="46" fillId="0" borderId="27" applyNumberFormat="0" applyFill="0" applyAlignment="0" applyProtection="0">
      <alignment vertical="center"/>
    </xf>
    <xf numFmtId="0" fontId="29" fillId="0" borderId="0"/>
    <xf numFmtId="0" fontId="46" fillId="0" borderId="27" applyNumberFormat="0" applyFill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29" fillId="0" borderId="0"/>
    <xf numFmtId="0" fontId="29" fillId="0" borderId="0"/>
    <xf numFmtId="0" fontId="46" fillId="0" borderId="27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6" fillId="0" borderId="27" applyNumberFormat="0" applyFill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9" fillId="0" borderId="0"/>
    <xf numFmtId="0" fontId="29" fillId="0" borderId="0"/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77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61" fillId="0" borderId="39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77" fillId="0" borderId="39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29" fillId="0" borderId="0"/>
    <xf numFmtId="0" fontId="83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9" fillId="0" borderId="0"/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67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64" fillId="0" borderId="3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8" fillId="54" borderId="40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9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9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6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1" fillId="1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0" fillId="15" borderId="0" applyNumberFormat="0" applyBorder="0" applyAlignment="0" applyProtection="0">
      <alignment vertical="center"/>
    </xf>
    <xf numFmtId="0" fontId="29" fillId="0" borderId="0"/>
    <xf numFmtId="0" fontId="30" fillId="55" borderId="0" applyNumberFormat="0" applyBorder="0" applyAlignment="0" applyProtection="0">
      <alignment vertical="center"/>
    </xf>
    <xf numFmtId="0" fontId="29" fillId="0" borderId="0"/>
    <xf numFmtId="0" fontId="63" fillId="5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9" fillId="0" borderId="0"/>
    <xf numFmtId="0" fontId="41" fillId="1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59" fillId="29" borderId="37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4" fillId="0" borderId="38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49" fillId="27" borderId="30" applyNumberFormat="0" applyFon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3" fillId="24" borderId="0" applyNumberFormat="0" applyBorder="0" applyAlignment="0" applyProtection="0">
      <alignment vertical="center"/>
    </xf>
    <xf numFmtId="0" fontId="28" fillId="0" borderId="0">
      <alignment vertical="center"/>
    </xf>
    <xf numFmtId="0" fontId="63" fillId="5" borderId="0" applyNumberFormat="0" applyBorder="0" applyAlignment="0" applyProtection="0">
      <alignment vertical="center"/>
    </xf>
    <xf numFmtId="0" fontId="28" fillId="0" borderId="0">
      <alignment vertical="center"/>
    </xf>
    <xf numFmtId="0" fontId="63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63" fillId="55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0" fillId="0" borderId="0" applyNumberFormat="0" applyFill="0" applyBorder="0" applyAlignment="0" applyProtection="0">
      <alignment vertical="center"/>
    </xf>
    <xf numFmtId="0" fontId="29" fillId="0" borderId="0"/>
    <xf numFmtId="0" fontId="64" fillId="0" borderId="38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66" fillId="0" borderId="0" applyNumberFormat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4" fillId="0" borderId="3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67" fillId="34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9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9" fillId="29" borderId="37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9" fillId="29" borderId="37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9" fillId="29" borderId="37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9" fillId="29" borderId="37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30" fillId="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9" fillId="29" borderId="37" applyNumberForma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5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0" fontId="76" fillId="31" borderId="32" applyNumberFormat="0" applyAlignment="0" applyProtection="0">
      <alignment vertical="center"/>
    </xf>
    <xf numFmtId="0" fontId="29" fillId="0" borderId="0">
      <alignment vertical="center"/>
    </xf>
    <xf numFmtId="0" fontId="76" fillId="31" borderId="32" applyNumberFormat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76" fillId="31" borderId="32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25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27" borderId="30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8" fillId="0" borderId="0">
      <alignment vertical="center"/>
    </xf>
    <xf numFmtId="0" fontId="82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9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4" fillId="31" borderId="32" applyNumberFormat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29" borderId="32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7" borderId="30" applyNumberFormat="0" applyFont="0" applyAlignment="0" applyProtection="0">
      <alignment vertical="center"/>
    </xf>
    <xf numFmtId="0" fontId="28" fillId="0" borderId="0">
      <alignment vertical="center"/>
    </xf>
    <xf numFmtId="0" fontId="54" fillId="31" borderId="32" applyNumberFormat="0" applyAlignment="0" applyProtection="0">
      <alignment vertical="center"/>
    </xf>
    <xf numFmtId="0" fontId="29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25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9" fillId="54" borderId="40" applyNumberFormat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9" fillId="0" borderId="0"/>
    <xf numFmtId="0" fontId="74" fillId="0" borderId="38" applyNumberFormat="0" applyFill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64" fillId="0" borderId="38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87" fillId="29" borderId="32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87" fillId="29" borderId="32" applyNumberFormat="0" applyAlignment="0" applyProtection="0">
      <alignment vertical="center"/>
    </xf>
    <xf numFmtId="0" fontId="87" fillId="29" borderId="32" applyNumberFormat="0" applyAlignment="0" applyProtection="0">
      <alignment vertical="center"/>
    </xf>
    <xf numFmtId="0" fontId="87" fillId="29" borderId="32" applyNumberFormat="0" applyAlignment="0" applyProtection="0">
      <alignment vertical="center"/>
    </xf>
    <xf numFmtId="0" fontId="87" fillId="29" borderId="32" applyNumberFormat="0" applyAlignment="0" applyProtection="0">
      <alignment vertical="center"/>
    </xf>
    <xf numFmtId="0" fontId="87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52" fillId="29" borderId="32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68" fillId="54" borderId="40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89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89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90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90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91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91" fillId="29" borderId="37" applyNumberFormat="0" applyAlignment="0" applyProtection="0">
      <alignment vertical="center"/>
    </xf>
    <xf numFmtId="0" fontId="91" fillId="29" borderId="37" applyNumberFormat="0" applyAlignment="0" applyProtection="0">
      <alignment vertical="center"/>
    </xf>
    <xf numFmtId="0" fontId="91" fillId="29" borderId="37" applyNumberFormat="0" applyAlignment="0" applyProtection="0">
      <alignment vertical="center"/>
    </xf>
    <xf numFmtId="0" fontId="91" fillId="29" borderId="37" applyNumberFormat="0" applyAlignment="0" applyProtection="0">
      <alignment vertical="center"/>
    </xf>
    <xf numFmtId="0" fontId="91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9" fillId="29" borderId="37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76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54" fillId="31" borderId="32" applyNumberForma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49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  <xf numFmtId="0" fontId="28" fillId="27" borderId="30" applyNumberFormat="0" applyFont="0" applyAlignment="0" applyProtection="0">
      <alignment vertical="center"/>
    </xf>
  </cellStyleXfs>
  <cellXfs count="251">
    <xf numFmtId="0" fontId="0" fillId="0" borderId="0" xfId="0"/>
    <xf numFmtId="0" fontId="1" fillId="0" borderId="0" xfId="99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8" applyFont="1" applyFill="1" applyBorder="1" applyAlignment="1" applyProtection="1">
      <alignment horizontal="center" vertical="center" wrapText="1"/>
      <protection locked="0"/>
    </xf>
    <xf numFmtId="0" fontId="2" fillId="0" borderId="0" xfId="318" applyFont="1" applyFill="1" applyAlignment="1" applyProtection="1">
      <alignment horizontal="center" vertical="center" wrapText="1"/>
      <protection locked="0"/>
    </xf>
    <xf numFmtId="0" fontId="2" fillId="2" borderId="0" xfId="318" applyFont="1" applyFill="1" applyAlignment="1" applyProtection="1">
      <alignment horizontal="center" vertical="center" wrapText="1"/>
      <protection locked="0"/>
    </xf>
    <xf numFmtId="0" fontId="3" fillId="0" borderId="0" xfId="318" applyFont="1" applyFill="1" applyAlignment="1" applyProtection="1">
      <alignment horizontal="center" vertical="center" wrapText="1"/>
      <protection locked="0"/>
    </xf>
    <xf numFmtId="176" fontId="3" fillId="0" borderId="0" xfId="318" applyNumberFormat="1" applyFont="1" applyFill="1" applyAlignment="1" applyProtection="1">
      <alignment horizontal="center" vertical="center" wrapText="1"/>
      <protection locked="0"/>
    </xf>
    <xf numFmtId="10" fontId="3" fillId="0" borderId="0" xfId="318" applyNumberFormat="1" applyFont="1" applyFill="1" applyAlignment="1" applyProtection="1">
      <alignment horizontal="center" vertical="center" wrapText="1"/>
      <protection locked="0"/>
    </xf>
    <xf numFmtId="0" fontId="4" fillId="0" borderId="0" xfId="318" applyFont="1" applyFill="1" applyAlignment="1" applyProtection="1">
      <alignment horizontal="center" vertical="center" wrapText="1"/>
      <protection locked="0"/>
    </xf>
    <xf numFmtId="0" fontId="5" fillId="0" borderId="1" xfId="318" applyFont="1" applyFill="1" applyBorder="1" applyAlignment="1" applyProtection="1">
      <alignment horizontal="left" vertical="center"/>
      <protection locked="0"/>
    </xf>
    <xf numFmtId="0" fontId="5" fillId="0" borderId="2" xfId="318" applyFont="1" applyFill="1" applyBorder="1" applyAlignment="1" applyProtection="1">
      <alignment horizontal="left" vertical="center"/>
      <protection locked="0"/>
    </xf>
    <xf numFmtId="0" fontId="5" fillId="0" borderId="3" xfId="318" applyFont="1" applyFill="1" applyBorder="1" applyAlignment="1" applyProtection="1">
      <alignment horizontal="left" vertical="center"/>
      <protection locked="0"/>
    </xf>
    <xf numFmtId="0" fontId="5" fillId="0" borderId="1" xfId="318" applyFont="1" applyFill="1" applyBorder="1" applyAlignment="1" applyProtection="1">
      <alignment horizontal="left" vertical="center" wrapText="1"/>
      <protection locked="0"/>
    </xf>
    <xf numFmtId="0" fontId="5" fillId="0" borderId="2" xfId="318" applyFont="1" applyFill="1" applyBorder="1" applyAlignment="1" applyProtection="1">
      <alignment horizontal="left" vertical="center" wrapText="1"/>
      <protection locked="0"/>
    </xf>
    <xf numFmtId="0" fontId="5" fillId="0" borderId="1" xfId="318" applyFont="1" applyFill="1" applyBorder="1" applyAlignment="1" applyProtection="1">
      <alignment horizontal="left" vertical="top" wrapText="1"/>
      <protection locked="0"/>
    </xf>
    <xf numFmtId="0" fontId="5" fillId="0" borderId="2" xfId="318" applyFont="1" applyFill="1" applyBorder="1" applyAlignment="1" applyProtection="1">
      <alignment horizontal="left" vertical="top" wrapText="1"/>
      <protection locked="0"/>
    </xf>
    <xf numFmtId="0" fontId="1" fillId="0" borderId="4" xfId="2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94" applyNumberFormat="1" applyFont="1" applyFill="1" applyBorder="1" applyAlignment="1" applyProtection="1">
      <alignment horizontal="centerContinuous" vertical="center" wrapText="1"/>
      <protection locked="0"/>
    </xf>
    <xf numFmtId="0" fontId="1" fillId="0" borderId="2" xfId="994" applyNumberFormat="1" applyFont="1" applyFill="1" applyBorder="1" applyAlignment="1" applyProtection="1">
      <alignment horizontal="centerContinuous" vertical="center" wrapText="1"/>
      <protection locked="0"/>
    </xf>
    <xf numFmtId="0" fontId="6" fillId="0" borderId="5" xfId="28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318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318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250" applyNumberFormat="1" applyFont="1" applyFill="1" applyBorder="1" applyAlignment="1" applyProtection="1">
      <alignment horizontal="center" vertical="center" wrapText="1"/>
    </xf>
    <xf numFmtId="0" fontId="8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318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318" applyFont="1" applyFill="1" applyBorder="1" applyAlignment="1" applyProtection="1">
      <alignment horizontal="left" vertical="center" wrapText="1"/>
      <protection locked="0"/>
    </xf>
    <xf numFmtId="0" fontId="9" fillId="0" borderId="9" xfId="318" applyFont="1" applyFill="1" applyBorder="1" applyAlignment="1" applyProtection="1">
      <alignment horizontal="center" vertical="center" wrapText="1"/>
      <protection locked="0"/>
    </xf>
    <xf numFmtId="0" fontId="9" fillId="0" borderId="10" xfId="318" applyFont="1" applyFill="1" applyBorder="1" applyAlignment="1" applyProtection="1">
      <alignment horizontal="center" vertical="center" wrapText="1"/>
      <protection locked="0"/>
    </xf>
    <xf numFmtId="0" fontId="5" fillId="0" borderId="3" xfId="318" applyFont="1" applyFill="1" applyBorder="1" applyAlignment="1" applyProtection="1">
      <alignment horizontal="left" vertical="top" wrapText="1"/>
      <protection locked="0"/>
    </xf>
    <xf numFmtId="0" fontId="9" fillId="0" borderId="11" xfId="318" applyFont="1" applyFill="1" applyBorder="1" applyAlignment="1" applyProtection="1">
      <alignment horizontal="center" vertical="center" wrapText="1"/>
      <protection locked="0"/>
    </xf>
    <xf numFmtId="0" fontId="1" fillId="0" borderId="3" xfId="994" applyNumberFormat="1" applyFont="1" applyFill="1" applyBorder="1" applyAlignment="1" applyProtection="1">
      <alignment horizontal="centerContinuous" vertical="center" wrapText="1"/>
      <protection locked="0"/>
    </xf>
    <xf numFmtId="0" fontId="1" fillId="0" borderId="4" xfId="994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994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28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994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994" applyNumberFormat="1" applyFont="1" applyFill="1" applyBorder="1" applyAlignment="1" applyProtection="1">
      <alignment horizontal="center" vertical="center" wrapText="1"/>
      <protection locked="0"/>
    </xf>
    <xf numFmtId="49" fontId="1" fillId="0" borderId="12" xfId="994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250" applyNumberFormat="1" applyFont="1" applyFill="1" applyBorder="1" applyAlignment="1" applyProtection="1">
      <alignment horizontal="left" vertical="center" wrapText="1"/>
    </xf>
    <xf numFmtId="0" fontId="7" fillId="0" borderId="8" xfId="1250" applyNumberFormat="1" applyFont="1" applyFill="1" applyBorder="1" applyAlignment="1" applyProtection="1">
      <alignment horizontal="center" vertical="center" wrapText="1"/>
    </xf>
    <xf numFmtId="0" fontId="7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250" applyNumberFormat="1" applyFont="1" applyFill="1" applyBorder="1" applyAlignment="1">
      <alignment horizontal="center" vertical="center" wrapText="1"/>
    </xf>
    <xf numFmtId="0" fontId="8" fillId="0" borderId="8" xfId="28" applyNumberFormat="1" applyFont="1" applyFill="1" applyBorder="1" applyAlignment="1" applyProtection="1">
      <alignment horizontal="left" vertical="center" wrapText="1"/>
      <protection locked="0"/>
    </xf>
    <xf numFmtId="0" fontId="8" fillId="0" borderId="8" xfId="1250" applyNumberFormat="1" applyFont="1" applyFill="1" applyBorder="1" applyAlignment="1">
      <alignment horizontal="center" vertical="center" wrapText="1"/>
    </xf>
    <xf numFmtId="0" fontId="10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318" applyFont="1" applyFill="1" applyBorder="1" applyAlignment="1" applyProtection="1">
      <alignment horizontal="center" vertical="center" wrapText="1"/>
      <protection locked="0"/>
    </xf>
    <xf numFmtId="0" fontId="9" fillId="0" borderId="0" xfId="318" applyFont="1" applyFill="1" applyAlignment="1" applyProtection="1">
      <alignment horizontal="center" vertical="center" wrapText="1"/>
      <protection locked="0"/>
    </xf>
    <xf numFmtId="0" fontId="9" fillId="0" borderId="14" xfId="318" applyFont="1" applyFill="1" applyBorder="1" applyAlignment="1" applyProtection="1">
      <alignment horizontal="center" vertical="center" wrapText="1"/>
      <protection locked="0"/>
    </xf>
    <xf numFmtId="177" fontId="8" fillId="0" borderId="8" xfId="1250" applyNumberFormat="1" applyFont="1" applyFill="1" applyBorder="1" applyAlignment="1" applyProtection="1">
      <alignment horizontal="center" vertical="center" wrapText="1"/>
    </xf>
    <xf numFmtId="49" fontId="8" fillId="0" borderId="8" xfId="28" applyNumberFormat="1" applyFont="1" applyFill="1" applyBorder="1" applyAlignment="1" applyProtection="1">
      <alignment horizontal="center" vertical="center" wrapText="1"/>
      <protection locked="0"/>
    </xf>
    <xf numFmtId="177" fontId="8" fillId="0" borderId="8" xfId="1250" applyNumberFormat="1" applyFont="1" applyFill="1" applyBorder="1" applyAlignment="1">
      <alignment horizontal="center" vertical="center" wrapText="1"/>
    </xf>
    <xf numFmtId="0" fontId="8" fillId="0" borderId="8" xfId="28" applyFont="1" applyFill="1" applyBorder="1" applyAlignment="1" applyProtection="1">
      <alignment horizontal="center" vertical="center" wrapText="1"/>
      <protection locked="0"/>
    </xf>
    <xf numFmtId="177" fontId="8" fillId="0" borderId="8" xfId="0" applyNumberFormat="1" applyFont="1" applyFill="1" applyBorder="1" applyAlignment="1" applyProtection="1">
      <alignment horizontal="center" vertical="center" wrapText="1"/>
    </xf>
    <xf numFmtId="178" fontId="11" fillId="0" borderId="8" xfId="1442" applyNumberFormat="1" applyFont="1" applyFill="1" applyBorder="1" applyAlignment="1">
      <alignment horizontal="center" vertical="center" wrapText="1"/>
    </xf>
    <xf numFmtId="178" fontId="11" fillId="0" borderId="4" xfId="1442" applyNumberFormat="1" applyFont="1" applyFill="1" applyBorder="1" applyAlignment="1">
      <alignment horizontal="center" vertical="center" wrapText="1"/>
    </xf>
    <xf numFmtId="178" fontId="11" fillId="0" borderId="15" xfId="1442" applyNumberFormat="1" applyFont="1" applyFill="1" applyBorder="1" applyAlignment="1">
      <alignment horizontal="center" vertical="center" wrapText="1"/>
    </xf>
    <xf numFmtId="179" fontId="8" fillId="0" borderId="8" xfId="28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28" applyNumberFormat="1" applyFont="1" applyFill="1" applyBorder="1" applyAlignment="1" applyProtection="1">
      <alignment horizontal="center" vertical="center" wrapText="1"/>
      <protection locked="0"/>
    </xf>
    <xf numFmtId="180" fontId="8" fillId="0" borderId="8" xfId="28" applyNumberFormat="1" applyFont="1" applyFill="1" applyBorder="1" applyAlignment="1" applyProtection="1">
      <alignment horizontal="center" vertical="center" wrapText="1"/>
      <protection locked="0"/>
    </xf>
    <xf numFmtId="176" fontId="12" fillId="0" borderId="8" xfId="28" applyNumberFormat="1" applyFont="1" applyFill="1" applyBorder="1" applyAlignment="1" applyProtection="1">
      <alignment horizontal="center" vertical="center" wrapText="1"/>
      <protection locked="0"/>
    </xf>
    <xf numFmtId="181" fontId="11" fillId="0" borderId="8" xfId="1442" applyNumberFormat="1" applyFont="1" applyFill="1" applyBorder="1" applyAlignment="1">
      <alignment horizontal="center" vertical="center" wrapText="1"/>
    </xf>
    <xf numFmtId="182" fontId="11" fillId="0" borderId="8" xfId="1442" applyNumberFormat="1" applyFont="1" applyFill="1" applyBorder="1" applyAlignment="1">
      <alignment horizontal="center" vertical="center" wrapText="1"/>
    </xf>
    <xf numFmtId="176" fontId="11" fillId="0" borderId="8" xfId="1442" applyNumberFormat="1" applyFont="1" applyFill="1" applyBorder="1" applyAlignment="1">
      <alignment horizontal="center" vertical="center" wrapText="1"/>
    </xf>
    <xf numFmtId="10" fontId="11" fillId="0" borderId="8" xfId="1442" applyNumberFormat="1" applyFont="1" applyFill="1" applyBorder="1" applyAlignment="1">
      <alignment horizontal="center" vertical="center" wrapText="1"/>
    </xf>
    <xf numFmtId="0" fontId="1" fillId="0" borderId="15" xfId="994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994" applyNumberFormat="1" applyFont="1" applyFill="1" applyBorder="1" applyAlignment="1" applyProtection="1">
      <alignment horizontal="center" vertical="center" wrapText="1"/>
      <protection locked="0"/>
    </xf>
    <xf numFmtId="10" fontId="8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318" applyFont="1" applyFill="1" applyBorder="1" applyAlignment="1" applyProtection="1">
      <alignment horizontal="center" vertical="center" wrapText="1"/>
      <protection locked="0"/>
    </xf>
    <xf numFmtId="0" fontId="13" fillId="0" borderId="4" xfId="318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318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318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318" applyFont="1" applyFill="1" applyBorder="1" applyAlignment="1" applyProtection="1">
      <alignment horizontal="center" vertical="center" wrapText="1"/>
      <protection locked="0"/>
    </xf>
    <xf numFmtId="0" fontId="13" fillId="0" borderId="15" xfId="318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318" applyNumberFormat="1" applyFont="1" applyFill="1" applyBorder="1" applyAlignment="1" applyProtection="1">
      <alignment horizontal="center" vertical="center" wrapText="1"/>
      <protection locked="0"/>
    </xf>
    <xf numFmtId="176" fontId="1" fillId="0" borderId="15" xfId="318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18" applyFont="1" applyFill="1" applyBorder="1" applyAlignment="1" applyProtection="1">
      <alignment horizontal="center" vertical="center" wrapText="1"/>
      <protection locked="0"/>
    </xf>
    <xf numFmtId="0" fontId="14" fillId="0" borderId="8" xfId="994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1250" applyFont="1" applyFill="1" applyBorder="1" applyAlignment="1">
      <alignment horizontal="center" vertical="center" wrapText="1"/>
    </xf>
    <xf numFmtId="0" fontId="9" fillId="0" borderId="17" xfId="318" applyFont="1" applyFill="1" applyBorder="1" applyAlignment="1" applyProtection="1">
      <alignment horizontal="center" vertical="center" wrapText="1"/>
      <protection locked="0"/>
    </xf>
    <xf numFmtId="0" fontId="1" fillId="0" borderId="8" xfId="318" applyFont="1" applyFill="1" applyBorder="1" applyAlignment="1" applyProtection="1">
      <alignment horizontal="center" vertical="center" wrapText="1"/>
      <protection locked="0"/>
    </xf>
    <xf numFmtId="0" fontId="9" fillId="0" borderId="18" xfId="318" applyFont="1" applyFill="1" applyBorder="1" applyAlignment="1" applyProtection="1">
      <alignment horizontal="center" vertical="center" wrapText="1"/>
      <protection locked="0"/>
    </xf>
    <xf numFmtId="176" fontId="14" fillId="0" borderId="8" xfId="994" applyNumberFormat="1" applyFont="1" applyFill="1" applyBorder="1" applyAlignment="1" applyProtection="1">
      <alignment horizontal="center" vertical="center" wrapText="1"/>
      <protection locked="0"/>
    </xf>
    <xf numFmtId="183" fontId="13" fillId="0" borderId="4" xfId="318" applyNumberFormat="1" applyFont="1" applyFill="1" applyBorder="1" applyAlignment="1" applyProtection="1">
      <alignment horizontal="center" vertical="center" wrapText="1"/>
      <protection locked="0"/>
    </xf>
    <xf numFmtId="183" fontId="13" fillId="0" borderId="15" xfId="318" applyNumberFormat="1" applyFont="1" applyFill="1" applyBorder="1" applyAlignment="1" applyProtection="1">
      <alignment horizontal="center" vertical="center" wrapText="1"/>
      <protection locked="0"/>
    </xf>
    <xf numFmtId="181" fontId="8" fillId="0" borderId="8" xfId="1250" applyNumberFormat="1" applyFont="1" applyFill="1" applyBorder="1" applyAlignment="1" applyProtection="1">
      <alignment horizontal="center" vertical="center" wrapText="1"/>
    </xf>
    <xf numFmtId="181" fontId="8" fillId="0" borderId="8" xfId="1250" applyNumberFormat="1" applyFont="1" applyFill="1" applyBorder="1" applyAlignment="1">
      <alignment horizontal="center" vertical="center" wrapText="1"/>
    </xf>
    <xf numFmtId="181" fontId="8" fillId="0" borderId="8" xfId="28" applyNumberFormat="1" applyFont="1" applyFill="1" applyBorder="1" applyAlignment="1" applyProtection="1">
      <alignment horizontal="center" vertical="center" wrapText="1"/>
      <protection locked="0"/>
    </xf>
    <xf numFmtId="181" fontId="12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1250" applyFont="1" applyFill="1" applyBorder="1" applyAlignment="1">
      <alignment horizontal="center" vertical="center" wrapText="1"/>
    </xf>
    <xf numFmtId="0" fontId="13" fillId="0" borderId="8" xfId="318" applyFont="1" applyFill="1" applyBorder="1" applyAlignment="1" applyProtection="1">
      <alignment horizontal="center" vertical="center" wrapText="1"/>
      <protection locked="0"/>
    </xf>
    <xf numFmtId="176" fontId="15" fillId="0" borderId="8" xfId="994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994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994" applyNumberFormat="1" applyFont="1" applyFill="1" applyBorder="1" applyAlignment="1" applyProtection="1">
      <alignment horizontal="center" vertical="center" wrapText="1"/>
      <protection locked="0"/>
    </xf>
    <xf numFmtId="181" fontId="10" fillId="0" borderId="8" xfId="1250" applyNumberFormat="1" applyFont="1" applyFill="1" applyBorder="1" applyAlignment="1" applyProtection="1">
      <alignment horizontal="center" vertical="center" wrapText="1"/>
    </xf>
    <xf numFmtId="181" fontId="8" fillId="0" borderId="19" xfId="1250" applyNumberFormat="1" applyFont="1" applyFill="1" applyBorder="1" applyAlignment="1">
      <alignment horizontal="center" vertical="center" wrapText="1"/>
    </xf>
    <xf numFmtId="181" fontId="12" fillId="0" borderId="8" xfId="1250" applyNumberFormat="1" applyFont="1" applyFill="1" applyBorder="1" applyAlignment="1">
      <alignment horizontal="center" vertical="center" wrapText="1"/>
    </xf>
    <xf numFmtId="0" fontId="8" fillId="0" borderId="8" xfId="1250" applyFont="1" applyFill="1" applyBorder="1" applyAlignment="1">
      <alignment horizontal="center" vertical="center" wrapText="1"/>
    </xf>
    <xf numFmtId="180" fontId="8" fillId="0" borderId="8" xfId="1250" applyNumberFormat="1" applyFont="1" applyFill="1" applyBorder="1" applyAlignment="1">
      <alignment horizontal="center" vertical="center" wrapText="1"/>
    </xf>
    <xf numFmtId="181" fontId="12" fillId="0" borderId="8" xfId="1250" applyNumberFormat="1" applyFont="1" applyFill="1" applyBorder="1" applyAlignment="1" applyProtection="1">
      <alignment horizontal="center" vertical="center" wrapText="1"/>
    </xf>
    <xf numFmtId="181" fontId="8" fillId="0" borderId="1" xfId="1250" applyNumberFormat="1" applyFont="1" applyFill="1" applyBorder="1" applyAlignment="1" applyProtection="1">
      <alignment horizontal="center" vertical="center" wrapText="1"/>
    </xf>
    <xf numFmtId="0" fontId="8" fillId="0" borderId="8" xfId="318" applyFont="1" applyFill="1" applyBorder="1" applyAlignment="1" applyProtection="1">
      <alignment horizontal="center" vertical="center" wrapText="1"/>
      <protection locked="0"/>
    </xf>
    <xf numFmtId="176" fontId="8" fillId="0" borderId="8" xfId="994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994" applyNumberFormat="1" applyFont="1" applyFill="1" applyBorder="1" applyAlignment="1" applyProtection="1">
      <alignment horizontal="center" vertical="center" wrapText="1"/>
    </xf>
    <xf numFmtId="0" fontId="8" fillId="0" borderId="4" xfId="1250" applyFont="1" applyFill="1" applyBorder="1" applyAlignment="1">
      <alignment horizontal="center" vertical="center" wrapText="1"/>
    </xf>
    <xf numFmtId="0" fontId="1" fillId="0" borderId="20" xfId="994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318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1250" applyNumberFormat="1" applyFont="1" applyFill="1" applyBorder="1" applyAlignment="1" applyProtection="1">
      <alignment horizontal="center" vertical="center" wrapText="1"/>
    </xf>
    <xf numFmtId="0" fontId="8" fillId="2" borderId="8" xfId="28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NumberFormat="1" applyFont="1" applyFill="1" applyBorder="1" applyAlignment="1" applyProtection="1">
      <alignment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424" applyNumberFormat="1" applyFont="1" applyFill="1" applyBorder="1" applyAlignment="1" applyProtection="1">
      <alignment horizontal="center" vertical="center" wrapText="1"/>
    </xf>
    <xf numFmtId="0" fontId="8" fillId="2" borderId="8" xfId="1250" applyNumberFormat="1" applyFont="1" applyFill="1" applyBorder="1" applyAlignment="1" applyProtection="1">
      <alignment horizontal="left" vertical="center" wrapText="1"/>
    </xf>
    <xf numFmtId="0" fontId="10" fillId="2" borderId="8" xfId="1250" applyNumberFormat="1" applyFont="1" applyFill="1" applyBorder="1" applyAlignment="1" applyProtection="1">
      <alignment horizontal="left" vertical="center" wrapText="1"/>
    </xf>
    <xf numFmtId="0" fontId="10" fillId="2" borderId="8" xfId="1250" applyNumberFormat="1" applyFont="1" applyFill="1" applyBorder="1" applyAlignment="1" applyProtection="1">
      <alignment horizontal="center" vertical="center" wrapText="1"/>
    </xf>
    <xf numFmtId="0" fontId="10" fillId="2" borderId="8" xfId="1250" applyNumberFormat="1" applyFont="1" applyFill="1" applyBorder="1" applyAlignment="1">
      <alignment horizontal="center" vertical="center" wrapText="1"/>
    </xf>
    <xf numFmtId="0" fontId="8" fillId="2" borderId="8" xfId="125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8" fillId="0" borderId="8" xfId="318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424" applyNumberFormat="1" applyFont="1" applyFill="1" applyBorder="1" applyAlignment="1" applyProtection="1">
      <alignment horizontal="center" vertical="center" wrapText="1"/>
    </xf>
    <xf numFmtId="0" fontId="19" fillId="0" borderId="8" xfId="318" applyNumberFormat="1" applyFont="1" applyFill="1" applyBorder="1" applyAlignment="1" applyProtection="1">
      <alignment horizontal="center" vertical="center" wrapText="1"/>
      <protection locked="0"/>
    </xf>
    <xf numFmtId="177" fontId="20" fillId="0" borderId="1" xfId="0" applyNumberFormat="1" applyFont="1" applyFill="1" applyBorder="1" applyAlignment="1" applyProtection="1">
      <alignment horizontal="center" vertical="center" wrapText="1"/>
    </xf>
    <xf numFmtId="0" fontId="19" fillId="2" borderId="8" xfId="424" applyNumberFormat="1" applyFont="1" applyFill="1" applyBorder="1" applyAlignment="1" applyProtection="1">
      <alignment horizontal="center" vertical="center" wrapText="1"/>
    </xf>
    <xf numFmtId="0" fontId="19" fillId="2" borderId="8" xfId="318" applyNumberFormat="1" applyFont="1" applyFill="1" applyBorder="1" applyAlignment="1" applyProtection="1">
      <alignment horizontal="center" vertical="center" wrapText="1"/>
      <protection locked="0"/>
    </xf>
    <xf numFmtId="177" fontId="20" fillId="2" borderId="1" xfId="0" applyNumberFormat="1" applyFont="1" applyFill="1" applyBorder="1" applyAlignment="1" applyProtection="1">
      <alignment horizontal="center" vertical="center" wrapText="1"/>
    </xf>
    <xf numFmtId="0" fontId="8" fillId="2" borderId="8" xfId="318" applyNumberFormat="1" applyFont="1" applyFill="1" applyBorder="1" applyAlignment="1" applyProtection="1">
      <alignment horizontal="center" vertical="center" wrapText="1"/>
      <protection locked="0"/>
    </xf>
    <xf numFmtId="49" fontId="8" fillId="2" borderId="8" xfId="28" applyNumberFormat="1" applyFont="1" applyFill="1" applyBorder="1" applyAlignment="1" applyProtection="1">
      <alignment horizontal="center" vertical="center" wrapText="1"/>
      <protection locked="0"/>
    </xf>
    <xf numFmtId="177" fontId="21" fillId="2" borderId="1" xfId="0" applyNumberFormat="1" applyFont="1" applyFill="1" applyBorder="1" applyAlignment="1">
      <alignment horizontal="center" vertical="center" wrapText="1"/>
    </xf>
    <xf numFmtId="0" fontId="8" fillId="2" borderId="8" xfId="28" applyFont="1" applyFill="1" applyBorder="1" applyAlignment="1" applyProtection="1">
      <alignment horizontal="center" vertical="center" wrapText="1"/>
      <protection locked="0"/>
    </xf>
    <xf numFmtId="177" fontId="17" fillId="0" borderId="1" xfId="0" applyNumberFormat="1" applyFont="1" applyFill="1" applyBorder="1" applyAlignment="1" applyProtection="1">
      <alignment horizontal="center" vertical="center" wrapText="1"/>
    </xf>
    <xf numFmtId="0" fontId="19" fillId="0" borderId="8" xfId="28" applyNumberFormat="1" applyFont="1" applyFill="1" applyBorder="1" applyAlignment="1" applyProtection="1">
      <alignment horizontal="center" vertical="center" wrapText="1"/>
      <protection locked="0"/>
    </xf>
    <xf numFmtId="177" fontId="22" fillId="0" borderId="8" xfId="514" applyNumberFormat="1" applyFont="1" applyFill="1" applyBorder="1" applyAlignment="1" applyProtection="1">
      <alignment horizontal="center" vertical="center" wrapText="1"/>
    </xf>
    <xf numFmtId="49" fontId="8" fillId="0" borderId="8" xfId="1250" applyNumberFormat="1" applyFont="1" applyFill="1" applyBorder="1" applyAlignment="1" applyProtection="1">
      <alignment horizontal="center" vertical="center" wrapText="1"/>
    </xf>
    <xf numFmtId="180" fontId="8" fillId="2" borderId="8" xfId="28" applyNumberFormat="1" applyFont="1" applyFill="1" applyBorder="1" applyAlignment="1" applyProtection="1">
      <alignment horizontal="center" vertical="center" wrapText="1"/>
      <protection locked="0"/>
    </xf>
    <xf numFmtId="179" fontId="8" fillId="2" borderId="8" xfId="28" applyNumberFormat="1" applyFont="1" applyFill="1" applyBorder="1" applyAlignment="1" applyProtection="1">
      <alignment horizontal="center" vertical="center" wrapText="1"/>
      <protection locked="0"/>
    </xf>
    <xf numFmtId="180" fontId="8" fillId="0" borderId="8" xfId="1250" applyNumberFormat="1" applyFont="1" applyFill="1" applyBorder="1" applyAlignment="1" applyProtection="1">
      <alignment horizontal="center" vertical="center" wrapText="1"/>
    </xf>
    <xf numFmtId="179" fontId="8" fillId="0" borderId="21" xfId="28" applyNumberFormat="1" applyFont="1" applyFill="1" applyBorder="1" applyAlignment="1" applyProtection="1">
      <alignment horizontal="center" vertical="center" wrapText="1"/>
      <protection locked="0"/>
    </xf>
    <xf numFmtId="181" fontId="8" fillId="2" borderId="8" xfId="1250" applyNumberFormat="1" applyFont="1" applyFill="1" applyBorder="1" applyAlignment="1" applyProtection="1">
      <alignment horizontal="center" vertical="center" wrapText="1"/>
    </xf>
    <xf numFmtId="0" fontId="12" fillId="0" borderId="8" xfId="318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318" applyNumberFormat="1" applyFont="1" applyFill="1" applyBorder="1" applyAlignment="1" applyProtection="1">
      <alignment horizontal="center" vertical="center" wrapText="1"/>
      <protection locked="0"/>
    </xf>
    <xf numFmtId="181" fontId="12" fillId="2" borderId="8" xfId="1250" applyNumberFormat="1" applyFont="1" applyFill="1" applyBorder="1" applyAlignment="1" applyProtection="1">
      <alignment horizontal="center" vertical="center" wrapText="1"/>
    </xf>
    <xf numFmtId="0" fontId="8" fillId="0" borderId="8" xfId="424" applyNumberFormat="1" applyFont="1" applyFill="1" applyBorder="1" applyAlignment="1">
      <alignment horizontal="center" vertical="center" wrapText="1"/>
    </xf>
    <xf numFmtId="181" fontId="23" fillId="0" borderId="0" xfId="0" applyNumberFormat="1" applyFont="1" applyFill="1" applyAlignment="1">
      <alignment horizontal="left" vertical="center"/>
    </xf>
    <xf numFmtId="49" fontId="8" fillId="0" borderId="8" xfId="1250" applyNumberFormat="1" applyFont="1" applyFill="1" applyBorder="1" applyAlignment="1" applyProtection="1">
      <alignment horizontal="left" vertical="center" wrapText="1"/>
    </xf>
    <xf numFmtId="0" fontId="8" fillId="0" borderId="8" xfId="318" applyNumberFormat="1" applyFont="1" applyFill="1" applyBorder="1" applyAlignment="1" applyProtection="1">
      <alignment horizontal="left" vertical="center" wrapText="1"/>
      <protection locked="0"/>
    </xf>
    <xf numFmtId="0" fontId="8" fillId="0" borderId="9" xfId="28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7" fontId="8" fillId="0" borderId="8" xfId="514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49" fontId="8" fillId="0" borderId="8" xfId="318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318" applyNumberFormat="1" applyFont="1" applyFill="1" applyBorder="1" applyAlignment="1" applyProtection="1">
      <alignment horizontal="center" vertical="center" wrapText="1"/>
      <protection locked="0"/>
    </xf>
    <xf numFmtId="181" fontId="18" fillId="0" borderId="8" xfId="1250" applyNumberFormat="1" applyFont="1" applyFill="1" applyBorder="1" applyAlignment="1" applyProtection="1">
      <alignment horizontal="center" vertical="center" wrapText="1"/>
    </xf>
    <xf numFmtId="181" fontId="8" fillId="0" borderId="8" xfId="318" applyNumberFormat="1" applyFont="1" applyFill="1" applyBorder="1" applyAlignment="1" applyProtection="1">
      <alignment horizontal="center" vertical="center" wrapText="1"/>
      <protection locked="0"/>
    </xf>
    <xf numFmtId="179" fontId="24" fillId="0" borderId="8" xfId="30" applyNumberFormat="1" applyFont="1" applyFill="1" applyBorder="1" applyAlignment="1" applyProtection="1">
      <alignment horizontal="center" vertical="center" wrapText="1"/>
      <protection locked="0"/>
    </xf>
    <xf numFmtId="181" fontId="10" fillId="0" borderId="8" xfId="28" applyNumberFormat="1" applyFont="1" applyFill="1" applyBorder="1" applyAlignment="1" applyProtection="1">
      <alignment horizontal="center" vertical="center" wrapText="1"/>
      <protection locked="0"/>
    </xf>
    <xf numFmtId="181" fontId="10" fillId="0" borderId="8" xfId="318" applyNumberFormat="1" applyFont="1" applyFill="1" applyBorder="1" applyAlignment="1" applyProtection="1">
      <alignment horizontal="center" vertical="center" wrapText="1"/>
      <protection locked="0"/>
    </xf>
    <xf numFmtId="181" fontId="12" fillId="0" borderId="8" xfId="318" applyNumberFormat="1" applyFont="1" applyFill="1" applyBorder="1" applyAlignment="1" applyProtection="1">
      <alignment horizontal="center" vertical="center" wrapText="1"/>
      <protection locked="0"/>
    </xf>
    <xf numFmtId="0" fontId="25" fillId="0" borderId="8" xfId="318" applyNumberFormat="1" applyFont="1" applyFill="1" applyBorder="1" applyAlignment="1" applyProtection="1">
      <alignment horizontal="center" vertical="center" wrapText="1"/>
      <protection locked="0"/>
    </xf>
    <xf numFmtId="49" fontId="8" fillId="0" borderId="8" xfId="1010" applyNumberFormat="1" applyFont="1" applyFill="1" applyBorder="1" applyAlignment="1" applyProtection="1">
      <alignment horizontal="center" vertical="center" wrapText="1"/>
    </xf>
    <xf numFmtId="0" fontId="8" fillId="0" borderId="8" xfId="1250" applyNumberFormat="1" applyFont="1" applyFill="1" applyBorder="1" applyAlignment="1" applyProtection="1">
      <alignment vertical="center" wrapText="1"/>
    </xf>
    <xf numFmtId="49" fontId="8" fillId="0" borderId="8" xfId="991" applyNumberFormat="1" applyFont="1" applyFill="1" applyBorder="1" applyAlignment="1" applyProtection="1">
      <alignment horizontal="center" vertical="center" wrapText="1"/>
    </xf>
    <xf numFmtId="0" fontId="8" fillId="0" borderId="8" xfId="1418" applyNumberFormat="1" applyFont="1" applyFill="1" applyBorder="1" applyAlignment="1" applyProtection="1">
      <alignment horizontal="center" vertical="center"/>
    </xf>
    <xf numFmtId="0" fontId="8" fillId="0" borderId="8" xfId="1517" applyNumberFormat="1" applyFont="1" applyFill="1" applyBorder="1" applyAlignment="1" applyProtection="1">
      <alignment horizontal="center" vertical="center" wrapText="1"/>
    </xf>
    <xf numFmtId="0" fontId="8" fillId="0" borderId="8" xfId="1418" applyNumberFormat="1" applyFont="1" applyFill="1" applyBorder="1" applyAlignment="1" applyProtection="1">
      <alignment horizontal="center" vertical="center" wrapText="1"/>
    </xf>
    <xf numFmtId="49" fontId="8" fillId="0" borderId="8" xfId="991" applyNumberFormat="1" applyFont="1" applyFill="1" applyBorder="1" applyAlignment="1" applyProtection="1">
      <alignment horizontal="left" vertical="center" wrapText="1"/>
    </xf>
    <xf numFmtId="0" fontId="8" fillId="0" borderId="8" xfId="991" applyNumberFormat="1" applyFont="1" applyFill="1" applyBorder="1" applyAlignment="1" applyProtection="1">
      <alignment horizontal="left" vertical="center" wrapText="1"/>
    </xf>
    <xf numFmtId="0" fontId="18" fillId="0" borderId="8" xfId="125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0" fillId="0" borderId="22" xfId="0" applyNumberFormat="1" applyFont="1" applyFill="1" applyBorder="1" applyAlignment="1" applyProtection="1"/>
    <xf numFmtId="180" fontId="8" fillId="0" borderId="8" xfId="1418" applyNumberFormat="1" applyFont="1" applyFill="1" applyBorder="1" applyAlignment="1" applyProtection="1">
      <alignment horizontal="center" vertical="center" wrapText="1"/>
    </xf>
    <xf numFmtId="176" fontId="8" fillId="0" borderId="8" xfId="1250" applyNumberFormat="1" applyFont="1" applyFill="1" applyBorder="1" applyAlignment="1" applyProtection="1">
      <alignment horizontal="center" vertical="center" wrapText="1"/>
    </xf>
    <xf numFmtId="0" fontId="12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324" applyNumberFormat="1" applyFont="1" applyFill="1" applyBorder="1" applyAlignment="1" applyProtection="1">
      <alignment horizontal="center" vertical="center" wrapText="1"/>
      <protection locked="0"/>
    </xf>
    <xf numFmtId="49" fontId="8" fillId="0" borderId="8" xfId="318" applyNumberFormat="1" applyFont="1" applyFill="1" applyBorder="1" applyAlignment="1" applyProtection="1">
      <alignment horizontal="left" vertical="center" wrapText="1"/>
      <protection locked="0"/>
    </xf>
    <xf numFmtId="49" fontId="1" fillId="0" borderId="8" xfId="318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318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318" applyNumberFormat="1" applyFont="1" applyFill="1" applyBorder="1" applyAlignment="1" applyProtection="1">
      <alignment horizontal="left" vertical="center" wrapText="1"/>
      <protection locked="0"/>
    </xf>
    <xf numFmtId="49" fontId="8" fillId="0" borderId="8" xfId="28" applyNumberFormat="1" applyFont="1" applyFill="1" applyBorder="1" applyAlignment="1" applyProtection="1">
      <alignment horizontal="left" vertical="center" wrapText="1"/>
      <protection locked="0"/>
    </xf>
    <xf numFmtId="49" fontId="12" fillId="0" borderId="8" xfId="994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994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1420" applyNumberFormat="1" applyFont="1" applyFill="1" applyBorder="1" applyAlignment="1" applyProtection="1">
      <alignment horizontal="center" vertical="center" wrapText="1"/>
    </xf>
    <xf numFmtId="0" fontId="11" fillId="0" borderId="8" xfId="324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1250" applyNumberFormat="1" applyFont="1" applyFill="1" applyBorder="1" applyAlignment="1" applyProtection="1">
      <alignment horizontal="left" vertical="center" wrapText="1"/>
    </xf>
    <xf numFmtId="0" fontId="11" fillId="0" borderId="8" xfId="125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vertical="center" wrapText="1"/>
    </xf>
    <xf numFmtId="49" fontId="18" fillId="0" borderId="8" xfId="994" applyNumberFormat="1" applyFont="1" applyFill="1" applyBorder="1" applyAlignment="1" applyProtection="1">
      <alignment horizontal="center" vertical="center" wrapText="1"/>
      <protection locked="0"/>
    </xf>
    <xf numFmtId="0" fontId="26" fillId="0" borderId="8" xfId="994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26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26" fillId="0" borderId="8" xfId="1811" applyNumberFormat="1" applyFont="1" applyFill="1" applyBorder="1" applyAlignment="1" applyProtection="1">
      <alignment horizontal="center" vertical="center" wrapText="1"/>
      <protection locked="0"/>
    </xf>
    <xf numFmtId="49" fontId="26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324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28" applyNumberFormat="1" applyFont="1" applyFill="1" applyBorder="1" applyAlignment="1" applyProtection="1">
      <alignment horizontal="center" vertical="center" wrapText="1"/>
      <protection locked="0"/>
    </xf>
    <xf numFmtId="49" fontId="26" fillId="0" borderId="8" xfId="994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250" applyNumberFormat="1" applyFont="1" applyFill="1" applyBorder="1" applyAlignment="1" applyProtection="1">
      <alignment horizontal="center" vertical="center"/>
    </xf>
    <xf numFmtId="0" fontId="8" fillId="0" borderId="8" xfId="1250" applyNumberFormat="1" applyFont="1" applyFill="1" applyBorder="1" applyAlignment="1">
      <alignment horizontal="center" vertical="center"/>
    </xf>
    <xf numFmtId="180" fontId="8" fillId="0" borderId="8" xfId="318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318" applyNumberFormat="1" applyFont="1" applyFill="1" applyBorder="1" applyAlignment="1" applyProtection="1">
      <alignment horizontal="center" vertical="center" wrapText="1"/>
      <protection locked="0"/>
    </xf>
    <xf numFmtId="176" fontId="11" fillId="0" borderId="8" xfId="28" applyNumberFormat="1" applyFont="1" applyFill="1" applyBorder="1" applyAlignment="1" applyProtection="1">
      <alignment horizontal="center" vertical="center" wrapText="1"/>
      <protection locked="0"/>
    </xf>
    <xf numFmtId="179" fontId="11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18" fillId="0" borderId="8" xfId="28" applyNumberFormat="1" applyFont="1" applyFill="1" applyBorder="1" applyAlignment="1" applyProtection="1">
      <alignment horizontal="center" vertical="center" wrapText="1"/>
      <protection locked="0"/>
    </xf>
    <xf numFmtId="176" fontId="26" fillId="0" borderId="8" xfId="28" applyNumberFormat="1" applyFont="1" applyFill="1" applyBorder="1" applyAlignment="1" applyProtection="1">
      <alignment horizontal="center" vertical="center" wrapText="1"/>
      <protection locked="0"/>
    </xf>
    <xf numFmtId="179" fontId="26" fillId="0" borderId="8" xfId="28" applyNumberFormat="1" applyFont="1" applyFill="1" applyBorder="1" applyAlignment="1" applyProtection="1">
      <alignment horizontal="center" vertical="center" wrapText="1"/>
      <protection locked="0"/>
    </xf>
    <xf numFmtId="179" fontId="12" fillId="0" borderId="8" xfId="28" applyNumberFormat="1" applyFont="1" applyFill="1" applyBorder="1" applyAlignment="1" applyProtection="1">
      <alignment horizontal="center" vertical="center" wrapText="1"/>
      <protection locked="0"/>
    </xf>
    <xf numFmtId="181" fontId="8" fillId="0" borderId="1" xfId="28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318" applyNumberFormat="1" applyFont="1" applyFill="1" applyBorder="1" applyAlignment="1" applyProtection="1">
      <alignment horizontal="center" vertical="center" wrapText="1"/>
      <protection locked="0"/>
    </xf>
    <xf numFmtId="184" fontId="8" fillId="0" borderId="8" xfId="318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177" fontId="20" fillId="0" borderId="8" xfId="0" applyNumberFormat="1" applyFont="1" applyFill="1" applyBorder="1" applyAlignment="1" applyProtection="1">
      <alignment horizontal="center" vertical="center" wrapText="1"/>
    </xf>
    <xf numFmtId="49" fontId="2" fillId="0" borderId="8" xfId="994" applyNumberFormat="1" applyFont="1" applyFill="1" applyBorder="1" applyAlignment="1" applyProtection="1">
      <alignment horizontal="center" vertical="center" wrapText="1"/>
      <protection locked="0"/>
    </xf>
    <xf numFmtId="177" fontId="21" fillId="0" borderId="8" xfId="0" applyNumberFormat="1" applyFont="1" applyFill="1" applyBorder="1" applyAlignment="1">
      <alignment horizontal="center" vertical="center" wrapText="1"/>
    </xf>
    <xf numFmtId="49" fontId="1" fillId="0" borderId="8" xfId="994" applyNumberFormat="1" applyFont="1" applyFill="1" applyBorder="1" applyAlignment="1" applyProtection="1">
      <alignment horizontal="center" vertical="center" wrapText="1"/>
      <protection locked="0"/>
    </xf>
    <xf numFmtId="176" fontId="8" fillId="0" borderId="8" xfId="1418" applyNumberFormat="1" applyFont="1" applyFill="1" applyBorder="1" applyAlignment="1" applyProtection="1">
      <alignment horizontal="center" vertical="center"/>
    </xf>
    <xf numFmtId="0" fontId="1" fillId="0" borderId="8" xfId="28" applyNumberFormat="1" applyFont="1" applyFill="1" applyBorder="1" applyAlignment="1" applyProtection="1">
      <alignment horizontal="center" vertical="center" wrapText="1"/>
      <protection locked="0"/>
    </xf>
    <xf numFmtId="180" fontId="8" fillId="0" borderId="8" xfId="0" applyNumberFormat="1" applyFont="1" applyFill="1" applyBorder="1" applyAlignment="1" applyProtection="1">
      <alignment horizontal="center" vertical="center" wrapText="1"/>
    </xf>
    <xf numFmtId="180" fontId="8" fillId="0" borderId="8" xfId="0" applyNumberFormat="1" applyFont="1" applyFill="1" applyBorder="1" applyAlignment="1">
      <alignment horizontal="center" vertical="center" wrapText="1"/>
    </xf>
    <xf numFmtId="180" fontId="8" fillId="0" borderId="19" xfId="0" applyNumberFormat="1" applyFont="1" applyFill="1" applyBorder="1" applyAlignment="1" applyProtection="1">
      <alignment horizontal="center" vertical="center" wrapText="1"/>
    </xf>
    <xf numFmtId="0" fontId="8" fillId="0" borderId="19" xfId="28" applyNumberFormat="1" applyFont="1" applyFill="1" applyBorder="1" applyAlignment="1" applyProtection="1">
      <alignment horizontal="center" vertical="center" wrapText="1"/>
      <protection locked="0"/>
    </xf>
    <xf numFmtId="181" fontId="8" fillId="0" borderId="19" xfId="28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1" fontId="12" fillId="0" borderId="19" xfId="28" applyNumberFormat="1" applyFont="1" applyFill="1" applyBorder="1" applyAlignment="1" applyProtection="1">
      <alignment horizontal="center" vertical="center" wrapText="1"/>
      <protection locked="0"/>
    </xf>
    <xf numFmtId="181" fontId="8" fillId="0" borderId="23" xfId="28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31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14" fontId="27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7" fillId="0" borderId="0" xfId="0" applyNumberFormat="1" applyFont="1" applyFill="1" applyAlignment="1">
      <alignment horizontal="left" vertical="center"/>
    </xf>
    <xf numFmtId="0" fontId="27" fillId="0" borderId="8" xfId="0" applyNumberFormat="1" applyFont="1" applyFill="1" applyBorder="1" applyAlignment="1">
      <alignment horizontal="left" vertical="center"/>
    </xf>
    <xf numFmtId="14" fontId="27" fillId="0" borderId="8" xfId="0" applyNumberFormat="1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27" fillId="2" borderId="8" xfId="0" applyNumberFormat="1" applyFont="1" applyFill="1" applyBorder="1" applyAlignment="1">
      <alignment horizontal="left" vertical="center"/>
    </xf>
    <xf numFmtId="14" fontId="27" fillId="2" borderId="8" xfId="0" applyNumberFormat="1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 wrapText="1"/>
    </xf>
    <xf numFmtId="0" fontId="27" fillId="2" borderId="8" xfId="0" applyFont="1" applyFill="1" applyBorder="1" applyAlignment="1">
      <alignment horizontal="left" vertical="center"/>
    </xf>
  </cellXfs>
  <cellStyles count="2098">
    <cellStyle name="常规" xfId="0" builtinId="0"/>
    <cellStyle name="货币[0]" xfId="1" builtinId="7"/>
    <cellStyle name="常规 44" xfId="2"/>
    <cellStyle name="常规 39" xfId="3"/>
    <cellStyle name="货币" xfId="4" builtinId="4"/>
    <cellStyle name="40% - 强调文字颜色 1 2 4 2" xfId="5"/>
    <cellStyle name="常规 2 2 4" xfId="6"/>
    <cellStyle name="60% - 强调文字颜色 1 11" xfId="7"/>
    <cellStyle name="强调文字颜色 2 3 2" xfId="8"/>
    <cellStyle name="输入" xfId="9" builtinId="20"/>
    <cellStyle name="常规 4 2 2 5 3" xfId="10"/>
    <cellStyle name="20% - 强调文字颜色 1 2" xfId="11"/>
    <cellStyle name="链接单元格 3 2" xfId="12"/>
    <cellStyle name="常规 2 2 2 15" xfId="13"/>
    <cellStyle name="常规 2 2 2 20" xfId="14"/>
    <cellStyle name="20% - 强调文字颜色 3" xfId="15" builtinId="38"/>
    <cellStyle name="常规 3 14" xfId="16"/>
    <cellStyle name="常规 2 26" xfId="17"/>
    <cellStyle name="千位分隔[0]" xfId="18" builtinId="6"/>
    <cellStyle name="常规 31 2" xfId="19"/>
    <cellStyle name="常规 26 2" xfId="20"/>
    <cellStyle name="40% - 强调文字颜色 3" xfId="21" builtinId="39"/>
    <cellStyle name="差 11 2" xfId="22"/>
    <cellStyle name="差" xfId="23" builtinId="27"/>
    <cellStyle name="常规 7 3" xfId="24"/>
    <cellStyle name="千位分隔" xfId="25" builtinId="3"/>
    <cellStyle name="常规 4 13" xfId="26"/>
    <cellStyle name="60% - 强调文字颜色 3" xfId="27" builtinId="40"/>
    <cellStyle name="BOM_Level_Below3" xfId="28"/>
    <cellStyle name="60% - 强调文字颜色 6 3 2" xfId="29"/>
    <cellStyle name="超链接" xfId="30" builtinId="8"/>
    <cellStyle name="百分比" xfId="31" builtinId="5"/>
    <cellStyle name="20% - 强调文字颜色 1 11" xfId="32"/>
    <cellStyle name="常规 2 7 3" xfId="33"/>
    <cellStyle name="60% - 强调文字颜色 5 4 2" xfId="34"/>
    <cellStyle name="强调文字颜色 3 2 3 2" xfId="35"/>
    <cellStyle name="已访问的超链接" xfId="36" builtinId="9"/>
    <cellStyle name="适中 2 4 2" xfId="37"/>
    <cellStyle name="40% - 强调文字颜色 6 4 2" xfId="38"/>
    <cellStyle name="60% - 强调文字颜色 4 2 2 2" xfId="39"/>
    <cellStyle name="20% - 强调文字颜色 4 5" xfId="40"/>
    <cellStyle name="注释" xfId="41" builtinId="10"/>
    <cellStyle name="60% - 强调文字颜色 2 3" xfId="42"/>
    <cellStyle name="常规 4 12 3" xfId="43"/>
    <cellStyle name="常规 6 13" xfId="44"/>
    <cellStyle name="常规 4 12" xfId="45"/>
    <cellStyle name="60% - 强调文字颜色 2" xfId="46" builtinId="36"/>
    <cellStyle name="40% - 强调文字颜色 3 9" xfId="47"/>
    <cellStyle name="标题 4" xfId="48" builtinId="19"/>
    <cellStyle name="警告文本" xfId="49" builtinId="11"/>
    <cellStyle name="常规 4 2 2 3" xfId="50"/>
    <cellStyle name="常规 4 4 3" xfId="51"/>
    <cellStyle name="常规 6 5" xfId="52"/>
    <cellStyle name="常规 7 11 2" xfId="53"/>
    <cellStyle name="60% - 强调文字颜色 2 2 2" xfId="54"/>
    <cellStyle name="60% - 强调文字颜色 6 8" xfId="55"/>
    <cellStyle name="常规 6 12 2" xfId="56"/>
    <cellStyle name="标题" xfId="57" builtinId="15"/>
    <cellStyle name="20% - 强调文字颜色 4 4 2" xfId="58"/>
    <cellStyle name="40% - 强调文字颜色 3 10" xfId="59"/>
    <cellStyle name="60% - 强调文字颜色 4 11" xfId="60"/>
    <cellStyle name="强调文字颜色 1 2 3" xfId="61"/>
    <cellStyle name="解释性文本" xfId="62" builtinId="53"/>
    <cellStyle name="标题 1 5 2" xfId="63"/>
    <cellStyle name="常规 2 2 9 2" xfId="64"/>
    <cellStyle name="常规 6 2 10 2" xfId="65"/>
    <cellStyle name="标题 1" xfId="66" builtinId="16"/>
    <cellStyle name="60% - 强调文字颜色 6 8 2" xfId="67"/>
    <cellStyle name="差 7" xfId="68"/>
    <cellStyle name="60% - 强调文字颜色 2 2 2 2" xfId="69"/>
    <cellStyle name="标题 2" xfId="70" builtinId="17"/>
    <cellStyle name="40% - 强调文字颜色 3 10 2" xfId="71"/>
    <cellStyle name="60% - 强调文字颜色 4 11 2" xfId="72"/>
    <cellStyle name="强调文字颜色 1 2 3 2" xfId="73"/>
    <cellStyle name="常规 2 2 21 3" xfId="74"/>
    <cellStyle name="常规 2 2 16 3" xfId="75"/>
    <cellStyle name="常规 4 11" xfId="76"/>
    <cellStyle name="60% - 强调文字颜色 1" xfId="77" builtinId="32"/>
    <cellStyle name="40% - 强调文字颜色 1 8 2" xfId="78"/>
    <cellStyle name="40% - 强调文字颜色 3 8" xfId="79"/>
    <cellStyle name="标题 3" xfId="80" builtinId="18"/>
    <cellStyle name="常规 4 14" xfId="81"/>
    <cellStyle name="60% - 强调文字颜色 4" xfId="82" builtinId="44"/>
    <cellStyle name="注释 3 2 2" xfId="83"/>
    <cellStyle name="40% - 强调文字颜色 6 6 2" xfId="84"/>
    <cellStyle name="60% - 强调文字颜色 4 2 4 2" xfId="85"/>
    <cellStyle name="常规 2 2 2 2 2 3" xfId="86"/>
    <cellStyle name="输出" xfId="87" builtinId="21"/>
    <cellStyle name="20% - 强调文字颜色 2 4 2" xfId="88"/>
    <cellStyle name="计算" xfId="89" builtinId="22"/>
    <cellStyle name="计算 2 3 3" xfId="90"/>
    <cellStyle name="检查单元格" xfId="91" builtinId="23"/>
    <cellStyle name="常规 4 2 25" xfId="92"/>
    <cellStyle name="40% - 强调文字颜色 4 2" xfId="93"/>
    <cellStyle name="输入 9 2" xfId="94"/>
    <cellStyle name="20% - 强调文字颜色 6" xfId="95" builtinId="50"/>
    <cellStyle name="强调文字颜色 2" xfId="96" builtinId="33"/>
    <cellStyle name="常规 2 2 2 5" xfId="97"/>
    <cellStyle name="60% - 强调文字颜色 1 7 2" xfId="98"/>
    <cellStyle name="20% - 强调文字颜色 3 9 2" xfId="99"/>
    <cellStyle name="60% - 强调文字颜色 3 10 2" xfId="100"/>
    <cellStyle name="链接单元格" xfId="101" builtinId="24"/>
    <cellStyle name="常规 2 2 23 2" xfId="102"/>
    <cellStyle name="常规 2 2 18 2" xfId="103"/>
    <cellStyle name="标题 2 11" xfId="104"/>
    <cellStyle name="注释 2 3" xfId="105"/>
    <cellStyle name="40% - 强调文字颜色 5 7" xfId="106"/>
    <cellStyle name="40% - 强调文字颜色 6 5" xfId="107"/>
    <cellStyle name="60% - 强调文字颜色 4 2 3" xfId="108"/>
    <cellStyle name="汇总" xfId="109" builtinId="25"/>
    <cellStyle name="好" xfId="110" builtinId="26"/>
    <cellStyle name="差 2 3 2" xfId="111"/>
    <cellStyle name="20% - 强调文字颜色 3 3" xfId="112"/>
    <cellStyle name="常规 3 2 6" xfId="113"/>
    <cellStyle name="强调文字颜色 2 2 4 2" xfId="114"/>
    <cellStyle name="适中 8" xfId="115"/>
    <cellStyle name="输出 3 3" xfId="116"/>
    <cellStyle name="适中" xfId="117" builtinId="28"/>
    <cellStyle name="60% - 强调文字颜色 3 2 3 2" xfId="118"/>
    <cellStyle name="常规 3 2 13 2" xfId="119"/>
    <cellStyle name="20% - 强调文字颜色 4 7 2" xfId="120"/>
    <cellStyle name="输出 5" xfId="121"/>
    <cellStyle name="60% - 强调文字颜色 2 5 2" xfId="122"/>
    <cellStyle name="20% - 强调文字颜色 5" xfId="123" builtinId="46"/>
    <cellStyle name="常规 6 15 2" xfId="124"/>
    <cellStyle name="常规 6 20 2" xfId="125"/>
    <cellStyle name="强调文字颜色 1" xfId="126" builtinId="29"/>
    <cellStyle name="常规 2 2 2 4" xfId="127"/>
    <cellStyle name="40% - 强调文字颜色 4 2 3 2" xfId="128"/>
    <cellStyle name="标题 4 5 2" xfId="129"/>
    <cellStyle name="20% - 强调文字颜色 1" xfId="130" builtinId="30"/>
    <cellStyle name="40% - 强调文字颜色 4 3 2" xfId="131"/>
    <cellStyle name="40% - 强调文字颜色 1" xfId="132" builtinId="31"/>
    <cellStyle name="标题 5 4" xfId="133"/>
    <cellStyle name="输入 2 2 2 2" xfId="134"/>
    <cellStyle name="20% - 强调文字颜色 2" xfId="135" builtinId="34"/>
    <cellStyle name="40% - 强调文字颜色 2" xfId="136" builtinId="35"/>
    <cellStyle name="标题 5 5" xfId="137"/>
    <cellStyle name="强调文字颜色 3" xfId="138" builtinId="37"/>
    <cellStyle name="常规 2 2 2 6" xfId="139"/>
    <cellStyle name="强调文字颜色 4" xfId="140" builtinId="41"/>
    <cellStyle name="常规 2 2 2 7" xfId="141"/>
    <cellStyle name="常规 3 8 2" xfId="142"/>
    <cellStyle name="20% - 强调文字颜色 4" xfId="143" builtinId="42"/>
    <cellStyle name="标题 5 3 2" xfId="144"/>
    <cellStyle name="40% - 强调文字颜色 4" xfId="145" builtinId="43"/>
    <cellStyle name="强调文字颜色 5" xfId="146" builtinId="45"/>
    <cellStyle name="常规 2 2 2 8" xfId="147"/>
    <cellStyle name="60% - 强调文字颜色 6 5 2" xfId="148"/>
    <cellStyle name="常规 3 8 3" xfId="149"/>
    <cellStyle name="60% - 强调文字颜色 5 2 2 2" xfId="150"/>
    <cellStyle name="40% - 强调文字颜色 5" xfId="151" builtinId="47"/>
    <cellStyle name="标题 1 4 2" xfId="152"/>
    <cellStyle name="常规 4 15" xfId="153"/>
    <cellStyle name="常规 4 20" xfId="154"/>
    <cellStyle name="60% - 强调文字颜色 5" xfId="155" builtinId="48"/>
    <cellStyle name="常规 2 2 8 2" xfId="156"/>
    <cellStyle name="强调文字颜色 6" xfId="157" builtinId="49"/>
    <cellStyle name="常规 2 2 2 9" xfId="158"/>
    <cellStyle name="20% - 强调文字颜色 3 3 2" xfId="159"/>
    <cellStyle name="常规 3 2 6 2" xfId="160"/>
    <cellStyle name="40% - 强调文字颜色 6" xfId="161" builtinId="51"/>
    <cellStyle name="适中 8 2" xfId="162"/>
    <cellStyle name="常规 4 16" xfId="163"/>
    <cellStyle name="常规 4 21" xfId="164"/>
    <cellStyle name="60% - 强调文字颜色 6" xfId="165" builtinId="52"/>
    <cellStyle name="常规 2 2 8 3" xfId="166"/>
    <cellStyle name="标题 5" xfId="167"/>
    <cellStyle name="20% - 强调文字颜色 1 2 2 2" xfId="168"/>
    <cellStyle name="百分比 2" xfId="169"/>
    <cellStyle name="样式 1 5 2" xfId="170"/>
    <cellStyle name="20% - 强调文字颜色 1 11 2" xfId="171"/>
    <cellStyle name="40% - 强调文字颜色 2 2" xfId="172"/>
    <cellStyle name="20% - 强调文字颜色 1 2 3" xfId="173"/>
    <cellStyle name="60% - 强调文字颜色 5 10" xfId="174"/>
    <cellStyle name="强调文字颜色 1 7 2" xfId="175"/>
    <cellStyle name="常规 2 2 2 22" xfId="176"/>
    <cellStyle name="常规 2 2 2 17" xfId="177"/>
    <cellStyle name="40% - 强调文字颜色 3 6 2" xfId="178"/>
    <cellStyle name="20% - 强调文字颜色 1 4" xfId="179"/>
    <cellStyle name="常规 2 2 2 21" xfId="180"/>
    <cellStyle name="常规 2 2 2 16" xfId="181"/>
    <cellStyle name="20% - 强调文字颜色 1 3" xfId="182"/>
    <cellStyle name="强调文字颜色 2 2 2 2" xfId="183"/>
    <cellStyle name="40% - 强调文字颜色 2 3 2" xfId="184"/>
    <cellStyle name="20% - 强调文字颜色 1 2 4 2" xfId="185"/>
    <cellStyle name="40% - 强调文字颜色 4 10 2" xfId="186"/>
    <cellStyle name="60% - 强调文字颜色 5 11 2" xfId="187"/>
    <cellStyle name="40% - 强调文字颜色 2 2 2" xfId="188"/>
    <cellStyle name="常规 3 2 17" xfId="189"/>
    <cellStyle name="常规 3 2 22" xfId="190"/>
    <cellStyle name="20% - 强调文字颜色 1 2 3 2" xfId="191"/>
    <cellStyle name="60% - 强调文字颜色 5 10 2" xfId="192"/>
    <cellStyle name="链接单元格 11" xfId="193"/>
    <cellStyle name="20% - 强调文字颜色 1 10" xfId="194"/>
    <cellStyle name="40% - 强调文字颜色 2 11" xfId="195"/>
    <cellStyle name="强调文字颜色 4 4 2" xfId="196"/>
    <cellStyle name="常规 2 7 2" xfId="197"/>
    <cellStyle name="60% - 强调文字颜色 1 9" xfId="198"/>
    <cellStyle name="40% - 强调文字颜色 2 4" xfId="199"/>
    <cellStyle name="20% - 强调文字颜色 1 2 5" xfId="200"/>
    <cellStyle name="20% - 强调文字颜色 3 10" xfId="201"/>
    <cellStyle name="40% - 强调文字颜色 4 11" xfId="202"/>
    <cellStyle name="60% - 强调文字颜色 6 2 2 2" xfId="203"/>
    <cellStyle name="20% - 强调文字颜色 1 10 2" xfId="204"/>
    <cellStyle name="40% - 强调文字颜色 2 11 2" xfId="205"/>
    <cellStyle name="常规 2 2 14" xfId="206"/>
    <cellStyle name="60% - 强调文字颜色 1 9 2" xfId="207"/>
    <cellStyle name="常规 2 2 2 20 2" xfId="208"/>
    <cellStyle name="常规 2 2 2 15 2" xfId="209"/>
    <cellStyle name="20% - 强调文字颜色 1 2 2" xfId="210"/>
    <cellStyle name="40% - 强调文字颜色 2 3" xfId="211"/>
    <cellStyle name="60% - 强调文字颜色 2 7 2" xfId="212"/>
    <cellStyle name="常规 6 17 2" xfId="213"/>
    <cellStyle name="常规 6 22 2" xfId="214"/>
    <cellStyle name="20% - 强调文字颜色 4 9 2" xfId="215"/>
    <cellStyle name="20% - 强调文字颜色 1 2 4" xfId="216"/>
    <cellStyle name="40% - 强调文字颜色 4 10" xfId="217"/>
    <cellStyle name="60% - 强调文字颜色 5 11" xfId="218"/>
    <cellStyle name="常规 2 2 2 21 2" xfId="219"/>
    <cellStyle name="常规 2 2 2 16 2" xfId="220"/>
    <cellStyle name="20% - 强调文字颜色 1 3 2" xfId="221"/>
    <cellStyle name="常规 2 2 2 22 2" xfId="222"/>
    <cellStyle name="常规 2 2 2 17 2" xfId="223"/>
    <cellStyle name="常规 4 2 19" xfId="224"/>
    <cellStyle name="常规 4 2 24" xfId="225"/>
    <cellStyle name="20% - 强调文字颜色 1 4 2" xfId="226"/>
    <cellStyle name="常规 2 2 2 23" xfId="227"/>
    <cellStyle name="常规 2 2 2 18" xfId="228"/>
    <cellStyle name="20% - 强调文字颜色 1 5" xfId="229"/>
    <cellStyle name="常规 2 2 2 18 2" xfId="230"/>
    <cellStyle name="20% - 强调文字颜色 1 5 2" xfId="231"/>
    <cellStyle name="常规 2 2 2 24" xfId="232"/>
    <cellStyle name="常规 2 2 2 19" xfId="233"/>
    <cellStyle name="20% - 强调文字颜色 1 6" xfId="234"/>
    <cellStyle name="常规 2 2 2 19 2" xfId="235"/>
    <cellStyle name="20% - 强调文字颜色 1 6 2" xfId="236"/>
    <cellStyle name="常规 2 2 2 25" xfId="237"/>
    <cellStyle name="20% - 强调文字颜色 1 7" xfId="238"/>
    <cellStyle name="20% - 强调文字颜色 1 7 2" xfId="239"/>
    <cellStyle name="常规 2 2 2 2 4 2" xfId="240"/>
    <cellStyle name="20% - 强调文字颜色 1 8" xfId="241"/>
    <cellStyle name="标题 1 8" xfId="242"/>
    <cellStyle name="20% - 强调文字颜色 1 8 2" xfId="243"/>
    <cellStyle name="常规 2 2 2 2 4 3" xfId="244"/>
    <cellStyle name="20% - 强调文字颜色 2 6 2" xfId="245"/>
    <cellStyle name="20% - 强调文字颜色 1 9" xfId="246"/>
    <cellStyle name="标题 2 8" xfId="247"/>
    <cellStyle name="20% - 强调文字颜色 1 9 2" xfId="248"/>
    <cellStyle name="20% - 强调文字颜色 2 10" xfId="249"/>
    <cellStyle name="40% - 强调文字颜色 3 11" xfId="250"/>
    <cellStyle name="强调文字颜色 1 2 4" xfId="251"/>
    <cellStyle name="强调文字颜色 4 9 2" xfId="252"/>
    <cellStyle name="输入 11 2" xfId="253"/>
    <cellStyle name="60% - 强调文字颜色 6 9" xfId="254"/>
    <cellStyle name="60% - 强调文字颜色 2 2 3" xfId="255"/>
    <cellStyle name="输入 6 2" xfId="256"/>
    <cellStyle name="20% - 强调文字颜色 2 10 2" xfId="257"/>
    <cellStyle name="40% - 强调文字颜色 3 11 2" xfId="258"/>
    <cellStyle name="强调文字颜色 1 2 4 2" xfId="259"/>
    <cellStyle name="强调文字颜色 2 2 5" xfId="260"/>
    <cellStyle name="输入 11 2 2" xfId="261"/>
    <cellStyle name="60% - 强调文字颜色 6 9 2" xfId="262"/>
    <cellStyle name="60% - 强调文字颜色 2 2 3 2" xfId="263"/>
    <cellStyle name="60% - 强调文字颜色 3 2 4" xfId="264"/>
    <cellStyle name="常规 3 2 14" xfId="265"/>
    <cellStyle name="输入 6 2 2" xfId="266"/>
    <cellStyle name="20% - 强调文字颜色 2 11" xfId="267"/>
    <cellStyle name="强调文字颜色 1 2 5" xfId="268"/>
    <cellStyle name="输入 10 2 2" xfId="269"/>
    <cellStyle name="输入 11 3" xfId="270"/>
    <cellStyle name="60% - 强调文字颜色 5 9 2" xfId="271"/>
    <cellStyle name="60% - 强调文字颜色 2 2 4" xfId="272"/>
    <cellStyle name="输入 5 2 2" xfId="273"/>
    <cellStyle name="输入 6 3" xfId="274"/>
    <cellStyle name="20% - 强调文字颜色 2 11 2" xfId="275"/>
    <cellStyle name="60% - 强调文字颜色 2 2 4 2" xfId="276"/>
    <cellStyle name="汇总 9" xfId="277"/>
    <cellStyle name="20% - 强调文字颜色 2 2" xfId="278"/>
    <cellStyle name="常规 4 2 2 6 3" xfId="279"/>
    <cellStyle name="20% - 强调文字颜色 2 2 2" xfId="280"/>
    <cellStyle name="20% - 强调文字颜色 2 2 2 2" xfId="281"/>
    <cellStyle name="20% - 强调文字颜色 2 6" xfId="282"/>
    <cellStyle name="20% - 强调文字颜色 2 2 3" xfId="283"/>
    <cellStyle name="强调文字颜色 2 7 2" xfId="284"/>
    <cellStyle name="20% - 强调文字颜色 2 2 3 2" xfId="285"/>
    <cellStyle name="20% - 强调文字颜色 3 6" xfId="286"/>
    <cellStyle name="常规 3 2 9" xfId="287"/>
    <cellStyle name="60% - 强调文字颜色 1 4" xfId="288"/>
    <cellStyle name="20% - 强调文字颜色 2 2 4" xfId="289"/>
    <cellStyle name="20% - 强调文字颜色 5 9 2" xfId="290"/>
    <cellStyle name="60% - 强调文字颜色 3 7 2" xfId="291"/>
    <cellStyle name="20% - 强调文字颜色 2 2 4 2" xfId="292"/>
    <cellStyle name="20% - 强调文字颜色 4 6" xfId="293"/>
    <cellStyle name="60% - 强调文字颜色 2 4" xfId="294"/>
    <cellStyle name="常规 6 14" xfId="295"/>
    <cellStyle name="20% - 强调文字颜色 2 2 5" xfId="296"/>
    <cellStyle name="20% - 强调文字颜色 2 3" xfId="297"/>
    <cellStyle name="强调文字颜色 2 2 3 2" xfId="298"/>
    <cellStyle name="60% - 强调文字颜色 3 2 2 2" xfId="299"/>
    <cellStyle name="常规 3 2 12 2" xfId="300"/>
    <cellStyle name="20% - 强调文字颜色 2 3 2" xfId="301"/>
    <cellStyle name="常规 35" xfId="302"/>
    <cellStyle name="常规 40" xfId="303"/>
    <cellStyle name="60% - 强调文字颜色 2 10" xfId="304"/>
    <cellStyle name="20% - 强调文字颜色 2 4" xfId="305"/>
    <cellStyle name="40% - 强调文字颜色 3 7 2" xfId="306"/>
    <cellStyle name="20% - 强调文字颜色 2 5" xfId="307"/>
    <cellStyle name="常规 2 2 2 2 3 3" xfId="308"/>
    <cellStyle name="20% - 强调文字颜色 2 5 2" xfId="309"/>
    <cellStyle name="20% - 强调文字颜色 2 7" xfId="310"/>
    <cellStyle name="常规 2 2 2 2 5 3" xfId="311"/>
    <cellStyle name="常规 2 2 2 2 10 3" xfId="312"/>
    <cellStyle name="20% - 强调文字颜色 2 7 2" xfId="313"/>
    <cellStyle name="20% - 强调文字颜色 2 9" xfId="314"/>
    <cellStyle name="常规 2 2 2 2 5 2" xfId="315"/>
    <cellStyle name="常规 2 2 2 2 10 2" xfId="316"/>
    <cellStyle name="20% - 强调文字颜色 2 8" xfId="317"/>
    <cellStyle name="样式 1" xfId="318"/>
    <cellStyle name="60% - 强调文字颜色 1 7" xfId="319"/>
    <cellStyle name="常规 2 2 2 2 6 3" xfId="320"/>
    <cellStyle name="常规 2 2 2 2 11 3" xfId="321"/>
    <cellStyle name="20% - 强调文字颜色 2 8 2" xfId="322"/>
    <cellStyle name="警告文本 2 4" xfId="323"/>
    <cellStyle name="样式 1 2" xfId="324"/>
    <cellStyle name="20% - 强调文字颜色 3 9" xfId="325"/>
    <cellStyle name="60% - 强调文字颜色 3 10" xfId="326"/>
    <cellStyle name="常规 2 2 2 2 7 3" xfId="327"/>
    <cellStyle name="常规 2 2 2 2 12 3" xfId="328"/>
    <cellStyle name="20% - 强调文字颜色 2 9 2" xfId="329"/>
    <cellStyle name="20% - 强调文字颜色 4 9" xfId="330"/>
    <cellStyle name="60% - 强调文字颜色 2 7" xfId="331"/>
    <cellStyle name="常规 6 17" xfId="332"/>
    <cellStyle name="常规 6 22" xfId="333"/>
    <cellStyle name="40% - 强调文字颜色 2 4 2" xfId="334"/>
    <cellStyle name="差 2 3" xfId="335"/>
    <cellStyle name="20% - 强调文字颜色 3 10 2" xfId="336"/>
    <cellStyle name="40% - 强调文字颜色 4 11 2" xfId="337"/>
    <cellStyle name="20% - 强调文字颜色 3 11" xfId="338"/>
    <cellStyle name="汇总 8 2 2" xfId="339"/>
    <cellStyle name="40% - 强调文字颜色 2 5" xfId="340"/>
    <cellStyle name="常规 4 2 6 2" xfId="341"/>
    <cellStyle name="常规 4 8 2" xfId="342"/>
    <cellStyle name="20% - 强调文字颜色 3 11 2" xfId="343"/>
    <cellStyle name="计算 10 3" xfId="344"/>
    <cellStyle name="差 11" xfId="345"/>
    <cellStyle name="40% - 强调文字颜色 2 5 2" xfId="346"/>
    <cellStyle name="20% - 强调文字颜色 3 2" xfId="347"/>
    <cellStyle name="常规 3 2 5" xfId="348"/>
    <cellStyle name="常规 4 2 2 7 3" xfId="349"/>
    <cellStyle name="适中 7" xfId="350"/>
    <cellStyle name="标题 4 9" xfId="351"/>
    <cellStyle name="20% - 强调文字颜色 3 2 2" xfId="352"/>
    <cellStyle name="常规 3 2 5 2" xfId="353"/>
    <cellStyle name="适中 7 2" xfId="354"/>
    <cellStyle name="常规 3 2 10" xfId="355"/>
    <cellStyle name="20% - 强调文字颜色 3 2 2 2" xfId="356"/>
    <cellStyle name="标题 4 9 2" xfId="357"/>
    <cellStyle name="标题 1 2 4" xfId="358"/>
    <cellStyle name="常规 2 14 2" xfId="359"/>
    <cellStyle name="20% - 强调文字颜色 3 2 3" xfId="360"/>
    <cellStyle name="强调文字颜色 3 7 2" xfId="361"/>
    <cellStyle name="20% - 强调文字颜色 3 2 3 2" xfId="362"/>
    <cellStyle name="汇总 5" xfId="363"/>
    <cellStyle name="60% - 强调文字颜色 1 10" xfId="364"/>
    <cellStyle name="常规 2 14 3" xfId="365"/>
    <cellStyle name="20% - 强调文字颜色 3 2 4" xfId="366"/>
    <cellStyle name="20% - 强调文字颜色 6 9 2" xfId="367"/>
    <cellStyle name="60% - 强调文字颜色 4 7 2" xfId="368"/>
    <cellStyle name="20% - 强调文字颜色 3 2 4 2" xfId="369"/>
    <cellStyle name="20% - 强调文字颜色 3 2 5" xfId="370"/>
    <cellStyle name="20% - 强调文字颜色 6 11 2" xfId="371"/>
    <cellStyle name="20% - 强调文字颜色 3 4" xfId="372"/>
    <cellStyle name="常规 3 2 7" xfId="373"/>
    <cellStyle name="适中 9" xfId="374"/>
    <cellStyle name="40% - 强调文字颜色 3 8 2" xfId="375"/>
    <cellStyle name="60% - 强调文字颜色 1 2" xfId="376"/>
    <cellStyle name="常规 4 11 2" xfId="377"/>
    <cellStyle name="20% - 强调文字颜色 3 4 2" xfId="378"/>
    <cellStyle name="常规 3 2 7 2" xfId="379"/>
    <cellStyle name="适中 9 2" xfId="380"/>
    <cellStyle name="60% - 强调文字颜色 1 2 2" xfId="381"/>
    <cellStyle name="20% - 强调文字颜色 3 5" xfId="382"/>
    <cellStyle name="常规 3 2 8" xfId="383"/>
    <cellStyle name="60% - 强调文字颜色 1 3" xfId="384"/>
    <cellStyle name="常规 4 11 3" xfId="385"/>
    <cellStyle name="20% - 强调文字颜色 3 5 2" xfId="386"/>
    <cellStyle name="常规 3 2 8 2" xfId="387"/>
    <cellStyle name="常规 2 23" xfId="388"/>
    <cellStyle name="常规 2 18" xfId="389"/>
    <cellStyle name="60% - 强调文字颜色 1 3 2" xfId="390"/>
    <cellStyle name="千位分隔 2 3" xfId="391"/>
    <cellStyle name="20% - 强调文字颜色 3 6 2" xfId="392"/>
    <cellStyle name="常规 3 2 9 2" xfId="393"/>
    <cellStyle name="60% - 强调文字颜色 1 4 2" xfId="394"/>
    <cellStyle name="标题 4 2 3" xfId="395"/>
    <cellStyle name="千位分隔 3 3" xfId="396"/>
    <cellStyle name="注释 5 2 2" xfId="397"/>
    <cellStyle name="20% - 强调文字颜色 3 7" xfId="398"/>
    <cellStyle name="60% - 强调文字颜色 1 5" xfId="399"/>
    <cellStyle name="20% - 强调文字颜色 3 7 2" xfId="400"/>
    <cellStyle name="60% - 强调文字颜色 1 5 2" xfId="401"/>
    <cellStyle name="常规 2 2 2 2 6 2" xfId="402"/>
    <cellStyle name="常规 2 2 2 2 11 2" xfId="403"/>
    <cellStyle name="警告文本 2 3" xfId="404"/>
    <cellStyle name="20% - 强调文字颜色 3 8" xfId="405"/>
    <cellStyle name="标题 3 4 2" xfId="406"/>
    <cellStyle name="常规 7 2 5 2" xfId="407"/>
    <cellStyle name="60% - 强调文字颜色 1 6" xfId="408"/>
    <cellStyle name="20% - 强调文字颜色 3 8 2" xfId="409"/>
    <cellStyle name="常规 41 5" xfId="410"/>
    <cellStyle name="60% - 强调文字颜色 1 6 2" xfId="411"/>
    <cellStyle name="20% - 强调文字颜色 6 5 2" xfId="412"/>
    <cellStyle name="常规 2 10 3" xfId="413"/>
    <cellStyle name="40% - 强调文字颜色 5 2 2 2" xfId="414"/>
    <cellStyle name="20% - 强调文字颜色 4 10" xfId="415"/>
    <cellStyle name="40% - 强调文字颜色 5 11" xfId="416"/>
    <cellStyle name="常规 20" xfId="417"/>
    <cellStyle name="常规 15" xfId="418"/>
    <cellStyle name="60% - 强调文字颜色 4 3 2" xfId="419"/>
    <cellStyle name="标题 14" xfId="420"/>
    <cellStyle name="20% - 强调文字颜色 4 10 2" xfId="421"/>
    <cellStyle name="40% - 强调文字颜色 5 11 2" xfId="422"/>
    <cellStyle name="20% - 强调文字颜色 4 11" xfId="423"/>
    <cellStyle name="常规 10" xfId="424"/>
    <cellStyle name="20% - 强调文字颜色 4 11 2" xfId="425"/>
    <cellStyle name="20% - 强调文字颜色 4 2" xfId="426"/>
    <cellStyle name="常规 4 2 2 8 3" xfId="427"/>
    <cellStyle name="20% - 强调文字颜色 4 2 2" xfId="428"/>
    <cellStyle name="常规 3 2" xfId="429"/>
    <cellStyle name="好 11 2" xfId="430"/>
    <cellStyle name="输出 4 2 2" xfId="431"/>
    <cellStyle name="注释 10 2" xfId="432"/>
    <cellStyle name="60% - 强调文字颜色 4 8" xfId="433"/>
    <cellStyle name="常规 6 10 2" xfId="434"/>
    <cellStyle name="常规 2 20 3" xfId="435"/>
    <cellStyle name="常规 2 15 3" xfId="436"/>
    <cellStyle name="20% - 强调文字颜色 4 2 2 2" xfId="437"/>
    <cellStyle name="20% - 强调文字颜色 5 10" xfId="438"/>
    <cellStyle name="40% - 强调文字颜色 6 11" xfId="439"/>
    <cellStyle name="60% - 强调文字颜色 4 8 2" xfId="440"/>
    <cellStyle name="计算 7" xfId="441"/>
    <cellStyle name="检查单元格 10" xfId="442"/>
    <cellStyle name="20% - 强调文字颜色 4 2 3" xfId="443"/>
    <cellStyle name="强调文字颜色 4 7 2" xfId="444"/>
    <cellStyle name="60% - 强调文字颜色 4 9" xfId="445"/>
    <cellStyle name="输入 4 2" xfId="446"/>
    <cellStyle name="常规 2 21 3" xfId="447"/>
    <cellStyle name="常规 2 16 3" xfId="448"/>
    <cellStyle name="20% - 强调文字颜色 4 2 3 2" xfId="449"/>
    <cellStyle name="检查单元格 10 2" xfId="450"/>
    <cellStyle name="60% - 强调文字颜色 4 9 2" xfId="451"/>
    <cellStyle name="60% - 强调文字颜色 1 2 4" xfId="452"/>
    <cellStyle name="输入 4 2 2" xfId="453"/>
    <cellStyle name="20% - 强调文字颜色 4 2 4" xfId="454"/>
    <cellStyle name="检查单元格 11" xfId="455"/>
    <cellStyle name="60% - 强调文字颜色 5 7 2" xfId="456"/>
    <cellStyle name="输入 4 3" xfId="457"/>
    <cellStyle name="常规 2 22 3" xfId="458"/>
    <cellStyle name="常规 2 17 3" xfId="459"/>
    <cellStyle name="20% - 强调文字颜色 4 2 4 2" xfId="460"/>
    <cellStyle name="检查单元格 11 2" xfId="461"/>
    <cellStyle name="常规 2 2 2 8 2" xfId="462"/>
    <cellStyle name="强调文字颜色 5 2" xfId="463"/>
    <cellStyle name="20% - 强调文字颜色 4 2 5" xfId="464"/>
    <cellStyle name="20% - 强调文字颜色 4 3" xfId="465"/>
    <cellStyle name="60% - 强调文字颜色 3 2 4 2" xfId="466"/>
    <cellStyle name="常规 3 2 14 2" xfId="467"/>
    <cellStyle name="常规 6 11" xfId="468"/>
    <cellStyle name="20% - 强调文字颜色 4 3 2" xfId="469"/>
    <cellStyle name="60% - 强调文字颜色 5 8" xfId="470"/>
    <cellStyle name="常规 6 11 2" xfId="471"/>
    <cellStyle name="20% - 强调文字颜色 4 4" xfId="472"/>
    <cellStyle name="40% - 强调文字颜色 3 9 2" xfId="473"/>
    <cellStyle name="60% - 强调文字颜色 2 2" xfId="474"/>
    <cellStyle name="常规 4 12 2" xfId="475"/>
    <cellStyle name="常规 6 12" xfId="476"/>
    <cellStyle name="20% - 强调文字颜色 4 5 2" xfId="477"/>
    <cellStyle name="常规 6 13 2" xfId="478"/>
    <cellStyle name="注释 2" xfId="479"/>
    <cellStyle name="60% - 强调文字颜色 2 3 2" xfId="480"/>
    <cellStyle name="常规 7 18" xfId="481"/>
    <cellStyle name="常规 7 23" xfId="482"/>
    <cellStyle name="20% - 强调文字颜色 4 6 2" xfId="483"/>
    <cellStyle name="60% - 强调文字颜色 2 4 2" xfId="484"/>
    <cellStyle name="常规 6 14 2" xfId="485"/>
    <cellStyle name="20% - 强调文字颜色 4 7" xfId="486"/>
    <cellStyle name="60% - 强调文字颜色 2 5" xfId="487"/>
    <cellStyle name="常规 6 15" xfId="488"/>
    <cellStyle name="常规 6 20" xfId="489"/>
    <cellStyle name="常规 2 2 2 2 7 2" xfId="490"/>
    <cellStyle name="常规 2 2 2 2 12 2" xfId="491"/>
    <cellStyle name="20% - 强调文字颜色 4 8" xfId="492"/>
    <cellStyle name="标题 3 5 2" xfId="493"/>
    <cellStyle name="常规 7 2 6 2" xfId="494"/>
    <cellStyle name="常规 9" xfId="495"/>
    <cellStyle name="60% - 强调文字颜色 2 6" xfId="496"/>
    <cellStyle name="常规 6 16" xfId="497"/>
    <cellStyle name="常规 6 21" xfId="498"/>
    <cellStyle name="20% - 强调文字颜色 4 8 2" xfId="499"/>
    <cellStyle name="40% - 强调文字颜色 1 3" xfId="500"/>
    <cellStyle name="常规 9 2" xfId="501"/>
    <cellStyle name="60% - 强调文字颜色 2 6 2" xfId="502"/>
    <cellStyle name="常规 6 16 2" xfId="503"/>
    <cellStyle name="常规 6 21 2" xfId="504"/>
    <cellStyle name="20% - 强调文字颜色 5 10 2" xfId="505"/>
    <cellStyle name="40% - 强调文字颜色 6 11 2" xfId="506"/>
    <cellStyle name="20% - 强调文字颜色 5 11" xfId="507"/>
    <cellStyle name="20% - 强调文字颜色 5 11 2" xfId="508"/>
    <cellStyle name="常规 4 2 2 9 3" xfId="509"/>
    <cellStyle name="20% - 强调文字颜色 5 2" xfId="510"/>
    <cellStyle name="常规 2 28" xfId="511"/>
    <cellStyle name="链接单元格 7 2" xfId="512"/>
    <cellStyle name="20% - 强调文字颜色 5 2 2" xfId="513"/>
    <cellStyle name="常规 2 28 2" xfId="514"/>
    <cellStyle name="40% - 强调文字颜色 2 7" xfId="515"/>
    <cellStyle name="20% - 强调文字颜色 5 2 2 2" xfId="516"/>
    <cellStyle name="强调文字颜色 5 7 2" xfId="517"/>
    <cellStyle name="20% - 强调文字颜色 5 2 3" xfId="518"/>
    <cellStyle name="40% - 强调文字颜色 3 7" xfId="519"/>
    <cellStyle name="20% - 强调文字颜色 5 2 3 2" xfId="520"/>
    <cellStyle name="强调文字颜色 1 2 2 2" xfId="521"/>
    <cellStyle name="60% - 强调文字颜色 4 10 2" xfId="522"/>
    <cellStyle name="20% - 强调文字颜色 5 2 4" xfId="523"/>
    <cellStyle name="40% - 强调文字颜色 4 7" xfId="524"/>
    <cellStyle name="20% - 强调文字颜色 5 2 4 2" xfId="525"/>
    <cellStyle name="20% - 强调文字颜色 6 2 5" xfId="526"/>
    <cellStyle name="常规 2 2 17 2" xfId="527"/>
    <cellStyle name="常规 2 2 22 2" xfId="528"/>
    <cellStyle name="常规 3 26 2" xfId="529"/>
    <cellStyle name="20% - 强调文字颜色 5 2 5" xfId="530"/>
    <cellStyle name="20% - 强调文字颜色 5 3" xfId="531"/>
    <cellStyle name="常规 2 29" xfId="532"/>
    <cellStyle name="20% - 强调文字颜色 5 3 2" xfId="533"/>
    <cellStyle name="强调文字颜色 4 10" xfId="534"/>
    <cellStyle name="常规 4 13 2" xfId="535"/>
    <cellStyle name="60% - 强调文字颜色 3 2" xfId="536"/>
    <cellStyle name="20% - 强调文字颜色 5 4" xfId="537"/>
    <cellStyle name="强调文字颜色 4 10 2" xfId="538"/>
    <cellStyle name="常规 3 2 12" xfId="539"/>
    <cellStyle name="60% - 强调文字颜色 3 2 2" xfId="540"/>
    <cellStyle name="强调文字颜色 2 2 3" xfId="541"/>
    <cellStyle name="20% - 强调文字颜色 5 4 2" xfId="542"/>
    <cellStyle name="强调文字颜色 4 11" xfId="543"/>
    <cellStyle name="汇总 10" xfId="544"/>
    <cellStyle name="常规 4 13 3" xfId="545"/>
    <cellStyle name="60% - 强调文字颜色 3 3" xfId="546"/>
    <cellStyle name="好 2 2 2" xfId="547"/>
    <cellStyle name="20% - 强调文字颜色 5 5" xfId="548"/>
    <cellStyle name="强调文字颜色 4 11 2" xfId="549"/>
    <cellStyle name="汇总 7" xfId="550"/>
    <cellStyle name="汇总 10 2" xfId="551"/>
    <cellStyle name="60% - 强调文字颜色 3 3 2" xfId="552"/>
    <cellStyle name="20% - 强调文字颜色 5 5 2" xfId="553"/>
    <cellStyle name="汇总 11" xfId="554"/>
    <cellStyle name="60% - 强调文字颜色 3 4" xfId="555"/>
    <cellStyle name="20% - 强调文字颜色 5 6" xfId="556"/>
    <cellStyle name="汇总 11 2" xfId="557"/>
    <cellStyle name="60% - 强调文字颜色 3 4 2" xfId="558"/>
    <cellStyle name="20% - 强调文字颜色 5 6 2" xfId="559"/>
    <cellStyle name="60% - 强调文字颜色 3 5" xfId="560"/>
    <cellStyle name="20% - 强调文字颜色 5 7" xfId="561"/>
    <cellStyle name="60% - 强调文字颜色 3 5 2" xfId="562"/>
    <cellStyle name="20% - 强调文字颜色 5 7 2" xfId="563"/>
    <cellStyle name="60% - 强调文字颜色 3 6" xfId="564"/>
    <cellStyle name="常规 7 2 7 2" xfId="565"/>
    <cellStyle name="标题 3 6 2" xfId="566"/>
    <cellStyle name="20% - 强调文字颜色 5 8" xfId="567"/>
    <cellStyle name="常规 2 2 2 2 13 2" xfId="568"/>
    <cellStyle name="常规 2 2 2 2 8 2" xfId="569"/>
    <cellStyle name="60% - 强调文字颜色 3 6 2" xfId="570"/>
    <cellStyle name="20% - 强调文字颜色 5 8 2" xfId="571"/>
    <cellStyle name="60% - 强调文字颜色 3 7" xfId="572"/>
    <cellStyle name="20% - 强调文字颜色 5 9" xfId="573"/>
    <cellStyle name="常规 2 2 2 2 13 3" xfId="574"/>
    <cellStyle name="常规 2 2 2 2 8 3" xfId="575"/>
    <cellStyle name="强调文字颜色 5 4 2" xfId="576"/>
    <cellStyle name="检查单元格 2 5" xfId="577"/>
    <cellStyle name="20% - 强调文字颜色 6 10" xfId="578"/>
    <cellStyle name="常规 2 25 3" xfId="579"/>
    <cellStyle name="20% - 强调文字颜色 6 10 2" xfId="580"/>
    <cellStyle name="常规 2 2 2 13" xfId="581"/>
    <cellStyle name="常规 2 2 2 2 19" xfId="582"/>
    <cellStyle name="常规 2 2 2 2 24" xfId="583"/>
    <cellStyle name="常规 3 7 3" xfId="584"/>
    <cellStyle name="60% - 强调文字颜色 6 4 2" xfId="585"/>
    <cellStyle name="20% - 强调文字颜色 6 11" xfId="586"/>
    <cellStyle name="输入 9 2 2" xfId="587"/>
    <cellStyle name="60% - 强调文字颜色 6 2 4" xfId="588"/>
    <cellStyle name="20% - 强调文字颜色 6 2" xfId="589"/>
    <cellStyle name="60% - 强调文字颜色 6 2 4 2" xfId="590"/>
    <cellStyle name="20% - 强调文字颜色 6 2 2" xfId="591"/>
    <cellStyle name="40% - 强调文字颜色 4 4" xfId="592"/>
    <cellStyle name="输入 2 2 3" xfId="593"/>
    <cellStyle name="输出 6 2 2" xfId="594"/>
    <cellStyle name="标题 4 11 2" xfId="595"/>
    <cellStyle name="40% - 强调文字颜色 4 4 2" xfId="596"/>
    <cellStyle name="汇总 4 3" xfId="597"/>
    <cellStyle name="20% - 强调文字颜色 6 2 2 2" xfId="598"/>
    <cellStyle name="常规 4 2 8 2" xfId="599"/>
    <cellStyle name="40% - 强调文字颜色 4 5" xfId="600"/>
    <cellStyle name="强调文字颜色 6 7 2" xfId="601"/>
    <cellStyle name="20% - 强调文字颜色 6 2 3" xfId="602"/>
    <cellStyle name="解释性文本 10" xfId="603"/>
    <cellStyle name="40% - 强调文字颜色 4 5 2" xfId="604"/>
    <cellStyle name="解释性文本 10 2" xfId="605"/>
    <cellStyle name="汇总 5 3" xfId="606"/>
    <cellStyle name="20% - 强调文字颜色 6 2 3 2" xfId="607"/>
    <cellStyle name="强调文字颜色 3 6" xfId="608"/>
    <cellStyle name="常规 2 13" xfId="609"/>
    <cellStyle name="常规 7 22 2" xfId="610"/>
    <cellStyle name="常规 7 17 2" xfId="611"/>
    <cellStyle name="40% - 强调文字颜色 4 6" xfId="612"/>
    <cellStyle name="解释性文本 11" xfId="613"/>
    <cellStyle name="20% - 强调文字颜色 6 2 4" xfId="614"/>
    <cellStyle name="40% - 强调文字颜色 4 6 2" xfId="615"/>
    <cellStyle name="输入 3" xfId="616"/>
    <cellStyle name="常规 2 9" xfId="617"/>
    <cellStyle name="解释性文本 11 2" xfId="618"/>
    <cellStyle name="汇总 6 3" xfId="619"/>
    <cellStyle name="20% - 强调文字颜色 6 2 4 2" xfId="620"/>
    <cellStyle name="60% - 强调文字颜色 6 2 5" xfId="621"/>
    <cellStyle name="20% - 强调文字颜色 6 3" xfId="622"/>
    <cellStyle name="好 2 5" xfId="623"/>
    <cellStyle name="40% - 强调文字颜色 5 4" xfId="624"/>
    <cellStyle name="20% - 强调文字颜色 6 3 2" xfId="625"/>
    <cellStyle name="常规 4 14 2" xfId="626"/>
    <cellStyle name="60% - 强调文字颜色 4 2" xfId="627"/>
    <cellStyle name="20% - 强调文字颜色 6 4" xfId="628"/>
    <cellStyle name="60% - 强调文字颜色 4 2 2" xfId="629"/>
    <cellStyle name="40% - 强调文字颜色 6 4" xfId="630"/>
    <cellStyle name="适中 2 4" xfId="631"/>
    <cellStyle name="20% - 强调文字颜色 6 4 2" xfId="632"/>
    <cellStyle name="强调文字颜色 3 2 3" xfId="633"/>
    <cellStyle name="计算 4 2 2" xfId="634"/>
    <cellStyle name="常规 4 14 3" xfId="635"/>
    <cellStyle name="60% - 强调文字颜色 4 3" xfId="636"/>
    <cellStyle name="好 2 3 2" xfId="637"/>
    <cellStyle name="40% - 强调文字颜色 5 2 2" xfId="638"/>
    <cellStyle name="20% - 强调文字颜色 6 5" xfId="639"/>
    <cellStyle name="60% - 强调文字颜色 4 4" xfId="640"/>
    <cellStyle name="40% - 强调文字颜色 5 2 3" xfId="641"/>
    <cellStyle name="20% - 强调文字颜色 6 6" xfId="642"/>
    <cellStyle name="60% - 强调文字颜色 4 4 2" xfId="643"/>
    <cellStyle name="常规 3 2 2 4" xfId="644"/>
    <cellStyle name="40% - 强调文字颜色 5 2 3 2" xfId="645"/>
    <cellStyle name="常规 2 11 3" xfId="646"/>
    <cellStyle name="20% - 强调文字颜色 6 6 2" xfId="647"/>
    <cellStyle name="计算 2 4 2 2" xfId="648"/>
    <cellStyle name="60% - 强调文字颜色 4 5" xfId="649"/>
    <cellStyle name="40% - 强调文字颜色 5 2 4" xfId="650"/>
    <cellStyle name="20% - 强调文字颜色 6 7" xfId="651"/>
    <cellStyle name="60% - 强调文字颜色 4 5 2" xfId="652"/>
    <cellStyle name="40% - 强调文字颜色 5 2 4 2" xfId="653"/>
    <cellStyle name="常规 2 12 3" xfId="654"/>
    <cellStyle name="20% - 强调文字颜色 6 7 2" xfId="655"/>
    <cellStyle name="60% - 强调文字颜色 4 6" xfId="656"/>
    <cellStyle name="常规 7 2 8 2" xfId="657"/>
    <cellStyle name="标题 3 7 2" xfId="658"/>
    <cellStyle name="40% - 强调文字颜色 5 2 5" xfId="659"/>
    <cellStyle name="20% - 强调文字颜色 6 8" xfId="660"/>
    <cellStyle name="常规 2 2 2 2 14 2" xfId="661"/>
    <cellStyle name="常规 2 2 2 2 9 2" xfId="662"/>
    <cellStyle name="60% - 强调文字颜色 4 6 2" xfId="663"/>
    <cellStyle name="常规 2 2 2 12" xfId="664"/>
    <cellStyle name="常规 2 2 2 2 18" xfId="665"/>
    <cellStyle name="常规 2 2 2 2 23" xfId="666"/>
    <cellStyle name="20% - 强调文字颜色 6 8 2" xfId="667"/>
    <cellStyle name="常规 2 13 3" xfId="668"/>
    <cellStyle name="60% - 强调文字颜色 4 7" xfId="669"/>
    <cellStyle name="20% - 强调文字颜色 6 9" xfId="670"/>
    <cellStyle name="常规 2 2 2 2 14 3" xfId="671"/>
    <cellStyle name="常规 2 2 2 2 9 3" xfId="672"/>
    <cellStyle name="60% - 强调文字颜色 2 11" xfId="673"/>
    <cellStyle name="40% - 强调文字颜色 1 10" xfId="674"/>
    <cellStyle name="常规 4 2 9" xfId="675"/>
    <cellStyle name="60% - 强调文字颜色 2 11 2" xfId="676"/>
    <cellStyle name="40% - 强调文字颜色 1 10 2" xfId="677"/>
    <cellStyle name="60% - 强调文字颜色 3 8 2" xfId="678"/>
    <cellStyle name="常规 2 2 2" xfId="679"/>
    <cellStyle name="40% - 强调文字颜色 1 11" xfId="680"/>
    <cellStyle name="40% - 强调文字颜色 1 11 2" xfId="681"/>
    <cellStyle name="40% - 强调文字颜色 1 2" xfId="682"/>
    <cellStyle name="标题 5 4 2" xfId="683"/>
    <cellStyle name="40% - 强调文字颜色 1 2 2" xfId="684"/>
    <cellStyle name="40% - 强调文字颜色 1 2 2 2" xfId="685"/>
    <cellStyle name="40% - 强调文字颜色 1 2 3" xfId="686"/>
    <cellStyle name="超链接 3" xfId="687"/>
    <cellStyle name="40% - 强调文字颜色 1 2 3 2" xfId="688"/>
    <cellStyle name="40% - 强调文字颜色 4 9 2" xfId="689"/>
    <cellStyle name="40% - 强调文字颜色 1 2 4" xfId="690"/>
    <cellStyle name="40% - 强调文字颜色 1 2 5" xfId="691"/>
    <cellStyle name="标题 2 2 2 2" xfId="692"/>
    <cellStyle name="40% - 强调文字颜色 1 3 2" xfId="693"/>
    <cellStyle name="注释 7" xfId="694"/>
    <cellStyle name="40% - 强调文字颜色 1 4" xfId="695"/>
    <cellStyle name="40% - 强调文字颜色 1 4 2" xfId="696"/>
    <cellStyle name="常规 4 7 2" xfId="697"/>
    <cellStyle name="常规 4 2 5 2" xfId="698"/>
    <cellStyle name="40% - 强调文字颜色 1 5" xfId="699"/>
    <cellStyle name="40% - 强调文字颜色 1 5 2" xfId="700"/>
    <cellStyle name="常规 7 14 2" xfId="701"/>
    <cellStyle name="常规 4 7 3" xfId="702"/>
    <cellStyle name="40% - 强调文字颜色 1 6" xfId="703"/>
    <cellStyle name="40% - 强调文字颜色 1 8" xfId="704"/>
    <cellStyle name="40% - 强调文字颜色 1 6 2" xfId="705"/>
    <cellStyle name="40% - 强调文字颜色 1 7" xfId="706"/>
    <cellStyle name="40% - 强调文字颜色 2 8" xfId="707"/>
    <cellStyle name="40% - 强调文字颜色 1 7 2" xfId="708"/>
    <cellStyle name="40% - 强调文字颜色 1 9" xfId="709"/>
    <cellStyle name="40% - 强调文字颜色 4 8" xfId="710"/>
    <cellStyle name="40% - 强调文字颜色 1 9 2" xfId="711"/>
    <cellStyle name="样式 1 3" xfId="712"/>
    <cellStyle name="警告文本 2 5" xfId="713"/>
    <cellStyle name="60% - 强调文字颜色 1 2 4 2" xfId="714"/>
    <cellStyle name="60% - 强调文字颜色 3 11" xfId="715"/>
    <cellStyle name="40% - 强调文字颜色 2 10" xfId="716"/>
    <cellStyle name="60% - 强调文字颜色 1 8" xfId="717"/>
    <cellStyle name="60% - 强调文字颜色 3 11 2" xfId="718"/>
    <cellStyle name="40% - 强调文字颜色 2 10 2" xfId="719"/>
    <cellStyle name="常规 3 23" xfId="720"/>
    <cellStyle name="60% - 强调文字颜色 1 8 2" xfId="721"/>
    <cellStyle name="常规 3 18" xfId="722"/>
    <cellStyle name="常规 3 2 22 2" xfId="723"/>
    <cellStyle name="常规 3 2 17 2" xfId="724"/>
    <cellStyle name="40% - 强调文字颜色 2 2 2 2" xfId="725"/>
    <cellStyle name="常规 3 2 23" xfId="726"/>
    <cellStyle name="常规 3 2 18" xfId="727"/>
    <cellStyle name="40% - 强调文字颜色 2 2 3" xfId="728"/>
    <cellStyle name="常规 3 2 18 2" xfId="729"/>
    <cellStyle name="40% - 强调文字颜色 2 2 3 2" xfId="730"/>
    <cellStyle name="常规 3 2 19" xfId="731"/>
    <cellStyle name="40% - 强调文字颜色 2 2 4" xfId="732"/>
    <cellStyle name="40% - 强调文字颜色 5 9 2" xfId="733"/>
    <cellStyle name="注释 2 5 2" xfId="734"/>
    <cellStyle name="常规 7 11" xfId="735"/>
    <cellStyle name="常规 3 2 19 2" xfId="736"/>
    <cellStyle name="40% - 强调文字颜色 2 2 4 2" xfId="737"/>
    <cellStyle name="40% - 强调文字颜色 2 2 5" xfId="738"/>
    <cellStyle name="常规 6 2 5 3" xfId="739"/>
    <cellStyle name="常规 11 2" xfId="740"/>
    <cellStyle name="常规 7 20 2" xfId="741"/>
    <cellStyle name="常规 7 15 2" xfId="742"/>
    <cellStyle name="常规 4 8 3" xfId="743"/>
    <cellStyle name="40% - 强调文字颜色 2 6" xfId="744"/>
    <cellStyle name="40% - 强调文字颜色 2 6 2" xfId="745"/>
    <cellStyle name="40% - 强调文字颜色 2 7 2" xfId="746"/>
    <cellStyle name="40% - 强调文字颜色 2 8 2" xfId="747"/>
    <cellStyle name="标题 1 3" xfId="748"/>
    <cellStyle name="常规 2 2 7" xfId="749"/>
    <cellStyle name="40% - 强调文字颜色 2 9" xfId="750"/>
    <cellStyle name="40% - 强调文字颜色 2 9 2" xfId="751"/>
    <cellStyle name="标题 2 3" xfId="752"/>
    <cellStyle name="40% - 强调文字颜色 3 2" xfId="753"/>
    <cellStyle name="40% - 强调文字颜色 6 9" xfId="754"/>
    <cellStyle name="40% - 强调文字颜色 3 2 2" xfId="755"/>
    <cellStyle name="40% - 强调文字颜色 6 9 2" xfId="756"/>
    <cellStyle name="40% - 强调文字颜色 3 2 2 2" xfId="757"/>
    <cellStyle name="40% - 强调文字颜色 3 2 4" xfId="758"/>
    <cellStyle name="40% - 强调文字颜色 3 2 3" xfId="759"/>
    <cellStyle name="常规 32" xfId="760"/>
    <cellStyle name="常规 27" xfId="761"/>
    <cellStyle name="40% - 强调文字颜色 3 2 3 2" xfId="762"/>
    <cellStyle name="40% - 强调文字颜色 3 2 4 2" xfId="763"/>
    <cellStyle name="40% - 强调文字颜色 3 2 5" xfId="764"/>
    <cellStyle name="常规 6 23 2" xfId="765"/>
    <cellStyle name="常规 6 18 2" xfId="766"/>
    <cellStyle name="60% - 强调文字颜色 2 8 2" xfId="767"/>
    <cellStyle name="40% - 强调文字颜色 3 3" xfId="768"/>
    <cellStyle name="常规 30" xfId="769"/>
    <cellStyle name="40% - 强调文字颜色 3 3 2" xfId="770"/>
    <cellStyle name="常规 25" xfId="771"/>
    <cellStyle name="60% - 强调文字颜色 6 2 3 2" xfId="772"/>
    <cellStyle name="40% - 强调文字颜色 3 4" xfId="773"/>
    <cellStyle name="强调文字颜色 5 2 4 2" xfId="774"/>
    <cellStyle name="标题 4 10 2" xfId="775"/>
    <cellStyle name="40% - 强调文字颜色 3 4 2" xfId="776"/>
    <cellStyle name="常规 4 9 2" xfId="777"/>
    <cellStyle name="常规 4 2 7 2" xfId="778"/>
    <cellStyle name="40% - 强调文字颜色 3 5" xfId="779"/>
    <cellStyle name="链接单元格 2 4" xfId="780"/>
    <cellStyle name="40% - 强调文字颜色 3 5 2" xfId="781"/>
    <cellStyle name="常规 7 21 2" xfId="782"/>
    <cellStyle name="常规 7 16 2" xfId="783"/>
    <cellStyle name="常规 4 9 3" xfId="784"/>
    <cellStyle name="40% - 强调文字颜色 3 6" xfId="785"/>
    <cellStyle name="40% - 强调文字颜色 4 2 2" xfId="786"/>
    <cellStyle name="标题 4 4" xfId="787"/>
    <cellStyle name="40% - 强调文字颜色 4 2 2 2" xfId="788"/>
    <cellStyle name="标题 4 4 2" xfId="789"/>
    <cellStyle name="40% - 强调文字颜色 4 2 3" xfId="790"/>
    <cellStyle name="标题 4 5" xfId="791"/>
    <cellStyle name="标题 4 6" xfId="792"/>
    <cellStyle name="常规 30 2" xfId="793"/>
    <cellStyle name="常规 25 2" xfId="794"/>
    <cellStyle name="40% - 强调文字颜色 4 2 4" xfId="795"/>
    <cellStyle name="40% - 强调文字颜色 4 2 4 2" xfId="796"/>
    <cellStyle name="常规 3 22" xfId="797"/>
    <cellStyle name="常规 3 17" xfId="798"/>
    <cellStyle name="标题 4 6 2" xfId="799"/>
    <cellStyle name="40% - 强调文字颜色 4 2 5" xfId="800"/>
    <cellStyle name="标题 4 7" xfId="801"/>
    <cellStyle name="输入 2 2 2" xfId="802"/>
    <cellStyle name="常规 6 24 2" xfId="803"/>
    <cellStyle name="常规 6 19 2" xfId="804"/>
    <cellStyle name="60% - 强调文字颜色 2 9 2" xfId="805"/>
    <cellStyle name="40% - 强调文字颜色 4 3" xfId="806"/>
    <cellStyle name="40% - 强调文字颜色 4 7 2" xfId="807"/>
    <cellStyle name="40% - 强调文字颜色 4 8 2" xfId="808"/>
    <cellStyle name="40% - 强调文字颜色 4 9" xfId="809"/>
    <cellStyle name="计算 6 3" xfId="810"/>
    <cellStyle name="60% - 强调文字颜色 6 11" xfId="811"/>
    <cellStyle name="40% - 强调文字颜色 5 10" xfId="812"/>
    <cellStyle name="强调文字颜色 3 3 2" xfId="813"/>
    <cellStyle name="常规 2 10 2" xfId="814"/>
    <cellStyle name="60% - 强调文字颜色 6 11 2" xfId="815"/>
    <cellStyle name="40% - 强调文字颜色 5 10 2" xfId="816"/>
    <cellStyle name="好 2 3" xfId="817"/>
    <cellStyle name="40% - 强调文字颜色 5 2" xfId="818"/>
    <cellStyle name="好 2 4" xfId="819"/>
    <cellStyle name="40% - 强调文字颜色 5 3" xfId="820"/>
    <cellStyle name="常规 4 20 3" xfId="821"/>
    <cellStyle name="常规 4 15 3" xfId="822"/>
    <cellStyle name="60% - 强调文字颜色 5 3" xfId="823"/>
    <cellStyle name="好 2 4 2" xfId="824"/>
    <cellStyle name="40% - 强调文字颜色 5 3 2" xfId="825"/>
    <cellStyle name="常规 4 21 3" xfId="826"/>
    <cellStyle name="常规 4 16 3" xfId="827"/>
    <cellStyle name="60% - 强调文字颜色 6 3" xfId="828"/>
    <cellStyle name="40% - 强调文字颜色 5 4 2" xfId="829"/>
    <cellStyle name="常规 4 2 9 2" xfId="830"/>
    <cellStyle name="40% - 强调文字颜色 5 5" xfId="831"/>
    <cellStyle name="40% - 强调文字颜色 5 5 2" xfId="832"/>
    <cellStyle name="常规 7 23 2" xfId="833"/>
    <cellStyle name="常规 7 18 2" xfId="834"/>
    <cellStyle name="40% - 强调文字颜色 5 6" xfId="835"/>
    <cellStyle name="注释 2 2" xfId="836"/>
    <cellStyle name="40% - 强调文字颜色 5 6 2" xfId="837"/>
    <cellStyle name="注释 2 2 2" xfId="838"/>
    <cellStyle name="40% - 强调文字颜色 5 7 2" xfId="839"/>
    <cellStyle name="注释 2 3 2" xfId="840"/>
    <cellStyle name="常规 6 2 3 2" xfId="841"/>
    <cellStyle name="常规 2 2 27" xfId="842"/>
    <cellStyle name="40% - 强调文字颜色 5 8" xfId="843"/>
    <cellStyle name="注释 2 4" xfId="844"/>
    <cellStyle name="40% - 强调文字颜色 5 8 2" xfId="845"/>
    <cellStyle name="注释 2 4 2" xfId="846"/>
    <cellStyle name="40% - 强调文字颜色 5 9" xfId="847"/>
    <cellStyle name="注释 2 5" xfId="848"/>
    <cellStyle name="40% - 强调文字颜色 6 10" xfId="849"/>
    <cellStyle name="强调文字颜色 3 8 2" xfId="850"/>
    <cellStyle name="常规 2 15 2" xfId="851"/>
    <cellStyle name="常规 2 20 2" xfId="852"/>
    <cellStyle name="计算 6 2" xfId="853"/>
    <cellStyle name="60% - 强调文字颜色 6 10" xfId="854"/>
    <cellStyle name="40% - 强调文字颜色 6 10 2" xfId="855"/>
    <cellStyle name="常规 13" xfId="856"/>
    <cellStyle name="40% - 强调文字颜色 6 2" xfId="857"/>
    <cellStyle name="标题 2 2 4" xfId="858"/>
    <cellStyle name="40% - 强调文字颜色 6 2 2" xfId="859"/>
    <cellStyle name="标题 2 2 4 2" xfId="860"/>
    <cellStyle name="40% - 强调文字颜色 6 2 2 2" xfId="861"/>
    <cellStyle name="40% - 强调文字颜色 6 2 3" xfId="862"/>
    <cellStyle name="常规 6 6" xfId="863"/>
    <cellStyle name="常规 4 2 2 4" xfId="864"/>
    <cellStyle name="40% - 强调文字颜色 6 2 3 2" xfId="865"/>
    <cellStyle name="链接单元格 2 4 2" xfId="866"/>
    <cellStyle name="40% - 强调文字颜色 6 2 4" xfId="867"/>
    <cellStyle name="常规 7 6" xfId="868"/>
    <cellStyle name="40% - 强调文字颜色 6 2 4 2" xfId="869"/>
    <cellStyle name="检查单元格 5 2" xfId="870"/>
    <cellStyle name="汇总 2 6 2" xfId="871"/>
    <cellStyle name="40% - 强调文字颜色 6 2 5" xfId="872"/>
    <cellStyle name="40% - 强调文字颜色 6 3" xfId="873"/>
    <cellStyle name="输入 2 4 2" xfId="874"/>
    <cellStyle name="常规 4 2 2 11 2" xfId="875"/>
    <cellStyle name="标题 2 2 5" xfId="876"/>
    <cellStyle name="40% - 强调文字颜色 6 3 2" xfId="877"/>
    <cellStyle name="60% - 强调文字颜色 4 2 3 2" xfId="878"/>
    <cellStyle name="40% - 强调文字颜色 6 5 2" xfId="879"/>
    <cellStyle name="输入 7 2 2" xfId="880"/>
    <cellStyle name="常规 7 24 2" xfId="881"/>
    <cellStyle name="常规 7 19 2" xfId="882"/>
    <cellStyle name="60% - 强调文字颜色 4 2 4" xfId="883"/>
    <cellStyle name="40% - 强调文字颜色 6 6" xfId="884"/>
    <cellStyle name="注释 3 2" xfId="885"/>
    <cellStyle name="60% - 强调文字颜色 4 2 5" xfId="886"/>
    <cellStyle name="40% - 强调文字颜色 6 7" xfId="887"/>
    <cellStyle name="注释 3 3" xfId="888"/>
    <cellStyle name="40% - 强调文字颜色 6 7 2" xfId="889"/>
    <cellStyle name="40% - 强调文字颜色 6 8" xfId="890"/>
    <cellStyle name="40% - 强调文字颜色 6 8 2" xfId="891"/>
    <cellStyle name="输入 2 7" xfId="892"/>
    <cellStyle name="60% - 强调文字颜色 1 10 2" xfId="893"/>
    <cellStyle name="60% - 强调文字颜色 1 11 2" xfId="894"/>
    <cellStyle name="输入 2" xfId="895"/>
    <cellStyle name="常规 2 8" xfId="896"/>
    <cellStyle name="60% - 强调文字颜色 1 2 2 2" xfId="897"/>
    <cellStyle name="60% - 强调文字颜色 1 2 3" xfId="898"/>
    <cellStyle name="60% - 强调文字颜色 1 2 3 2" xfId="899"/>
    <cellStyle name="输出 8 2 2" xfId="900"/>
    <cellStyle name="60% - 强调文字颜色 1 2 5" xfId="901"/>
    <cellStyle name="60% - 强调文字颜色 2 10 2" xfId="902"/>
    <cellStyle name="输出 9 2 2" xfId="903"/>
    <cellStyle name="60% - 强调文字颜色 2 2 5" xfId="904"/>
    <cellStyle name="常规 6 23" xfId="905"/>
    <cellStyle name="常规 6 18" xfId="906"/>
    <cellStyle name="60% - 强调文字颜色 2 8" xfId="907"/>
    <cellStyle name="输入 2 2" xfId="908"/>
    <cellStyle name="常规 6 24" xfId="909"/>
    <cellStyle name="常规 6 19" xfId="910"/>
    <cellStyle name="常规 2 8 2" xfId="911"/>
    <cellStyle name="60% - 强调文字颜色 2 9" xfId="912"/>
    <cellStyle name="常规 3 2 13" xfId="913"/>
    <cellStyle name="60% - 强调文字颜色 3 2 3" xfId="914"/>
    <cellStyle name="常规 3 2 20" xfId="915"/>
    <cellStyle name="常规 3 2 15" xfId="916"/>
    <cellStyle name="60% - 强调文字颜色 3 2 5" xfId="917"/>
    <cellStyle name="60% - 强调文字颜色 3 8" xfId="918"/>
    <cellStyle name="好 10 2" xfId="919"/>
    <cellStyle name="常规 2 2" xfId="920"/>
    <cellStyle name="常规 2 3" xfId="921"/>
    <cellStyle name="输入 3 2" xfId="922"/>
    <cellStyle name="常规 2 9 2" xfId="923"/>
    <cellStyle name="60% - 强调文字颜色 3 9" xfId="924"/>
    <cellStyle name="输入 3 2 2" xfId="925"/>
    <cellStyle name="60% - 强调文字颜色 3 9 2" xfId="926"/>
    <cellStyle name="常规 2 3 2" xfId="927"/>
    <cellStyle name="60% - 强调文字颜色 6 7" xfId="928"/>
    <cellStyle name="强调文字颜色 1 2 2" xfId="929"/>
    <cellStyle name="60% - 强调文字颜色 4 10" xfId="930"/>
    <cellStyle name="常规 2 2 2 2 16 3" xfId="931"/>
    <cellStyle name="常规 2 2 2 2 21 3" xfId="932"/>
    <cellStyle name="常规 4 20 2" xfId="933"/>
    <cellStyle name="常规 4 15 2" xfId="934"/>
    <cellStyle name="60% - 强调文字颜色 5 2" xfId="935"/>
    <cellStyle name="60% - 强调文字颜色 5 2 2" xfId="936"/>
    <cellStyle name="常规 2 5 3" xfId="937"/>
    <cellStyle name="60% - 强调文字颜色 5 2 3" xfId="938"/>
    <cellStyle name="60% - 强调文字颜色 5 2 3 2" xfId="939"/>
    <cellStyle name="输入 8 2 2" xfId="940"/>
    <cellStyle name="60% - 强调文字颜色 5 2 4" xfId="941"/>
    <cellStyle name="60% - 强调文字颜色 5 2 4 2" xfId="942"/>
    <cellStyle name="千位分隔 2 2" xfId="943"/>
    <cellStyle name="常规 2 17" xfId="944"/>
    <cellStyle name="常规 2 22" xfId="945"/>
    <cellStyle name="解释性文本 2 2 2" xfId="946"/>
    <cellStyle name="60% - 强调文字颜色 5 2 5" xfId="947"/>
    <cellStyle name="千位分隔 3" xfId="948"/>
    <cellStyle name="标题 4 2" xfId="949"/>
    <cellStyle name="常规 7 3 3" xfId="950"/>
    <cellStyle name="60% - 强调文字颜色 5 3 2" xfId="951"/>
    <cellStyle name="常规 2 6 3" xfId="952"/>
    <cellStyle name="60% - 强调文字颜色 5 4" xfId="953"/>
    <cellStyle name="60% - 强调文字颜色 5 5" xfId="954"/>
    <cellStyle name="输入 2 3" xfId="955"/>
    <cellStyle name="常规 6 25" xfId="956"/>
    <cellStyle name="常规 4 2 2 10" xfId="957"/>
    <cellStyle name="常规 2 8 3" xfId="958"/>
    <cellStyle name="60% - 强调文字颜色 5 5 2" xfId="959"/>
    <cellStyle name="60% - 强调文字颜色 5 6" xfId="960"/>
    <cellStyle name="常规 7 2 9 2" xfId="961"/>
    <cellStyle name="常规 7 2 10 2" xfId="962"/>
    <cellStyle name="标题 3 8 2" xfId="963"/>
    <cellStyle name="常规 2 4" xfId="964"/>
    <cellStyle name="输入 3 3" xfId="965"/>
    <cellStyle name="常规 2 9 3" xfId="966"/>
    <cellStyle name="60% - 强调文字颜色 5 6 2" xfId="967"/>
    <cellStyle name="60% - 强调文字颜色 5 7" xfId="968"/>
    <cellStyle name="输入 5 3" xfId="969"/>
    <cellStyle name="60% - 强调文字颜色 5 8 2" xfId="970"/>
    <cellStyle name="输入 5 2" xfId="971"/>
    <cellStyle name="60% - 强调文字颜色 5 9" xfId="972"/>
    <cellStyle name="计算 6 2 2" xfId="973"/>
    <cellStyle name="60% - 强调文字颜色 6 10 2" xfId="974"/>
    <cellStyle name="常规 4 21 2" xfId="975"/>
    <cellStyle name="常规 4 16 2" xfId="976"/>
    <cellStyle name="60% - 强调文字颜色 6 2" xfId="977"/>
    <cellStyle name="60% - 强调文字颜色 6 2 2" xfId="978"/>
    <cellStyle name="60% - 强调文字颜色 6 2 3" xfId="979"/>
    <cellStyle name="60% - 强调文字颜色 6 4" xfId="980"/>
    <cellStyle name="60% - 强调文字颜色 6 5" xfId="981"/>
    <cellStyle name="60% - 强调文字颜色 6 6" xfId="982"/>
    <cellStyle name="计算 9 2 2" xfId="983"/>
    <cellStyle name="常规 7 2 11 2" xfId="984"/>
    <cellStyle name="标题 3 9 2" xfId="985"/>
    <cellStyle name="常规 3 9 3" xfId="986"/>
    <cellStyle name="60% - 强调文字颜色 6 6 2" xfId="987"/>
    <cellStyle name="60% - 强调文字颜色 6 7 2" xfId="988"/>
    <cellStyle name="常规 2 2 17" xfId="989"/>
    <cellStyle name="常规 2 2 22" xfId="990"/>
    <cellStyle name="BOM_Level_1" xfId="991"/>
    <cellStyle name="Normal_Rag6Idx" xfId="992"/>
    <cellStyle name="差 9 2" xfId="993"/>
    <cellStyle name="RowLevel_1" xfId="994"/>
    <cellStyle name="输出 8" xfId="995"/>
    <cellStyle name="标题 1 10" xfId="996"/>
    <cellStyle name="输出 8 2" xfId="997"/>
    <cellStyle name="常规 3 23 3" xfId="998"/>
    <cellStyle name="标题 1 10 2" xfId="999"/>
    <cellStyle name="常规 3 18 3" xfId="1000"/>
    <cellStyle name="输出 9" xfId="1001"/>
    <cellStyle name="标题 1 11" xfId="1002"/>
    <cellStyle name="常规 2 2 13 2" xfId="1003"/>
    <cellStyle name="输出 9 2" xfId="1004"/>
    <cellStyle name="常规 3 24 3" xfId="1005"/>
    <cellStyle name="标题 1 11 2" xfId="1006"/>
    <cellStyle name="常规 3 19 3" xfId="1007"/>
    <cellStyle name="标题 1 2" xfId="1008"/>
    <cellStyle name="常规 2 2 6" xfId="1009"/>
    <cellStyle name="常规_SMF目錄&amp;BOM1 " xfId="1010"/>
    <cellStyle name="标题 1 2 2" xfId="1011"/>
    <cellStyle name="常规 2 2 6 2" xfId="1012"/>
    <cellStyle name="标题 1 2 2 2" xfId="1013"/>
    <cellStyle name="常规 2 2 25 3" xfId="1014"/>
    <cellStyle name="标题 1 2 3" xfId="1015"/>
    <cellStyle name="常规 2 2 6 3" xfId="1016"/>
    <cellStyle name="标题 1 2 3 2" xfId="1017"/>
    <cellStyle name="常规 2 2 26 3" xfId="1018"/>
    <cellStyle name="标题 1 2 4 2" xfId="1019"/>
    <cellStyle name="标题 1 2 5" xfId="1020"/>
    <cellStyle name="标题 1 3 2" xfId="1021"/>
    <cellStyle name="汇总 3" xfId="1022"/>
    <cellStyle name="常规 2 2 7 2" xfId="1023"/>
    <cellStyle name="常规 2 2 8" xfId="1024"/>
    <cellStyle name="标题 1 4" xfId="1025"/>
    <cellStyle name="常规 2 2 9" xfId="1026"/>
    <cellStyle name="常规 6 2 10" xfId="1027"/>
    <cellStyle name="标题 1 5" xfId="1028"/>
    <cellStyle name="注释 4 2 2" xfId="1029"/>
    <cellStyle name="常规 22 2" xfId="1030"/>
    <cellStyle name="常规 17 2" xfId="1031"/>
    <cellStyle name="常规 6 2 11" xfId="1032"/>
    <cellStyle name="标题 1 6" xfId="1033"/>
    <cellStyle name="标题 1 6 2" xfId="1034"/>
    <cellStyle name="标题 1 7" xfId="1035"/>
    <cellStyle name="标题 1 7 2" xfId="1036"/>
    <cellStyle name="标题 1 8 2" xfId="1037"/>
    <cellStyle name="标题 1 9" xfId="1038"/>
    <cellStyle name="计算 7 2" xfId="1039"/>
    <cellStyle name="标题 1 9 2" xfId="1040"/>
    <cellStyle name="计算 7 2 2" xfId="1041"/>
    <cellStyle name="标题 10" xfId="1042"/>
    <cellStyle name="差 4 2" xfId="1043"/>
    <cellStyle name="解释性文本 7 2" xfId="1044"/>
    <cellStyle name="标题 10 2" xfId="1045"/>
    <cellStyle name="标题 11" xfId="1046"/>
    <cellStyle name="输出 11 2" xfId="1047"/>
    <cellStyle name="标题 11 2" xfId="1048"/>
    <cellStyle name="输出 11 2 2" xfId="1049"/>
    <cellStyle name="标题 12" xfId="1050"/>
    <cellStyle name="输出 11 3" xfId="1051"/>
    <cellStyle name="标题 12 2" xfId="1052"/>
    <cellStyle name="输入 4" xfId="1053"/>
    <cellStyle name="标题 13" xfId="1054"/>
    <cellStyle name="标题 13 2" xfId="1055"/>
    <cellStyle name="标题 14 2" xfId="1056"/>
    <cellStyle name="常规 4 2 8" xfId="1057"/>
    <cellStyle name="标题 2 10" xfId="1058"/>
    <cellStyle name="标题 2 10 2" xfId="1059"/>
    <cellStyle name="常规 4 18 3" xfId="1060"/>
    <cellStyle name="常规 4 23 3" xfId="1061"/>
    <cellStyle name="强调文字颜色 5 11" xfId="1062"/>
    <cellStyle name="标题 2 11 2" xfId="1063"/>
    <cellStyle name="常规 4 19 3" xfId="1064"/>
    <cellStyle name="常规 4 24 3" xfId="1065"/>
    <cellStyle name="标题 2 2" xfId="1066"/>
    <cellStyle name="标题 2 2 2" xfId="1067"/>
    <cellStyle name="标题 2 2 3" xfId="1068"/>
    <cellStyle name="标题 2 2 3 2" xfId="1069"/>
    <cellStyle name="常规 11" xfId="1070"/>
    <cellStyle name="标题 2 3 2" xfId="1071"/>
    <cellStyle name="标题 2 4" xfId="1072"/>
    <cellStyle name="标题 2 4 2" xfId="1073"/>
    <cellStyle name="标题 2 5" xfId="1074"/>
    <cellStyle name="标题 2 5 2" xfId="1075"/>
    <cellStyle name="常规 23 2" xfId="1076"/>
    <cellStyle name="常规 18 2" xfId="1077"/>
    <cellStyle name="标题 2 6" xfId="1078"/>
    <cellStyle name="常规 2 2 2 2 9" xfId="1079"/>
    <cellStyle name="常规 2 2 2 2 14" xfId="1080"/>
    <cellStyle name="标题 2 6 2" xfId="1081"/>
    <cellStyle name="标题 2 7" xfId="1082"/>
    <cellStyle name="汇总 2 6" xfId="1083"/>
    <cellStyle name="标题 2 7 2" xfId="1084"/>
    <cellStyle name="检查单元格 5" xfId="1085"/>
    <cellStyle name="标题 2 8 2" xfId="1086"/>
    <cellStyle name="标题 2 9" xfId="1087"/>
    <cellStyle name="计算 8 2" xfId="1088"/>
    <cellStyle name="标题 2 9 2" xfId="1089"/>
    <cellStyle name="计算 8 2 2" xfId="1090"/>
    <cellStyle name="常规 3 11 2" xfId="1091"/>
    <cellStyle name="标题 3 10" xfId="1092"/>
    <cellStyle name="标题 3 10 2" xfId="1093"/>
    <cellStyle name="常规 3 11 3" xfId="1094"/>
    <cellStyle name="标题 3 11" xfId="1095"/>
    <cellStyle name="标题 3 11 2" xfId="1096"/>
    <cellStyle name="标题 3 2" xfId="1097"/>
    <cellStyle name="常规 7 2 3" xfId="1098"/>
    <cellStyle name="常规 7 2 3 2" xfId="1099"/>
    <cellStyle name="标题 3 2 2" xfId="1100"/>
    <cellStyle name="好 5" xfId="1101"/>
    <cellStyle name="标题 3 2 2 2" xfId="1102"/>
    <cellStyle name="好 5 2" xfId="1103"/>
    <cellStyle name="常规 7 2 3 3" xfId="1104"/>
    <cellStyle name="标题 3 2 3" xfId="1105"/>
    <cellStyle name="好 6" xfId="1106"/>
    <cellStyle name="标题 3 2 3 2" xfId="1107"/>
    <cellStyle name="好 6 2" xfId="1108"/>
    <cellStyle name="标题 3 2 4" xfId="1109"/>
    <cellStyle name="好 7" xfId="1110"/>
    <cellStyle name="常规 2 2 2 2 20" xfId="1111"/>
    <cellStyle name="常规 2 2 2 2 15" xfId="1112"/>
    <cellStyle name="标题 3 2 4 2" xfId="1113"/>
    <cellStyle name="好 7 2" xfId="1114"/>
    <cellStyle name="常规 2 5 2" xfId="1115"/>
    <cellStyle name="标题 3 2 5" xfId="1116"/>
    <cellStyle name="好 8" xfId="1117"/>
    <cellStyle name="标题 3 3" xfId="1118"/>
    <cellStyle name="常规 7 2 4" xfId="1119"/>
    <cellStyle name="标题 3 3 2" xfId="1120"/>
    <cellStyle name="常规 7 2 4 2" xfId="1121"/>
    <cellStyle name="标题 3 4" xfId="1122"/>
    <cellStyle name="常规 7 2 5" xfId="1123"/>
    <cellStyle name="标题 3 5" xfId="1124"/>
    <cellStyle name="常规 7 2 6" xfId="1125"/>
    <cellStyle name="常规 24 2" xfId="1126"/>
    <cellStyle name="常规 19 2" xfId="1127"/>
    <cellStyle name="标题 3 6" xfId="1128"/>
    <cellStyle name="常规 7 2 7" xfId="1129"/>
    <cellStyle name="标题 3 7" xfId="1130"/>
    <cellStyle name="常规 7 2 8" xfId="1131"/>
    <cellStyle name="标题 3 8" xfId="1132"/>
    <cellStyle name="常规 7 2 10" xfId="1133"/>
    <cellStyle name="常规 7 2 9" xfId="1134"/>
    <cellStyle name="标题 3 9" xfId="1135"/>
    <cellStyle name="常规 7 2 11" xfId="1136"/>
    <cellStyle name="注释 9 2 2" xfId="1137"/>
    <cellStyle name="计算 9 2" xfId="1138"/>
    <cellStyle name="常规 3 16 2" xfId="1139"/>
    <cellStyle name="常规 3 21 2" xfId="1140"/>
    <cellStyle name="标题 4 10" xfId="1141"/>
    <cellStyle name="强调文字颜色 5 2 4" xfId="1142"/>
    <cellStyle name="常规 3 16 3" xfId="1143"/>
    <cellStyle name="常规 3 21 3" xfId="1144"/>
    <cellStyle name="标题 4 11" xfId="1145"/>
    <cellStyle name="强调文字颜色 5 2 5" xfId="1146"/>
    <cellStyle name="输出 6 2" xfId="1147"/>
    <cellStyle name="标题 4 2 2" xfId="1148"/>
    <cellStyle name="千位分隔 3 2" xfId="1149"/>
    <cellStyle name="标题 4 2 2 2" xfId="1150"/>
    <cellStyle name="标题 4 2 3 2" xfId="1151"/>
    <cellStyle name="标题 4 2 4" xfId="1152"/>
    <cellStyle name="标题 4 2 4 2" xfId="1153"/>
    <cellStyle name="输出 6" xfId="1154"/>
    <cellStyle name="标题 4 2 5" xfId="1155"/>
    <cellStyle name="标题 4 3" xfId="1156"/>
    <cellStyle name="标题 4 3 2" xfId="1157"/>
    <cellStyle name="常规 2 2 13" xfId="1158"/>
    <cellStyle name="标题 4 7 2" xfId="1159"/>
    <cellStyle name="标题 4 8" xfId="1160"/>
    <cellStyle name="强调文字颜色 4 2 2 2" xfId="1161"/>
    <cellStyle name="差 3" xfId="1162"/>
    <cellStyle name="解释性文本 6" xfId="1163"/>
    <cellStyle name="标题 4 8 2" xfId="1164"/>
    <cellStyle name="计算 10" xfId="1165"/>
    <cellStyle name="标题 5 2" xfId="1166"/>
    <cellStyle name="常规 7 4 3" xfId="1167"/>
    <cellStyle name="标题 5 2 2" xfId="1168"/>
    <cellStyle name="标题 5 3" xfId="1169"/>
    <cellStyle name="标题 6" xfId="1170"/>
    <cellStyle name="常规 4 2 10 2" xfId="1171"/>
    <cellStyle name="标题 6 2" xfId="1172"/>
    <cellStyle name="标题 7" xfId="1173"/>
    <cellStyle name="标题 7 2" xfId="1174"/>
    <cellStyle name="标题 8" xfId="1175"/>
    <cellStyle name="常规 2 7" xfId="1176"/>
    <cellStyle name="标题 8 2" xfId="1177"/>
    <cellStyle name="标题 9" xfId="1178"/>
    <cellStyle name="标题 9 2" xfId="1179"/>
    <cellStyle name="常规 3 7" xfId="1180"/>
    <cellStyle name="差 10" xfId="1181"/>
    <cellStyle name="差 10 2" xfId="1182"/>
    <cellStyle name="计算 2 4 3" xfId="1183"/>
    <cellStyle name="常规 2 2 5 3" xfId="1184"/>
    <cellStyle name="差 2" xfId="1185"/>
    <cellStyle name="解释性文本 5" xfId="1186"/>
    <cellStyle name="差 2 2" xfId="1187"/>
    <cellStyle name="解释性文本 5 2" xfId="1188"/>
    <cellStyle name="差 2 2 2" xfId="1189"/>
    <cellStyle name="常规 4 2 15" xfId="1190"/>
    <cellStyle name="常规 4 2 20" xfId="1191"/>
    <cellStyle name="差 2 4" xfId="1192"/>
    <cellStyle name="差 2 4 2" xfId="1193"/>
    <cellStyle name="差 2 5" xfId="1194"/>
    <cellStyle name="差 3 2" xfId="1195"/>
    <cellStyle name="解释性文本 6 2" xfId="1196"/>
    <cellStyle name="差 4" xfId="1197"/>
    <cellStyle name="解释性文本 7" xfId="1198"/>
    <cellStyle name="差 5" xfId="1199"/>
    <cellStyle name="解释性文本 8" xfId="1200"/>
    <cellStyle name="差 5 2" xfId="1201"/>
    <cellStyle name="解释性文本 8 2" xfId="1202"/>
    <cellStyle name="差 6" xfId="1203"/>
    <cellStyle name="解释性文本 9" xfId="1204"/>
    <cellStyle name="常规 46" xfId="1205"/>
    <cellStyle name="差 6 2" xfId="1206"/>
    <cellStyle name="解释性文本 9 2" xfId="1207"/>
    <cellStyle name="差 7 2" xfId="1208"/>
    <cellStyle name="差 8" xfId="1209"/>
    <cellStyle name="常规 2 2 2 2 4" xfId="1210"/>
    <cellStyle name="差 8 2" xfId="1211"/>
    <cellStyle name="差 9" xfId="1212"/>
    <cellStyle name="差_KING" xfId="1213"/>
    <cellStyle name="常规 10 2" xfId="1214"/>
    <cellStyle name="常规 6 2 4 3" xfId="1215"/>
    <cellStyle name="常规 10 2 2" xfId="1216"/>
    <cellStyle name="常规 10 3" xfId="1217"/>
    <cellStyle name="常规 2 2 2 14 2" xfId="1218"/>
    <cellStyle name="常规 10 4" xfId="1219"/>
    <cellStyle name="常规 10 5" xfId="1220"/>
    <cellStyle name="常规 12" xfId="1221"/>
    <cellStyle name="好 4 2" xfId="1222"/>
    <cellStyle name="常规 12 2" xfId="1223"/>
    <cellStyle name="常规 6 2 6 3" xfId="1224"/>
    <cellStyle name="常规 13 2" xfId="1225"/>
    <cellStyle name="常规 4 2 17" xfId="1226"/>
    <cellStyle name="常规 4 2 22" xfId="1227"/>
    <cellStyle name="常规 6 2 7 3" xfId="1228"/>
    <cellStyle name="常规 14" xfId="1229"/>
    <cellStyle name="常规 14 2" xfId="1230"/>
    <cellStyle name="常规 6 2 8 3" xfId="1231"/>
    <cellStyle name="常规 20 2" xfId="1232"/>
    <cellStyle name="常规 15 2" xfId="1233"/>
    <cellStyle name="常规 6 2 9 3" xfId="1234"/>
    <cellStyle name="汇总 2 3 2 2" xfId="1235"/>
    <cellStyle name="常规 21" xfId="1236"/>
    <cellStyle name="常规 16" xfId="1237"/>
    <cellStyle name="检查单元格 2 2 2" xfId="1238"/>
    <cellStyle name="常规 21 2" xfId="1239"/>
    <cellStyle name="常规 16 2" xfId="1240"/>
    <cellStyle name="注释 4 2" xfId="1241"/>
    <cellStyle name="常规 22" xfId="1242"/>
    <cellStyle name="常规 17" xfId="1243"/>
    <cellStyle name="注释 4 3" xfId="1244"/>
    <cellStyle name="常规 23" xfId="1245"/>
    <cellStyle name="常规 18" xfId="1246"/>
    <cellStyle name="常规 24" xfId="1247"/>
    <cellStyle name="常规 19" xfId="1248"/>
    <cellStyle name="常规 3 14 2" xfId="1249"/>
    <cellStyle name="常规 2" xfId="1250"/>
    <cellStyle name="好 10" xfId="1251"/>
    <cellStyle name="常规 2 10" xfId="1252"/>
    <cellStyle name="强调文字颜色 3 3" xfId="1253"/>
    <cellStyle name="强调文字颜色 6 2 4 2" xfId="1254"/>
    <cellStyle name="常规 2 11" xfId="1255"/>
    <cellStyle name="强调文字颜色 3 4" xfId="1256"/>
    <cellStyle name="常规 2 11 2" xfId="1257"/>
    <cellStyle name="常规 3 2 2 3" xfId="1258"/>
    <cellStyle name="强调文字颜色 3 4 2" xfId="1259"/>
    <cellStyle name="常规 2 12" xfId="1260"/>
    <cellStyle name="强调文字颜色 3 5" xfId="1261"/>
    <cellStyle name="常规 2 12 2" xfId="1262"/>
    <cellStyle name="强调文字颜色 3 5 2" xfId="1263"/>
    <cellStyle name="常规 2 13 2" xfId="1264"/>
    <cellStyle name="强调文字颜色 3 6 2" xfId="1265"/>
    <cellStyle name="常规 2 14" xfId="1266"/>
    <cellStyle name="强调文字颜色 3 7" xfId="1267"/>
    <cellStyle name="常规 2 20" xfId="1268"/>
    <cellStyle name="常规 2 15" xfId="1269"/>
    <cellStyle name="强调文字颜色 3 8" xfId="1270"/>
    <cellStyle name="常规 2 21" xfId="1271"/>
    <cellStyle name="常规 2 16" xfId="1272"/>
    <cellStyle name="强调文字颜色 3 9" xfId="1273"/>
    <cellStyle name="常规 2 21 2" xfId="1274"/>
    <cellStyle name="常规 2 16 2" xfId="1275"/>
    <cellStyle name="强调文字颜色 3 9 2" xfId="1276"/>
    <cellStyle name="常规 2 22 2" xfId="1277"/>
    <cellStyle name="常规 2 17 2" xfId="1278"/>
    <cellStyle name="千位分隔 2 2 2" xfId="1279"/>
    <cellStyle name="常规 2 23 2" xfId="1280"/>
    <cellStyle name="常规 2 18 2" xfId="1281"/>
    <cellStyle name="常规 2 23 3" xfId="1282"/>
    <cellStyle name="常规 2 18 3" xfId="1283"/>
    <cellStyle name="常规 2 24" xfId="1284"/>
    <cellStyle name="常规 2 19" xfId="1285"/>
    <cellStyle name="千位分隔 2 4" xfId="1286"/>
    <cellStyle name="常规 2 24 2" xfId="1287"/>
    <cellStyle name="常规 2 19 2" xfId="1288"/>
    <cellStyle name="常规 2 24 3" xfId="1289"/>
    <cellStyle name="常规 2 19 3" xfId="1290"/>
    <cellStyle name="常规 2 2 10" xfId="1291"/>
    <cellStyle name="适中 2 2 2" xfId="1292"/>
    <cellStyle name="常规 2 2 10 2" xfId="1293"/>
    <cellStyle name="常规 2 2 10 3" xfId="1294"/>
    <cellStyle name="常规 2 2 4 2" xfId="1295"/>
    <cellStyle name="常规 2 2 11" xfId="1296"/>
    <cellStyle name="常规 3 10" xfId="1297"/>
    <cellStyle name="常规 2 2 11 2" xfId="1298"/>
    <cellStyle name="常规 3 11" xfId="1299"/>
    <cellStyle name="常规 2 2 11 3" xfId="1300"/>
    <cellStyle name="常规 2 2 4 3" xfId="1301"/>
    <cellStyle name="常规 2 2 12" xfId="1302"/>
    <cellStyle name="强调文字颜色 3 10 2" xfId="1303"/>
    <cellStyle name="常规 2 2 12 2" xfId="1304"/>
    <cellStyle name="强调文字颜色 6 2 4" xfId="1305"/>
    <cellStyle name="常规 2 2 12 3" xfId="1306"/>
    <cellStyle name="强调文字颜色 6 2 5" xfId="1307"/>
    <cellStyle name="适中 10 2" xfId="1308"/>
    <cellStyle name="常规 2 2 13 3" xfId="1309"/>
    <cellStyle name="适中 11 2" xfId="1310"/>
    <cellStyle name="常规 2 2 14 2" xfId="1311"/>
    <cellStyle name="常规 2 2 14 3" xfId="1312"/>
    <cellStyle name="常规 2 2 20" xfId="1313"/>
    <cellStyle name="常规 2 2 15" xfId="1314"/>
    <cellStyle name="输出 5 2 2" xfId="1315"/>
    <cellStyle name="常规 2 2 20 2" xfId="1316"/>
    <cellStyle name="常规 2 2 15 2" xfId="1317"/>
    <cellStyle name="常规 2 2 20 3" xfId="1318"/>
    <cellStyle name="常规 2 2 15 3" xfId="1319"/>
    <cellStyle name="常规 2 2 21" xfId="1320"/>
    <cellStyle name="常规 2 2 16" xfId="1321"/>
    <cellStyle name="常规 2 2 21 2" xfId="1322"/>
    <cellStyle name="常规 2 2 16 2" xfId="1323"/>
    <cellStyle name="常规 4 10" xfId="1324"/>
    <cellStyle name="常规 2 2 22 3" xfId="1325"/>
    <cellStyle name="常规 2 2 17 3" xfId="1326"/>
    <cellStyle name="常规 2 2 23" xfId="1327"/>
    <cellStyle name="常规 2 2 18" xfId="1328"/>
    <cellStyle name="常规 2 2 23 3" xfId="1329"/>
    <cellStyle name="常规 2 2 18 3" xfId="1330"/>
    <cellStyle name="常规 2 2 24" xfId="1331"/>
    <cellStyle name="常规 2 2 19" xfId="1332"/>
    <cellStyle name="常规 2 2 24 2" xfId="1333"/>
    <cellStyle name="常规 2 2 19 2" xfId="1334"/>
    <cellStyle name="常规 2 2 24 3" xfId="1335"/>
    <cellStyle name="常规 2 2 19 3" xfId="1336"/>
    <cellStyle name="常规 2 2 2 2 21" xfId="1337"/>
    <cellStyle name="常规 2 2 2 2 16" xfId="1338"/>
    <cellStyle name="常规 2 2 2 10" xfId="1339"/>
    <cellStyle name="常规 2 2 2 2 21 2" xfId="1340"/>
    <cellStyle name="常规 2 2 2 2 16 2" xfId="1341"/>
    <cellStyle name="常规 2 2 2 10 2" xfId="1342"/>
    <cellStyle name="常规 2 2 2 2 22" xfId="1343"/>
    <cellStyle name="常规 2 2 2 2 17" xfId="1344"/>
    <cellStyle name="常规 2 2 2 11" xfId="1345"/>
    <cellStyle name="常规 2 2 2 2 22 2" xfId="1346"/>
    <cellStyle name="常规 2 2 2 2 17 2" xfId="1347"/>
    <cellStyle name="常规 2 2 2 11 2" xfId="1348"/>
    <cellStyle name="常规 2 2 2 2 2 2 3" xfId="1349"/>
    <cellStyle name="常规 2 2 2 2 18 2" xfId="1350"/>
    <cellStyle name="常规 2 2 2 12 2" xfId="1351"/>
    <cellStyle name="常规 2 2 2 2 19 2" xfId="1352"/>
    <cellStyle name="常规 2 2 2 13 2" xfId="1353"/>
    <cellStyle name="常规 2 2 2 14" xfId="1354"/>
    <cellStyle name="常规 2 2 2 2" xfId="1355"/>
    <cellStyle name="常规 2 2 2 2 5" xfId="1356"/>
    <cellStyle name="常规 2 2 2 2 10" xfId="1357"/>
    <cellStyle name="常规 2 2 2 2 6" xfId="1358"/>
    <cellStyle name="常规 2 2 2 2 11" xfId="1359"/>
    <cellStyle name="常规 2 2 2 2 7" xfId="1360"/>
    <cellStyle name="常规 2 2 2 2 12" xfId="1361"/>
    <cellStyle name="常规 2 2 2 2 8" xfId="1362"/>
    <cellStyle name="常规 2 2 2 2 13" xfId="1363"/>
    <cellStyle name="常规 2 2 2 2 20 2" xfId="1364"/>
    <cellStyle name="常规 2 2 2 2 15 2" xfId="1365"/>
    <cellStyle name="常规 2 2 2 2 20 3" xfId="1366"/>
    <cellStyle name="常规 2 2 2 2 15 3" xfId="1367"/>
    <cellStyle name="常规 2 2 2 2 22 3" xfId="1368"/>
    <cellStyle name="常规 2 2 2 2 17 3" xfId="1369"/>
    <cellStyle name="常规 2 2 2 2 18 3" xfId="1370"/>
    <cellStyle name="常规 2 2 2 2 19 3" xfId="1371"/>
    <cellStyle name="汇总 3 2 2" xfId="1372"/>
    <cellStyle name="常规 2 2 2 2 2" xfId="1373"/>
    <cellStyle name="常规 2 2 2 2 2 2" xfId="1374"/>
    <cellStyle name="注释 2 2 4" xfId="1375"/>
    <cellStyle name="常规 2 2 2 2 2 2 2" xfId="1376"/>
    <cellStyle name="常规 2 2 2 2 3" xfId="1377"/>
    <cellStyle name="常规 2 2 2 2 3 2" xfId="1378"/>
    <cellStyle name="常规 2 2 2 3" xfId="1379"/>
    <cellStyle name="常规 2 2 2 3 2" xfId="1380"/>
    <cellStyle name="常规 2 2 2 4 2" xfId="1381"/>
    <cellStyle name="强调文字颜色 1 2" xfId="1382"/>
    <cellStyle name="常规 2 2 2 5 2" xfId="1383"/>
    <cellStyle name="强调文字颜色 2 2" xfId="1384"/>
    <cellStyle name="常规 2 2 2 6 2" xfId="1385"/>
    <cellStyle name="强调文字颜色 3 2" xfId="1386"/>
    <cellStyle name="常规 2 2 2 7 2" xfId="1387"/>
    <cellStyle name="强调文字颜色 4 2" xfId="1388"/>
    <cellStyle name="常规 2 2 2 9 2" xfId="1389"/>
    <cellStyle name="强调文字颜色 6 2" xfId="1390"/>
    <cellStyle name="常规 2 2 25" xfId="1391"/>
    <cellStyle name="常规 2 2 25 2" xfId="1392"/>
    <cellStyle name="常规 2 2 26" xfId="1393"/>
    <cellStyle name="常规 2 2 26 2" xfId="1394"/>
    <cellStyle name="常规 2 2 28" xfId="1395"/>
    <cellStyle name="常规 6 2 3 3" xfId="1396"/>
    <cellStyle name="常规 2 2 29" xfId="1397"/>
    <cellStyle name="常规 2 2 3" xfId="1398"/>
    <cellStyle name="常规 3 15" xfId="1399"/>
    <cellStyle name="常规 3 20" xfId="1400"/>
    <cellStyle name="常规 2 2 3 2" xfId="1401"/>
    <cellStyle name="常规 3 16" xfId="1402"/>
    <cellStyle name="常规 3 21" xfId="1403"/>
    <cellStyle name="常规 2 2 3 3" xfId="1404"/>
    <cellStyle name="常规 2 2 5" xfId="1405"/>
    <cellStyle name="常规 2 2 5 2" xfId="1406"/>
    <cellStyle name="解释性文本 4" xfId="1407"/>
    <cellStyle name="常规 2 2 7 3" xfId="1408"/>
    <cellStyle name="汇总 4" xfId="1409"/>
    <cellStyle name="常规 2 2 9 3" xfId="1410"/>
    <cellStyle name="常规 6 2 10 3" xfId="1411"/>
    <cellStyle name="常规 2 30" xfId="1412"/>
    <cellStyle name="常规 2 25" xfId="1413"/>
    <cellStyle name="常规 2 25 2" xfId="1414"/>
    <cellStyle name="常规 2 26 2" xfId="1415"/>
    <cellStyle name="常规 2 26 3" xfId="1416"/>
    <cellStyle name="汇总 7 2 2" xfId="1417"/>
    <cellStyle name="常规 2 27" xfId="1418"/>
    <cellStyle name="常规 2 27 2" xfId="1419"/>
    <cellStyle name="常规 2 27 3" xfId="1420"/>
    <cellStyle name="常规 2 3 3" xfId="1421"/>
    <cellStyle name="常规 2 4 2" xfId="1422"/>
    <cellStyle name="常规 2 4 3" xfId="1423"/>
    <cellStyle name="常规 2 5" xfId="1424"/>
    <cellStyle name="常规 2 6" xfId="1425"/>
    <cellStyle name="常规 7 7 2" xfId="1426"/>
    <cellStyle name="常规 2 6 2" xfId="1427"/>
    <cellStyle name="注释 2 2 2 2 2" xfId="1428"/>
    <cellStyle name="常规 26" xfId="1429"/>
    <cellStyle name="常规 31" xfId="1430"/>
    <cellStyle name="常规 27 2" xfId="1431"/>
    <cellStyle name="常规 32 2" xfId="1432"/>
    <cellStyle name="常规 28" xfId="1433"/>
    <cellStyle name="常规 33" xfId="1434"/>
    <cellStyle name="常规 28 2" xfId="1435"/>
    <cellStyle name="常规 33 2" xfId="1436"/>
    <cellStyle name="常规 29" xfId="1437"/>
    <cellStyle name="常规 34" xfId="1438"/>
    <cellStyle name="常规 29 2" xfId="1439"/>
    <cellStyle name="常规 34 2" xfId="1440"/>
    <cellStyle name="常规 3 14 3" xfId="1441"/>
    <cellStyle name="常规 3" xfId="1442"/>
    <cellStyle name="好 11" xfId="1443"/>
    <cellStyle name="输出 4 2" xfId="1444"/>
    <cellStyle name="注释 10" xfId="1445"/>
    <cellStyle name="常规 3 10 2" xfId="1446"/>
    <cellStyle name="注释 2 3 2 2" xfId="1447"/>
    <cellStyle name="常规 3 10 3" xfId="1448"/>
    <cellStyle name="常规 3 12" xfId="1449"/>
    <cellStyle name="常规 3 12 2" xfId="1450"/>
    <cellStyle name="常规 3 12 3" xfId="1451"/>
    <cellStyle name="输出 2 2" xfId="1452"/>
    <cellStyle name="常规 3 13" xfId="1453"/>
    <cellStyle name="常规 3 13 2" xfId="1454"/>
    <cellStyle name="常规 3 13 3" xfId="1455"/>
    <cellStyle name="输出 3 2" xfId="1456"/>
    <cellStyle name="常规 3 15 2" xfId="1457"/>
    <cellStyle name="常规 3 20 2" xfId="1458"/>
    <cellStyle name="常规 3 15 3" xfId="1459"/>
    <cellStyle name="常规 3 20 3" xfId="1460"/>
    <cellStyle name="输出 5 2" xfId="1461"/>
    <cellStyle name="常规 3 17 2" xfId="1462"/>
    <cellStyle name="常规 3 22 2" xfId="1463"/>
    <cellStyle name="常规 3 17 3" xfId="1464"/>
    <cellStyle name="常规 3 22 3" xfId="1465"/>
    <cellStyle name="输出 7 2" xfId="1466"/>
    <cellStyle name="常规 3 18 2" xfId="1467"/>
    <cellStyle name="常规 3 23 2" xfId="1468"/>
    <cellStyle name="常规 3 19" xfId="1469"/>
    <cellStyle name="常规 3 24" xfId="1470"/>
    <cellStyle name="常规 3 19 2" xfId="1471"/>
    <cellStyle name="常规 3 24 2" xfId="1472"/>
    <cellStyle name="常规 3 2 10 2" xfId="1473"/>
    <cellStyle name="常规 3 2 11" xfId="1474"/>
    <cellStyle name="常规 3 2 11 2" xfId="1475"/>
    <cellStyle name="常规 3 2 15 2" xfId="1476"/>
    <cellStyle name="常规 3 2 20 2" xfId="1477"/>
    <cellStyle name="常规 3 2 16" xfId="1478"/>
    <cellStyle name="常规 3 2 21" xfId="1479"/>
    <cellStyle name="常规 3 2 16 2" xfId="1480"/>
    <cellStyle name="常规 3 2 21 2" xfId="1481"/>
    <cellStyle name="适中 4" xfId="1482"/>
    <cellStyle name="常规 3 2 2" xfId="1483"/>
    <cellStyle name="注释 10 2 2" xfId="1484"/>
    <cellStyle name="常规 3 2 2 2" xfId="1485"/>
    <cellStyle name="适中 4 2" xfId="1486"/>
    <cellStyle name="常规 3 2 2 2 2" xfId="1487"/>
    <cellStyle name="常规 3 2 3" xfId="1488"/>
    <cellStyle name="适中 5" xfId="1489"/>
    <cellStyle name="常规 3 2 3 2" xfId="1490"/>
    <cellStyle name="适中 5 2" xfId="1491"/>
    <cellStyle name="常规 3 2 4" xfId="1492"/>
    <cellStyle name="常规 4 2 2 7 2" xfId="1493"/>
    <cellStyle name="常规 6 9 2" xfId="1494"/>
    <cellStyle name="适中 6" xfId="1495"/>
    <cellStyle name="常规 3 2 4 2" xfId="1496"/>
    <cellStyle name="适中 6 2" xfId="1497"/>
    <cellStyle name="常规 3 25" xfId="1498"/>
    <cellStyle name="常规 3 30" xfId="1499"/>
    <cellStyle name="常规 3 25 2" xfId="1500"/>
    <cellStyle name="常规 3 30 2" xfId="1501"/>
    <cellStyle name="常规 3 25 3" xfId="1502"/>
    <cellStyle name="常规 3 30 3" xfId="1503"/>
    <cellStyle name="常规 3 26" xfId="1504"/>
    <cellStyle name="常规 3 31" xfId="1505"/>
    <cellStyle name="常规 3 26 3" xfId="1506"/>
    <cellStyle name="常规 3 27" xfId="1507"/>
    <cellStyle name="常规 3 27 2" xfId="1508"/>
    <cellStyle name="常规 3 27 3" xfId="1509"/>
    <cellStyle name="解释性文本 2 2" xfId="1510"/>
    <cellStyle name="常规 3 27 4" xfId="1511"/>
    <cellStyle name="解释性文本 2 3" xfId="1512"/>
    <cellStyle name="常规 3 28" xfId="1513"/>
    <cellStyle name="常规 3 28 2" xfId="1514"/>
    <cellStyle name="常规 3 28 3" xfId="1515"/>
    <cellStyle name="解释性文本 3 2" xfId="1516"/>
    <cellStyle name="常规 3 29" xfId="1517"/>
    <cellStyle name="常规 3 29 2" xfId="1518"/>
    <cellStyle name="常规 3 29 3" xfId="1519"/>
    <cellStyle name="解释性文本 4 2" xfId="1520"/>
    <cellStyle name="常规 3 3" xfId="1521"/>
    <cellStyle name="注释 10 3" xfId="1522"/>
    <cellStyle name="常规 3 3 2" xfId="1523"/>
    <cellStyle name="常规 3 3 3" xfId="1524"/>
    <cellStyle name="常规 3 4" xfId="1525"/>
    <cellStyle name="注释 10 4" xfId="1526"/>
    <cellStyle name="常规 3 4 2" xfId="1527"/>
    <cellStyle name="常规 3 5" xfId="1528"/>
    <cellStyle name="注释 10 5" xfId="1529"/>
    <cellStyle name="常规 3 5 2" xfId="1530"/>
    <cellStyle name="常规 3 6" xfId="1531"/>
    <cellStyle name="常规 7 8 2" xfId="1532"/>
    <cellStyle name="常规 3 6 2" xfId="1533"/>
    <cellStyle name="常规 3 7 2" xfId="1534"/>
    <cellStyle name="常规 3 8" xfId="1535"/>
    <cellStyle name="常规 3 9" xfId="1536"/>
    <cellStyle name="常规 3 9 2" xfId="1537"/>
    <cellStyle name="常规 35 2" xfId="1538"/>
    <cellStyle name="常规 40 2" xfId="1539"/>
    <cellStyle name="常规 36" xfId="1540"/>
    <cellStyle name="常规 41" xfId="1541"/>
    <cellStyle name="强调文字颜色 2 8 2" xfId="1542"/>
    <cellStyle name="常规 36 2" xfId="1543"/>
    <cellStyle name="常规 41 2" xfId="1544"/>
    <cellStyle name="常规 37" xfId="1545"/>
    <cellStyle name="常规 42" xfId="1546"/>
    <cellStyle name="常规 37 2" xfId="1547"/>
    <cellStyle name="常规 38" xfId="1548"/>
    <cellStyle name="常规 43" xfId="1549"/>
    <cellStyle name="常规 38 2" xfId="1550"/>
    <cellStyle name="常规 38 3" xfId="1551"/>
    <cellStyle name="常规 39 2" xfId="1552"/>
    <cellStyle name="常规 4" xfId="1553"/>
    <cellStyle name="输出 4 3" xfId="1554"/>
    <cellStyle name="注释 11" xfId="1555"/>
    <cellStyle name="常规 4 10 2" xfId="1556"/>
    <cellStyle name="常规 4 10 3" xfId="1557"/>
    <cellStyle name="常规 4 17" xfId="1558"/>
    <cellStyle name="常规 4 22" xfId="1559"/>
    <cellStyle name="样式 1 10" xfId="1560"/>
    <cellStyle name="常规 4 17 2" xfId="1561"/>
    <cellStyle name="常规 4 22 2" xfId="1562"/>
    <cellStyle name="常规 7 12" xfId="1563"/>
    <cellStyle name="样式 1 10 2" xfId="1564"/>
    <cellStyle name="常规 4 17 3" xfId="1565"/>
    <cellStyle name="常规 4 22 3" xfId="1566"/>
    <cellStyle name="常规 7 13" xfId="1567"/>
    <cellStyle name="样式 1 10 3" xfId="1568"/>
    <cellStyle name="常规 4 18" xfId="1569"/>
    <cellStyle name="常规 4 23" xfId="1570"/>
    <cellStyle name="常规 4 18 2" xfId="1571"/>
    <cellStyle name="常规 4 23 2" xfId="1572"/>
    <cellStyle name="强调文字颜色 5 10" xfId="1573"/>
    <cellStyle name="常规 4 19" xfId="1574"/>
    <cellStyle name="常规 4 24" xfId="1575"/>
    <cellStyle name="常规 4 19 2" xfId="1576"/>
    <cellStyle name="常规 4 24 2" xfId="1577"/>
    <cellStyle name="常规 4 2" xfId="1578"/>
    <cellStyle name="注释 11 2" xfId="1579"/>
    <cellStyle name="常规 4 2 10" xfId="1580"/>
    <cellStyle name="常规 4 25" xfId="1581"/>
    <cellStyle name="常规 4 2 11" xfId="1582"/>
    <cellStyle name="常规 4 2 11 2" xfId="1583"/>
    <cellStyle name="常规 4 2 12" xfId="1584"/>
    <cellStyle name="强调文字颜色 5 10 2" xfId="1585"/>
    <cellStyle name="常规 4 2 12 2" xfId="1586"/>
    <cellStyle name="常规 4 2 13" xfId="1587"/>
    <cellStyle name="常规 4 2 13 2" xfId="1588"/>
    <cellStyle name="强调文字颜色 6 10" xfId="1589"/>
    <cellStyle name="常规 4 2 14" xfId="1590"/>
    <cellStyle name="常规 4 2 14 2" xfId="1591"/>
    <cellStyle name="常规 4 2 15 2" xfId="1592"/>
    <cellStyle name="常规 4 2 20 2" xfId="1593"/>
    <cellStyle name="常规 4 2 16" xfId="1594"/>
    <cellStyle name="常规 4 2 21" xfId="1595"/>
    <cellStyle name="常规 6 2 7 2" xfId="1596"/>
    <cellStyle name="常规 4 2 16 2" xfId="1597"/>
    <cellStyle name="常规 4 2 21 2" xfId="1598"/>
    <cellStyle name="常规 4 2 17 2" xfId="1599"/>
    <cellStyle name="常规 4 2 22 2" xfId="1600"/>
    <cellStyle name="常规 4 2 18" xfId="1601"/>
    <cellStyle name="常规 4 2 23" xfId="1602"/>
    <cellStyle name="常规 4 2 18 2" xfId="1603"/>
    <cellStyle name="常规 4 2 23 2" xfId="1604"/>
    <cellStyle name="常规 4 2 19 2" xfId="1605"/>
    <cellStyle name="常规 4 2 24 2" xfId="1606"/>
    <cellStyle name="注释 11 2 2" xfId="1607"/>
    <cellStyle name="常规 4 2 2" xfId="1608"/>
    <cellStyle name="常规 4 4" xfId="1609"/>
    <cellStyle name="常规 4 2 2 10 2" xfId="1610"/>
    <cellStyle name="输入 2 3 2" xfId="1611"/>
    <cellStyle name="常规 4 2 2 10 3" xfId="1612"/>
    <cellStyle name="输入 2 3 3" xfId="1613"/>
    <cellStyle name="常规 4 2 2 11" xfId="1614"/>
    <cellStyle name="输入 2 4" xfId="1615"/>
    <cellStyle name="常规 4 2 2 11 3" xfId="1616"/>
    <cellStyle name="输入 2 4 3" xfId="1617"/>
    <cellStyle name="常规 4 2 2 12" xfId="1618"/>
    <cellStyle name="输入 2 5" xfId="1619"/>
    <cellStyle name="常规 4 2 2 12 2" xfId="1620"/>
    <cellStyle name="输入 2 5 2" xfId="1621"/>
    <cellStyle name="常规 4 2 2 12 3" xfId="1622"/>
    <cellStyle name="常规 4 2 2 13" xfId="1623"/>
    <cellStyle name="输入 2 6" xfId="1624"/>
    <cellStyle name="常规 4 2 2 2" xfId="1625"/>
    <cellStyle name="常规 4 4 2" xfId="1626"/>
    <cellStyle name="常规 6 4" xfId="1627"/>
    <cellStyle name="常规 4 2 2 2 2" xfId="1628"/>
    <cellStyle name="常规 6 4 2" xfId="1629"/>
    <cellStyle name="常规 4 2 2 2 3" xfId="1630"/>
    <cellStyle name="常规 6 4 3" xfId="1631"/>
    <cellStyle name="常规 4 2 2 3 2" xfId="1632"/>
    <cellStyle name="常规 6 5 2" xfId="1633"/>
    <cellStyle name="警告文本 2" xfId="1634"/>
    <cellStyle name="常规 4 2 2 3 3" xfId="1635"/>
    <cellStyle name="警告文本 3" xfId="1636"/>
    <cellStyle name="常规 4 2 2 4 2" xfId="1637"/>
    <cellStyle name="常规 6 6 2" xfId="1638"/>
    <cellStyle name="常规 4 2 2 4 3" xfId="1639"/>
    <cellStyle name="常规 4 2 2 5" xfId="1640"/>
    <cellStyle name="常规 6 7" xfId="1641"/>
    <cellStyle name="常规 4 2 2 5 2" xfId="1642"/>
    <cellStyle name="常规 6 7 2" xfId="1643"/>
    <cellStyle name="常规 4 2 2 6" xfId="1644"/>
    <cellStyle name="常规 6 8" xfId="1645"/>
    <cellStyle name="常规 4 2 2 6 2" xfId="1646"/>
    <cellStyle name="常规 6 8 2" xfId="1647"/>
    <cellStyle name="常规 4 2 2 7" xfId="1648"/>
    <cellStyle name="常规 6 9" xfId="1649"/>
    <cellStyle name="常规 4 2 2 8" xfId="1650"/>
    <cellStyle name="常规 4 2 2 8 2" xfId="1651"/>
    <cellStyle name="常规 4 2 2 9" xfId="1652"/>
    <cellStyle name="常规 4 2 2 9 2" xfId="1653"/>
    <cellStyle name="常规 4 2 26" xfId="1654"/>
    <cellStyle name="常规 4 2 3" xfId="1655"/>
    <cellStyle name="常规 4 5" xfId="1656"/>
    <cellStyle name="常规 4 2 3 2" xfId="1657"/>
    <cellStyle name="常规 4 5 2" xfId="1658"/>
    <cellStyle name="常规 7 4" xfId="1659"/>
    <cellStyle name="常规 4 2 3 3" xfId="1660"/>
    <cellStyle name="常规 4 5 3" xfId="1661"/>
    <cellStyle name="常规 7 12 2" xfId="1662"/>
    <cellStyle name="常规 7 5" xfId="1663"/>
    <cellStyle name="样式 1 10 2 2" xfId="1664"/>
    <cellStyle name="常规 4 2 4" xfId="1665"/>
    <cellStyle name="常规 4 6" xfId="1666"/>
    <cellStyle name="常规 7 9 2" xfId="1667"/>
    <cellStyle name="常规 4 2 4 2" xfId="1668"/>
    <cellStyle name="常规 4 6 2" xfId="1669"/>
    <cellStyle name="链接单元格 9" xfId="1670"/>
    <cellStyle name="常规 4 2 4 3" xfId="1671"/>
    <cellStyle name="常规 4 6 3" xfId="1672"/>
    <cellStyle name="常规 7 13 2" xfId="1673"/>
    <cellStyle name="常规 4 2 5" xfId="1674"/>
    <cellStyle name="常规 4 7" xfId="1675"/>
    <cellStyle name="常规 4 2 6" xfId="1676"/>
    <cellStyle name="常规 4 8" xfId="1677"/>
    <cellStyle name="常规 4 2 7" xfId="1678"/>
    <cellStyle name="常规 4 9" xfId="1679"/>
    <cellStyle name="注释 11 3" xfId="1680"/>
    <cellStyle name="常规 4 3" xfId="1681"/>
    <cellStyle name="常规 4 3 2" xfId="1682"/>
    <cellStyle name="常规 4 3 3" xfId="1683"/>
    <cellStyle name="常规 7 10 2" xfId="1684"/>
    <cellStyle name="常规 40 3" xfId="1685"/>
    <cellStyle name="常规 41 2 2" xfId="1686"/>
    <cellStyle name="常规 41 2 3" xfId="1687"/>
    <cellStyle name="常规 6 2 2" xfId="1688"/>
    <cellStyle name="常规 41 3" xfId="1689"/>
    <cellStyle name="常规 41 3 2" xfId="1690"/>
    <cellStyle name="常规 41 4" xfId="1691"/>
    <cellStyle name="常规 45" xfId="1692"/>
    <cellStyle name="常规 47" xfId="1693"/>
    <cellStyle name="常规 48" xfId="1694"/>
    <cellStyle name="常规 5" xfId="1695"/>
    <cellStyle name="常规 5 2" xfId="1696"/>
    <cellStyle name="常规 5 2 2" xfId="1697"/>
    <cellStyle name="常规 5 2 2 2" xfId="1698"/>
    <cellStyle name="常规 5 2 3" xfId="1699"/>
    <cellStyle name="常规 5 3" xfId="1700"/>
    <cellStyle name="常规 6" xfId="1701"/>
    <cellStyle name="常规 6 10" xfId="1702"/>
    <cellStyle name="常规 6 2" xfId="1703"/>
    <cellStyle name="常规 6 2 11 2" xfId="1704"/>
    <cellStyle name="常规 6 2 11 3" xfId="1705"/>
    <cellStyle name="常规 6 2 12" xfId="1706"/>
    <cellStyle name="常规 6 2 12 2" xfId="1707"/>
    <cellStyle name="常规 6 2 12 3" xfId="1708"/>
    <cellStyle name="常规 6 2 13" xfId="1709"/>
    <cellStyle name="常规 6 2 2 2" xfId="1710"/>
    <cellStyle name="常规 6 2 2 3" xfId="1711"/>
    <cellStyle name="常规 6 2 3" xfId="1712"/>
    <cellStyle name="常规 6 2 4" xfId="1713"/>
    <cellStyle name="常规 6 2 4 2" xfId="1714"/>
    <cellStyle name="常规 6 2 5" xfId="1715"/>
    <cellStyle name="常规 6 2 5 2" xfId="1716"/>
    <cellStyle name="常规 6 2 6" xfId="1717"/>
    <cellStyle name="常规 6 2 6 2" xfId="1718"/>
    <cellStyle name="常规 6 2 7" xfId="1719"/>
    <cellStyle name="常规 6 2 8" xfId="1720"/>
    <cellStyle name="常规 6 2 8 2" xfId="1721"/>
    <cellStyle name="常规 6 2 9" xfId="1722"/>
    <cellStyle name="常规 6 2 9 2" xfId="1723"/>
    <cellStyle name="常规 6 3" xfId="1724"/>
    <cellStyle name="常规 6 3 2" xfId="1725"/>
    <cellStyle name="常规 6 3 3" xfId="1726"/>
    <cellStyle name="常规 7" xfId="1727"/>
    <cellStyle name="常规 7 10" xfId="1728"/>
    <cellStyle name="常规 7 14" xfId="1729"/>
    <cellStyle name="样式 1 10 4" xfId="1730"/>
    <cellStyle name="常规 7 15" xfId="1731"/>
    <cellStyle name="常规 7 20" xfId="1732"/>
    <cellStyle name="常规 7 16" xfId="1733"/>
    <cellStyle name="常规 7 21" xfId="1734"/>
    <cellStyle name="常规 7 17" xfId="1735"/>
    <cellStyle name="常规 7 22" xfId="1736"/>
    <cellStyle name="注释 3" xfId="1737"/>
    <cellStyle name="常规 7 19" xfId="1738"/>
    <cellStyle name="常规 7 24" xfId="1739"/>
    <cellStyle name="输入 7 2" xfId="1740"/>
    <cellStyle name="常规 7 2" xfId="1741"/>
    <cellStyle name="常规 7 2 10 3" xfId="1742"/>
    <cellStyle name="常规 7 2 9 3" xfId="1743"/>
    <cellStyle name="常规 7 2 11 3" xfId="1744"/>
    <cellStyle name="常规 7 2 12" xfId="1745"/>
    <cellStyle name="计算 9 3" xfId="1746"/>
    <cellStyle name="常规 7 2 12 2" xfId="1747"/>
    <cellStyle name="常规 7 2 12 3" xfId="1748"/>
    <cellStyle name="常规 7 2 13" xfId="1749"/>
    <cellStyle name="常规 7 2 2" xfId="1750"/>
    <cellStyle name="常规 7 2 2 2" xfId="1751"/>
    <cellStyle name="常规 7 2 2 3" xfId="1752"/>
    <cellStyle name="常规 7 2 4 3" xfId="1753"/>
    <cellStyle name="常规 7 2 5 3" xfId="1754"/>
    <cellStyle name="常规 7 2 6 3" xfId="1755"/>
    <cellStyle name="常规 7 2 7 3" xfId="1756"/>
    <cellStyle name="常规 7 2 8 3" xfId="1757"/>
    <cellStyle name="注释 4" xfId="1758"/>
    <cellStyle name="常规 7 25" xfId="1759"/>
    <cellStyle name="输入 7 3" xfId="1760"/>
    <cellStyle name="常规 7 3 2" xfId="1761"/>
    <cellStyle name="千位分隔 2" xfId="1762"/>
    <cellStyle name="常规 7 4 2" xfId="1763"/>
    <cellStyle name="常规 7 5 2" xfId="1764"/>
    <cellStyle name="常规 7 6 2" xfId="1765"/>
    <cellStyle name="常规 7 7" xfId="1766"/>
    <cellStyle name="常规 7 8" xfId="1767"/>
    <cellStyle name="常规 7 9" xfId="1768"/>
    <cellStyle name="常规 8" xfId="1769"/>
    <cellStyle name="常规 8 2" xfId="1770"/>
    <cellStyle name="链接单元格 7" xfId="1771"/>
    <cellStyle name="常规 8 3" xfId="1772"/>
    <cellStyle name="链接单元格 8" xfId="1773"/>
    <cellStyle name="超链接 2" xfId="1774"/>
    <cellStyle name="好 2" xfId="1775"/>
    <cellStyle name="好 2 2" xfId="1776"/>
    <cellStyle name="好 3" xfId="1777"/>
    <cellStyle name="好 3 2" xfId="1778"/>
    <cellStyle name="好 4" xfId="1779"/>
    <cellStyle name="好 8 2" xfId="1780"/>
    <cellStyle name="好 9" xfId="1781"/>
    <cellStyle name="好 9 2" xfId="1782"/>
    <cellStyle name="计算 4" xfId="1783"/>
    <cellStyle name="好_KING" xfId="1784"/>
    <cellStyle name="汇总 10 2 2" xfId="1785"/>
    <cellStyle name="汇总 7 2" xfId="1786"/>
    <cellStyle name="汇总 10 3" xfId="1787"/>
    <cellStyle name="汇总 2 2 2 2" xfId="1788"/>
    <cellStyle name="汇总 8" xfId="1789"/>
    <cellStyle name="汇总 11 2 2" xfId="1790"/>
    <cellStyle name="汇总 11 3" xfId="1791"/>
    <cellStyle name="汇总 2" xfId="1792"/>
    <cellStyle name="汇总 2 2" xfId="1793"/>
    <cellStyle name="汇总 2 2 2" xfId="1794"/>
    <cellStyle name="汇总 2 2 3" xfId="1795"/>
    <cellStyle name="警告文本 2 2 2" xfId="1796"/>
    <cellStyle name="汇总 2 3" xfId="1797"/>
    <cellStyle name="检查单元格 2" xfId="1798"/>
    <cellStyle name="汇总 2 3 2" xfId="1799"/>
    <cellStyle name="检查单元格 2 2" xfId="1800"/>
    <cellStyle name="检查单元格 2 3" xfId="1801"/>
    <cellStyle name="汇总 2 3 3" xfId="1802"/>
    <cellStyle name="警告文本 2 3 2" xfId="1803"/>
    <cellStyle name="汇总 2 4" xfId="1804"/>
    <cellStyle name="检查单元格 3" xfId="1805"/>
    <cellStyle name="汇总 2 4 2" xfId="1806"/>
    <cellStyle name="检查单元格 3 2" xfId="1807"/>
    <cellStyle name="汇总 2 4 2 2" xfId="1808"/>
    <cellStyle name="汇总 2 4 3" xfId="1809"/>
    <cellStyle name="警告文本 2 4 2" xfId="1810"/>
    <cellStyle name="样式 1 2 2" xfId="1811"/>
    <cellStyle name="汇总 2 5" xfId="1812"/>
    <cellStyle name="检查单元格 4" xfId="1813"/>
    <cellStyle name="汇总 2 5 2" xfId="1814"/>
    <cellStyle name="检查单元格 4 2" xfId="1815"/>
    <cellStyle name="汇总 2 7" xfId="1816"/>
    <cellStyle name="检查单元格 6" xfId="1817"/>
    <cellStyle name="汇总 3 2" xfId="1818"/>
    <cellStyle name="汇总 3 3" xfId="1819"/>
    <cellStyle name="汇总 4 2" xfId="1820"/>
    <cellStyle name="汇总 4 2 2" xfId="1821"/>
    <cellStyle name="汇总 5 2" xfId="1822"/>
    <cellStyle name="汇总 5 2 2" xfId="1823"/>
    <cellStyle name="计算 8 3" xfId="1824"/>
    <cellStyle name="汇总 6" xfId="1825"/>
    <cellStyle name="汇总 6 2" xfId="1826"/>
    <cellStyle name="汇总 6 2 2" xfId="1827"/>
    <cellStyle name="汇总 7 3" xfId="1828"/>
    <cellStyle name="汇总 8 2" xfId="1829"/>
    <cellStyle name="汇总 8 3" xfId="1830"/>
    <cellStyle name="汇总 9 2" xfId="1831"/>
    <cellStyle name="汇总 9 2 2" xfId="1832"/>
    <cellStyle name="汇总 9 3" xfId="1833"/>
    <cellStyle name="强调文字颜色 2 10 2" xfId="1834"/>
    <cellStyle name="注释 2 2 2 3" xfId="1835"/>
    <cellStyle name="计算 10 2" xfId="1836"/>
    <cellStyle name="计算 10 2 2" xfId="1837"/>
    <cellStyle name="计算 11" xfId="1838"/>
    <cellStyle name="计算 11 2" xfId="1839"/>
    <cellStyle name="计算 11 2 2" xfId="1840"/>
    <cellStyle name="计算 11 3" xfId="1841"/>
    <cellStyle name="计算 2" xfId="1842"/>
    <cellStyle name="强调文字颜色 1 8" xfId="1843"/>
    <cellStyle name="计算 2 2" xfId="1844"/>
    <cellStyle name="强调文字颜色 1 8 2" xfId="1845"/>
    <cellStyle name="计算 2 2 2" xfId="1846"/>
    <cellStyle name="计算 2 2 2 2" xfId="1847"/>
    <cellStyle name="计算 2 2 3" xfId="1848"/>
    <cellStyle name="计算 2 3" xfId="1849"/>
    <cellStyle name="计算 2 3 2" xfId="1850"/>
    <cellStyle name="计算 2 3 2 2" xfId="1851"/>
    <cellStyle name="计算 2 4" xfId="1852"/>
    <cellStyle name="计算 2 4 2" xfId="1853"/>
    <cellStyle name="计算 2 5" xfId="1854"/>
    <cellStyle name="计算 2 5 2" xfId="1855"/>
    <cellStyle name="计算 2 6" xfId="1856"/>
    <cellStyle name="计算 2 6 2" xfId="1857"/>
    <cellStyle name="计算 2 7" xfId="1858"/>
    <cellStyle name="计算 3" xfId="1859"/>
    <cellStyle name="强调文字颜色 1 9" xfId="1860"/>
    <cellStyle name="计算 3 2" xfId="1861"/>
    <cellStyle name="强调文字颜色 1 9 2" xfId="1862"/>
    <cellStyle name="计算 3 2 2" xfId="1863"/>
    <cellStyle name="计算 3 3" xfId="1864"/>
    <cellStyle name="计算 4 2" xfId="1865"/>
    <cellStyle name="计算 4 3" xfId="1866"/>
    <cellStyle name="计算 5" xfId="1867"/>
    <cellStyle name="计算 5 2" xfId="1868"/>
    <cellStyle name="计算 5 2 2" xfId="1869"/>
    <cellStyle name="计算 5 3" xfId="1870"/>
    <cellStyle name="计算 6" xfId="1871"/>
    <cellStyle name="计算 7 3" xfId="1872"/>
    <cellStyle name="计算 8" xfId="1873"/>
    <cellStyle name="注释 9 2" xfId="1874"/>
    <cellStyle name="计算 9" xfId="1875"/>
    <cellStyle name="检查单元格 2 3 2" xfId="1876"/>
    <cellStyle name="检查单元格 2 4" xfId="1877"/>
    <cellStyle name="检查单元格 2 4 2" xfId="1878"/>
    <cellStyle name="检查单元格 6 2" xfId="1879"/>
    <cellStyle name="检查单元格 7" xfId="1880"/>
    <cellStyle name="输出 3 2 2" xfId="1881"/>
    <cellStyle name="检查单元格 7 2" xfId="1882"/>
    <cellStyle name="检查单元格 8" xfId="1883"/>
    <cellStyle name="检查单元格 8 2" xfId="1884"/>
    <cellStyle name="检查单元格 9" xfId="1885"/>
    <cellStyle name="检查单元格 9 2" xfId="1886"/>
    <cellStyle name="解释性文本 2" xfId="1887"/>
    <cellStyle name="解释性文本 2 3 2" xfId="1888"/>
    <cellStyle name="解释性文本 2 4" xfId="1889"/>
    <cellStyle name="解释性文本 2 4 2" xfId="1890"/>
    <cellStyle name="解释性文本 2 5" xfId="1891"/>
    <cellStyle name="解释性文本 3" xfId="1892"/>
    <cellStyle name="警告文本 10" xfId="1893"/>
    <cellStyle name="警告文本 10 2" xfId="1894"/>
    <cellStyle name="警告文本 11" xfId="1895"/>
    <cellStyle name="警告文本 11 2" xfId="1896"/>
    <cellStyle name="警告文本 2 2" xfId="1897"/>
    <cellStyle name="警告文本 3 2" xfId="1898"/>
    <cellStyle name="警告文本 4" xfId="1899"/>
    <cellStyle name="警告文本 4 2" xfId="1900"/>
    <cellStyle name="警告文本 5" xfId="1901"/>
    <cellStyle name="警告文本 5 2" xfId="1902"/>
    <cellStyle name="警告文本 6" xfId="1903"/>
    <cellStyle name="警告文本 6 2" xfId="1904"/>
    <cellStyle name="警告文本 7" xfId="1905"/>
    <cellStyle name="警告文本 7 2" xfId="1906"/>
    <cellStyle name="警告文本 8" xfId="1907"/>
    <cellStyle name="警告文本 8 2" xfId="1908"/>
    <cellStyle name="警告文本 9" xfId="1909"/>
    <cellStyle name="警告文本 9 2" xfId="1910"/>
    <cellStyle name="链接单元格 10" xfId="1911"/>
    <cellStyle name="链接单元格 10 2" xfId="1912"/>
    <cellStyle name="链接单元格 11 2" xfId="1913"/>
    <cellStyle name="链接单元格 2" xfId="1914"/>
    <cellStyle name="链接单元格 2 2" xfId="1915"/>
    <cellStyle name="链接单元格 2 2 2" xfId="1916"/>
    <cellStyle name="链接单元格 2 3" xfId="1917"/>
    <cellStyle name="链接单元格 2 3 2" xfId="1918"/>
    <cellStyle name="链接单元格 2 5" xfId="1919"/>
    <cellStyle name="链接单元格 3" xfId="1920"/>
    <cellStyle name="链接单元格 4" xfId="1921"/>
    <cellStyle name="输出 2 4 2 2" xfId="1922"/>
    <cellStyle name="链接单元格 4 2" xfId="1923"/>
    <cellStyle name="链接单元格 5" xfId="1924"/>
    <cellStyle name="链接单元格 5 2" xfId="1925"/>
    <cellStyle name="链接单元格 6" xfId="1926"/>
    <cellStyle name="链接单元格 6 2" xfId="1927"/>
    <cellStyle name="链接单元格 8 2" xfId="1928"/>
    <cellStyle name="链接单元格 9 2" xfId="1929"/>
    <cellStyle name="强调文字颜色 1 10" xfId="1930"/>
    <cellStyle name="强调文字颜色 1 10 2" xfId="1931"/>
    <cellStyle name="强调文字颜色 5 3" xfId="1932"/>
    <cellStyle name="强调文字颜色 1 11" xfId="1933"/>
    <cellStyle name="强调文字颜色 1 11 2" xfId="1934"/>
    <cellStyle name="强调文字颜色 6 3" xfId="1935"/>
    <cellStyle name="强调文字颜色 1 3" xfId="1936"/>
    <cellStyle name="强调文字颜色 6 2 2 2" xfId="1937"/>
    <cellStyle name="强调文字颜色 1 3 2" xfId="1938"/>
    <cellStyle name="强调文字颜色 1 4" xfId="1939"/>
    <cellStyle name="强调文字颜色 1 4 2" xfId="1940"/>
    <cellStyle name="强调文字颜色 1 5" xfId="1941"/>
    <cellStyle name="强调文字颜色 1 5 2" xfId="1942"/>
    <cellStyle name="输出 4" xfId="1943"/>
    <cellStyle name="强调文字颜色 1 6" xfId="1944"/>
    <cellStyle name="强调文字颜色 1 6 2" xfId="1945"/>
    <cellStyle name="强调文字颜色 1 7" xfId="1946"/>
    <cellStyle name="强调文字颜色 2 10" xfId="1947"/>
    <cellStyle name="强调文字颜色 2 11" xfId="1948"/>
    <cellStyle name="强调文字颜色 2 11 2" xfId="1949"/>
    <cellStyle name="强调文字颜色 2 2 2" xfId="1950"/>
    <cellStyle name="强调文字颜色 2 2 4" xfId="1951"/>
    <cellStyle name="强调文字颜色 5 9 2" xfId="1952"/>
    <cellStyle name="强调文字颜色 2 3" xfId="1953"/>
    <cellStyle name="强调文字颜色 6 2 3 2" xfId="1954"/>
    <cellStyle name="强调文字颜色 2 4" xfId="1955"/>
    <cellStyle name="强调文字颜色 2 4 2" xfId="1956"/>
    <cellStyle name="强调文字颜色 2 5" xfId="1957"/>
    <cellStyle name="强调文字颜色 2 5 2" xfId="1958"/>
    <cellStyle name="强调文字颜色 2 6" xfId="1959"/>
    <cellStyle name="强调文字颜色 2 6 2" xfId="1960"/>
    <cellStyle name="强调文字颜色 2 7" xfId="1961"/>
    <cellStyle name="强调文字颜色 2 8" xfId="1962"/>
    <cellStyle name="强调文字颜色 2 9" xfId="1963"/>
    <cellStyle name="强调文字颜色 2 9 2" xfId="1964"/>
    <cellStyle name="强调文字颜色 3 10" xfId="1965"/>
    <cellStyle name="强调文字颜色 3 11" xfId="1966"/>
    <cellStyle name="强调文字颜色 3 11 2" xfId="1967"/>
    <cellStyle name="强调文字颜色 3 2 2" xfId="1968"/>
    <cellStyle name="适中 2 3" xfId="1969"/>
    <cellStyle name="强调文字颜色 3 2 2 2" xfId="1970"/>
    <cellStyle name="适中 2 3 2" xfId="1971"/>
    <cellStyle name="强调文字颜色 3 2 4" xfId="1972"/>
    <cellStyle name="强调文字颜色 6 9 2" xfId="1973"/>
    <cellStyle name="适中 2 5" xfId="1974"/>
    <cellStyle name="强调文字颜色 3 2 4 2" xfId="1975"/>
    <cellStyle name="强调文字颜色 3 2 5" xfId="1976"/>
    <cellStyle name="强调文字颜色 4 2 2" xfId="1977"/>
    <cellStyle name="强调文字颜色 4 2 3" xfId="1978"/>
    <cellStyle name="强调文字颜色 4 2 3 2" xfId="1979"/>
    <cellStyle name="强调文字颜色 4 2 4" xfId="1980"/>
    <cellStyle name="强调文字颜色 4 2 4 2" xfId="1981"/>
    <cellStyle name="强调文字颜色 4 2 5" xfId="1982"/>
    <cellStyle name="强调文字颜色 4 3" xfId="1983"/>
    <cellStyle name="强调文字颜色 4 3 2" xfId="1984"/>
    <cellStyle name="强调文字颜色 4 4" xfId="1985"/>
    <cellStyle name="强调文字颜色 4 5" xfId="1986"/>
    <cellStyle name="强调文字颜色 4 5 2" xfId="1987"/>
    <cellStyle name="强调文字颜色 4 6" xfId="1988"/>
    <cellStyle name="强调文字颜色 4 6 2" xfId="1989"/>
    <cellStyle name="强调文字颜色 4 7" xfId="1990"/>
    <cellStyle name="强调文字颜色 4 8" xfId="1991"/>
    <cellStyle name="输入 10" xfId="1992"/>
    <cellStyle name="强调文字颜色 4 8 2" xfId="1993"/>
    <cellStyle name="输入 10 2" xfId="1994"/>
    <cellStyle name="强调文字颜色 4 9" xfId="1995"/>
    <cellStyle name="输入 11" xfId="1996"/>
    <cellStyle name="强调文字颜色 5 11 2" xfId="1997"/>
    <cellStyle name="强调文字颜色 5 2 2" xfId="1998"/>
    <cellStyle name="强调文字颜色 5 2 2 2" xfId="1999"/>
    <cellStyle name="强调文字颜色 5 2 3" xfId="2000"/>
    <cellStyle name="强调文字颜色 5 2 3 2" xfId="2001"/>
    <cellStyle name="强调文字颜色 5 3 2" xfId="2002"/>
    <cellStyle name="强调文字颜色 5 4" xfId="2003"/>
    <cellStyle name="强调文字颜色 5 5" xfId="2004"/>
    <cellStyle name="强调文字颜色 5 5 2" xfId="2005"/>
    <cellStyle name="强调文字颜色 5 6" xfId="2006"/>
    <cellStyle name="强调文字颜色 5 6 2" xfId="2007"/>
    <cellStyle name="强调文字颜色 5 7" xfId="2008"/>
    <cellStyle name="强调文字颜色 5 8" xfId="2009"/>
    <cellStyle name="强调文字颜色 5 8 2" xfId="2010"/>
    <cellStyle name="强调文字颜色 5 9" xfId="2011"/>
    <cellStyle name="强调文字颜色 6 10 2" xfId="2012"/>
    <cellStyle name="强调文字颜色 6 11" xfId="2013"/>
    <cellStyle name="强调文字颜色 6 11 2" xfId="2014"/>
    <cellStyle name="强调文字颜色 6 2 2" xfId="2015"/>
    <cellStyle name="强调文字颜色 6 2 3" xfId="2016"/>
    <cellStyle name="强调文字颜色 6 3 2" xfId="2017"/>
    <cellStyle name="强调文字颜色 6 4" xfId="2018"/>
    <cellStyle name="强调文字颜色 6 4 2" xfId="2019"/>
    <cellStyle name="强调文字颜色 6 5" xfId="2020"/>
    <cellStyle name="强调文字颜色 6 5 2" xfId="2021"/>
    <cellStyle name="输出 10" xfId="2022"/>
    <cellStyle name="强调文字颜色 6 6" xfId="2023"/>
    <cellStyle name="强调文字颜色 6 6 2" xfId="2024"/>
    <cellStyle name="强调文字颜色 6 7" xfId="2025"/>
    <cellStyle name="强调文字颜色 6 8" xfId="2026"/>
    <cellStyle name="强调文字颜色 6 8 2" xfId="2027"/>
    <cellStyle name="强调文字颜色 6 9" xfId="2028"/>
    <cellStyle name="适中 10" xfId="2029"/>
    <cellStyle name="适中 11" xfId="2030"/>
    <cellStyle name="适中 2" xfId="2031"/>
    <cellStyle name="适中 2 2" xfId="2032"/>
    <cellStyle name="适中 3" xfId="2033"/>
    <cellStyle name="适中 3 2" xfId="2034"/>
    <cellStyle name="输出 10 2" xfId="2035"/>
    <cellStyle name="输出 10 2 2" xfId="2036"/>
    <cellStyle name="输出 10 3" xfId="2037"/>
    <cellStyle name="输出 11" xfId="2038"/>
    <cellStyle name="输出 2" xfId="2039"/>
    <cellStyle name="输出 2 2 2" xfId="2040"/>
    <cellStyle name="输出 2 2 2 2" xfId="2041"/>
    <cellStyle name="输出 2 2 3" xfId="2042"/>
    <cellStyle name="输出 2 3" xfId="2043"/>
    <cellStyle name="输出 2 3 2" xfId="2044"/>
    <cellStyle name="输出 2 3 2 2" xfId="2045"/>
    <cellStyle name="输出 2 3 3" xfId="2046"/>
    <cellStyle name="输出 2 4" xfId="2047"/>
    <cellStyle name="输出 2 4 2" xfId="2048"/>
    <cellStyle name="输出 2 4 3" xfId="2049"/>
    <cellStyle name="输出 2 5" xfId="2050"/>
    <cellStyle name="输出 2 5 2" xfId="2051"/>
    <cellStyle name="输出 2 6" xfId="2052"/>
    <cellStyle name="输出 2 6 2" xfId="2053"/>
    <cellStyle name="输出 2 7" xfId="2054"/>
    <cellStyle name="输出 3" xfId="2055"/>
    <cellStyle name="输出 5 3" xfId="2056"/>
    <cellStyle name="输出 6 3" xfId="2057"/>
    <cellStyle name="输出 7" xfId="2058"/>
    <cellStyle name="输出 7 2 2" xfId="2059"/>
    <cellStyle name="输出 7 3" xfId="2060"/>
    <cellStyle name="输出 8 3" xfId="2061"/>
    <cellStyle name="输出 9 3" xfId="2062"/>
    <cellStyle name="输入 10 3" xfId="2063"/>
    <cellStyle name="输入 2 3 2 2" xfId="2064"/>
    <cellStyle name="输入 2 4 2 2" xfId="2065"/>
    <cellStyle name="输入 2 6 2" xfId="2066"/>
    <cellStyle name="输入 5" xfId="2067"/>
    <cellStyle name="输入 6" xfId="2068"/>
    <cellStyle name="输入 7" xfId="2069"/>
    <cellStyle name="输入 8" xfId="2070"/>
    <cellStyle name="输入 8 2" xfId="2071"/>
    <cellStyle name="输入 8 3" xfId="2072"/>
    <cellStyle name="输入 9" xfId="2073"/>
    <cellStyle name="输入 9 3" xfId="2074"/>
    <cellStyle name="注释 2 2 2 2" xfId="2075"/>
    <cellStyle name="注释 2 2 3" xfId="2076"/>
    <cellStyle name="注释 2 2 3 2" xfId="2077"/>
    <cellStyle name="注释 2 3 3" xfId="2078"/>
    <cellStyle name="注释 2 4 2 2" xfId="2079"/>
    <cellStyle name="注释 2 4 3" xfId="2080"/>
    <cellStyle name="注释 2 6" xfId="2081"/>
    <cellStyle name="注释 5" xfId="2082"/>
    <cellStyle name="注释 5 2" xfId="2083"/>
    <cellStyle name="注释 5 3" xfId="2084"/>
    <cellStyle name="注释 6" xfId="2085"/>
    <cellStyle name="注释 6 2" xfId="2086"/>
    <cellStyle name="注释 6 2 2" xfId="2087"/>
    <cellStyle name="注释 6 3" xfId="2088"/>
    <cellStyle name="注释 7 2" xfId="2089"/>
    <cellStyle name="注释 7 2 2" xfId="2090"/>
    <cellStyle name="注释 7 3" xfId="2091"/>
    <cellStyle name="注释 8" xfId="2092"/>
    <cellStyle name="注释 8 2" xfId="2093"/>
    <cellStyle name="注释 8 2 2" xfId="2094"/>
    <cellStyle name="注释 8 3" xfId="2095"/>
    <cellStyle name="注释 9" xfId="2096"/>
    <cellStyle name="注释 9 3" xfId="2097"/>
  </cellStyles>
  <dxfs count="5">
    <dxf>
      <font>
        <name val="华文细黑"/>
        <scheme val="none"/>
        <b val="0"/>
        <i val="0"/>
        <strike val="0"/>
        <u val="none"/>
        <sz val="11"/>
        <color theme="1"/>
      </font>
      <numFmt numFmtId="0" formatCode="General"/>
      <fill>
        <patternFill patternType="none"/>
      </fill>
      <alignment horizontal="left" vertical="center"/>
    </dxf>
    <dxf>
      <font>
        <name val="华文细黑"/>
        <scheme val="none"/>
        <b val="0"/>
        <i val="0"/>
        <strike val="0"/>
        <u val="none"/>
        <sz val="11"/>
        <color theme="1"/>
      </font>
      <numFmt numFmtId="14" formatCode="yyyy/m/d"/>
      <fill>
        <patternFill patternType="none"/>
      </fill>
      <alignment horizontal="left" vertical="center"/>
    </dxf>
    <dxf>
      <font>
        <name val="华文细黑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left" vertical="center" wrapText="1"/>
    </dxf>
    <dxf>
      <font>
        <name val="华文细黑"/>
        <scheme val="none"/>
        <b val="0"/>
        <i val="0"/>
        <strike val="0"/>
        <u val="none"/>
        <sz val="11"/>
        <color theme="1"/>
      </font>
      <fill>
        <patternFill patternType="none"/>
      </fill>
      <alignment horizontal="left" vertical="center"/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emf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png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e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png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png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png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png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5" Type="http://schemas.openxmlformats.org/officeDocument/2006/relationships/image" Target="../media/image225.emf"/><Relationship Id="rId224" Type="http://schemas.openxmlformats.org/officeDocument/2006/relationships/image" Target="../media/image224.emf"/><Relationship Id="rId223" Type="http://schemas.openxmlformats.org/officeDocument/2006/relationships/image" Target="../media/image223.emf"/><Relationship Id="rId222" Type="http://schemas.openxmlformats.org/officeDocument/2006/relationships/image" Target="../media/image222.emf"/><Relationship Id="rId221" Type="http://schemas.openxmlformats.org/officeDocument/2006/relationships/image" Target="../media/image221.emf"/><Relationship Id="rId220" Type="http://schemas.openxmlformats.org/officeDocument/2006/relationships/image" Target="../media/image220.emf"/><Relationship Id="rId22" Type="http://schemas.openxmlformats.org/officeDocument/2006/relationships/image" Target="../media/image22.emf"/><Relationship Id="rId219" Type="http://schemas.openxmlformats.org/officeDocument/2006/relationships/image" Target="../media/image219.emf"/><Relationship Id="rId218" Type="http://schemas.openxmlformats.org/officeDocument/2006/relationships/image" Target="../media/image218.emf"/><Relationship Id="rId217" Type="http://schemas.openxmlformats.org/officeDocument/2006/relationships/image" Target="../media/image217.png"/><Relationship Id="rId216" Type="http://schemas.openxmlformats.org/officeDocument/2006/relationships/image" Target="../media/image216.png"/><Relationship Id="rId215" Type="http://schemas.openxmlformats.org/officeDocument/2006/relationships/image" Target="../media/image215.emf"/><Relationship Id="rId214" Type="http://schemas.openxmlformats.org/officeDocument/2006/relationships/image" Target="../media/image214.emf"/><Relationship Id="rId213" Type="http://schemas.openxmlformats.org/officeDocument/2006/relationships/image" Target="../media/image213.emf"/><Relationship Id="rId212" Type="http://schemas.openxmlformats.org/officeDocument/2006/relationships/image" Target="../media/image212.emf"/><Relationship Id="rId211" Type="http://schemas.openxmlformats.org/officeDocument/2006/relationships/image" Target="../media/image211.emf"/><Relationship Id="rId210" Type="http://schemas.openxmlformats.org/officeDocument/2006/relationships/image" Target="../media/image210.emf"/><Relationship Id="rId21" Type="http://schemas.openxmlformats.org/officeDocument/2006/relationships/image" Target="../media/image21.emf"/><Relationship Id="rId209" Type="http://schemas.openxmlformats.org/officeDocument/2006/relationships/image" Target="../media/image209.emf"/><Relationship Id="rId208" Type="http://schemas.openxmlformats.org/officeDocument/2006/relationships/image" Target="../media/image208.emf"/><Relationship Id="rId207" Type="http://schemas.openxmlformats.org/officeDocument/2006/relationships/image" Target="../media/image207.emf"/><Relationship Id="rId206" Type="http://schemas.openxmlformats.org/officeDocument/2006/relationships/image" Target="../media/image206.emf"/><Relationship Id="rId205" Type="http://schemas.openxmlformats.org/officeDocument/2006/relationships/image" Target="../media/image205.emf"/><Relationship Id="rId204" Type="http://schemas.openxmlformats.org/officeDocument/2006/relationships/image" Target="../media/image204.emf"/><Relationship Id="rId203" Type="http://schemas.openxmlformats.org/officeDocument/2006/relationships/image" Target="../media/image203.emf"/><Relationship Id="rId202" Type="http://schemas.openxmlformats.org/officeDocument/2006/relationships/image" Target="../media/image202.emf"/><Relationship Id="rId201" Type="http://schemas.openxmlformats.org/officeDocument/2006/relationships/image" Target="../media/image201.emf"/><Relationship Id="rId200" Type="http://schemas.openxmlformats.org/officeDocument/2006/relationships/image" Target="../media/image200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9" Type="http://schemas.openxmlformats.org/officeDocument/2006/relationships/image" Target="../media/image199.emf"/><Relationship Id="rId198" Type="http://schemas.openxmlformats.org/officeDocument/2006/relationships/image" Target="../media/image198.emf"/><Relationship Id="rId197" Type="http://schemas.openxmlformats.org/officeDocument/2006/relationships/image" Target="../media/image197.emf"/><Relationship Id="rId196" Type="http://schemas.openxmlformats.org/officeDocument/2006/relationships/image" Target="../media/image196.png"/><Relationship Id="rId195" Type="http://schemas.openxmlformats.org/officeDocument/2006/relationships/image" Target="../media/image195.png"/><Relationship Id="rId194" Type="http://schemas.openxmlformats.org/officeDocument/2006/relationships/image" Target="../media/image194.emf"/><Relationship Id="rId193" Type="http://schemas.openxmlformats.org/officeDocument/2006/relationships/image" Target="../media/image193.emf"/><Relationship Id="rId192" Type="http://schemas.openxmlformats.org/officeDocument/2006/relationships/image" Target="../media/image192.emf"/><Relationship Id="rId191" Type="http://schemas.openxmlformats.org/officeDocument/2006/relationships/image" Target="../media/image191.emf"/><Relationship Id="rId190" Type="http://schemas.openxmlformats.org/officeDocument/2006/relationships/image" Target="../media/image190.emf"/><Relationship Id="rId19" Type="http://schemas.openxmlformats.org/officeDocument/2006/relationships/image" Target="../media/image19.emf"/><Relationship Id="rId189" Type="http://schemas.openxmlformats.org/officeDocument/2006/relationships/image" Target="../media/image189.emf"/><Relationship Id="rId188" Type="http://schemas.openxmlformats.org/officeDocument/2006/relationships/image" Target="../media/image188.emf"/><Relationship Id="rId187" Type="http://schemas.openxmlformats.org/officeDocument/2006/relationships/image" Target="../media/image187.emf"/><Relationship Id="rId186" Type="http://schemas.openxmlformats.org/officeDocument/2006/relationships/image" Target="../media/image186.emf"/><Relationship Id="rId185" Type="http://schemas.openxmlformats.org/officeDocument/2006/relationships/image" Target="../media/image185.png"/><Relationship Id="rId184" Type="http://schemas.openxmlformats.org/officeDocument/2006/relationships/image" Target="../media/image184.png"/><Relationship Id="rId183" Type="http://schemas.openxmlformats.org/officeDocument/2006/relationships/image" Target="../media/image183.emf"/><Relationship Id="rId182" Type="http://schemas.openxmlformats.org/officeDocument/2006/relationships/image" Target="../media/image182.emf"/><Relationship Id="rId181" Type="http://schemas.openxmlformats.org/officeDocument/2006/relationships/image" Target="../media/image181.emf"/><Relationship Id="rId180" Type="http://schemas.openxmlformats.org/officeDocument/2006/relationships/image" Target="../media/image180.emf"/><Relationship Id="rId18" Type="http://schemas.openxmlformats.org/officeDocument/2006/relationships/image" Target="../media/image18.emf"/><Relationship Id="rId179" Type="http://schemas.openxmlformats.org/officeDocument/2006/relationships/image" Target="../media/image179.emf"/><Relationship Id="rId178" Type="http://schemas.openxmlformats.org/officeDocument/2006/relationships/image" Target="../media/image178.png"/><Relationship Id="rId177" Type="http://schemas.openxmlformats.org/officeDocument/2006/relationships/image" Target="../media/image177.jpeg"/><Relationship Id="rId176" Type="http://schemas.openxmlformats.org/officeDocument/2006/relationships/image" Target="../media/image176.png"/><Relationship Id="rId175" Type="http://schemas.openxmlformats.org/officeDocument/2006/relationships/image" Target="../media/image175.emf"/><Relationship Id="rId174" Type="http://schemas.openxmlformats.org/officeDocument/2006/relationships/image" Target="../media/image174.emf"/><Relationship Id="rId173" Type="http://schemas.openxmlformats.org/officeDocument/2006/relationships/image" Target="../media/image173.emf"/><Relationship Id="rId172" Type="http://schemas.openxmlformats.org/officeDocument/2006/relationships/image" Target="../media/image172.emf"/><Relationship Id="rId171" Type="http://schemas.openxmlformats.org/officeDocument/2006/relationships/image" Target="../media/image171.emf"/><Relationship Id="rId170" Type="http://schemas.openxmlformats.org/officeDocument/2006/relationships/image" Target="../media/image170.emf"/><Relationship Id="rId17" Type="http://schemas.openxmlformats.org/officeDocument/2006/relationships/image" Target="../media/image17.emf"/><Relationship Id="rId169" Type="http://schemas.openxmlformats.org/officeDocument/2006/relationships/image" Target="../media/image169.emf"/><Relationship Id="rId168" Type="http://schemas.openxmlformats.org/officeDocument/2006/relationships/image" Target="../media/image168.emf"/><Relationship Id="rId167" Type="http://schemas.openxmlformats.org/officeDocument/2006/relationships/image" Target="../media/image167.emf"/><Relationship Id="rId166" Type="http://schemas.openxmlformats.org/officeDocument/2006/relationships/image" Target="../media/image166.wmf"/><Relationship Id="rId165" Type="http://schemas.openxmlformats.org/officeDocument/2006/relationships/image" Target="../media/image165.emf"/><Relationship Id="rId164" Type="http://schemas.openxmlformats.org/officeDocument/2006/relationships/image" Target="../media/image164.emf"/><Relationship Id="rId163" Type="http://schemas.openxmlformats.org/officeDocument/2006/relationships/image" Target="../media/image163.emf"/><Relationship Id="rId162" Type="http://schemas.openxmlformats.org/officeDocument/2006/relationships/image" Target="../media/image162.png"/><Relationship Id="rId161" Type="http://schemas.openxmlformats.org/officeDocument/2006/relationships/image" Target="../media/image161.emf"/><Relationship Id="rId160" Type="http://schemas.openxmlformats.org/officeDocument/2006/relationships/image" Target="../media/image160.emf"/><Relationship Id="rId16" Type="http://schemas.openxmlformats.org/officeDocument/2006/relationships/image" Target="../media/image16.emf"/><Relationship Id="rId159" Type="http://schemas.openxmlformats.org/officeDocument/2006/relationships/image" Target="../media/image159.emf"/><Relationship Id="rId158" Type="http://schemas.openxmlformats.org/officeDocument/2006/relationships/image" Target="../media/image158.emf"/><Relationship Id="rId157" Type="http://schemas.openxmlformats.org/officeDocument/2006/relationships/image" Target="../media/image157.emf"/><Relationship Id="rId156" Type="http://schemas.openxmlformats.org/officeDocument/2006/relationships/image" Target="../media/image156.emf"/><Relationship Id="rId155" Type="http://schemas.openxmlformats.org/officeDocument/2006/relationships/image" Target="../media/image155.emf"/><Relationship Id="rId154" Type="http://schemas.openxmlformats.org/officeDocument/2006/relationships/image" Target="../media/image154.png"/><Relationship Id="rId153" Type="http://schemas.openxmlformats.org/officeDocument/2006/relationships/image" Target="../media/image153.emf"/><Relationship Id="rId152" Type="http://schemas.openxmlformats.org/officeDocument/2006/relationships/image" Target="../media/image152.emf"/><Relationship Id="rId151" Type="http://schemas.openxmlformats.org/officeDocument/2006/relationships/image" Target="../media/image151.emf"/><Relationship Id="rId150" Type="http://schemas.openxmlformats.org/officeDocument/2006/relationships/image" Target="../media/image150.emf"/><Relationship Id="rId15" Type="http://schemas.openxmlformats.org/officeDocument/2006/relationships/image" Target="../media/image15.emf"/><Relationship Id="rId149" Type="http://schemas.openxmlformats.org/officeDocument/2006/relationships/image" Target="../media/image149.wmf"/><Relationship Id="rId148" Type="http://schemas.openxmlformats.org/officeDocument/2006/relationships/image" Target="../media/image148.emf"/><Relationship Id="rId147" Type="http://schemas.openxmlformats.org/officeDocument/2006/relationships/image" Target="../media/image147.emf"/><Relationship Id="rId146" Type="http://schemas.openxmlformats.org/officeDocument/2006/relationships/image" Target="../media/image146.emf"/><Relationship Id="rId145" Type="http://schemas.openxmlformats.org/officeDocument/2006/relationships/image" Target="../media/image145.jpeg"/><Relationship Id="rId144" Type="http://schemas.openxmlformats.org/officeDocument/2006/relationships/image" Target="../media/image144.emf"/><Relationship Id="rId143" Type="http://schemas.openxmlformats.org/officeDocument/2006/relationships/image" Target="../media/image143.wmf"/><Relationship Id="rId142" Type="http://schemas.openxmlformats.org/officeDocument/2006/relationships/image" Target="../media/image142.emf"/><Relationship Id="rId141" Type="http://schemas.openxmlformats.org/officeDocument/2006/relationships/image" Target="../media/image141.emf"/><Relationship Id="rId140" Type="http://schemas.openxmlformats.org/officeDocument/2006/relationships/image" Target="../media/image140.emf"/><Relationship Id="rId14" Type="http://schemas.openxmlformats.org/officeDocument/2006/relationships/image" Target="../media/image14.emf"/><Relationship Id="rId139" Type="http://schemas.openxmlformats.org/officeDocument/2006/relationships/image" Target="../media/image139.emf"/><Relationship Id="rId138" Type="http://schemas.openxmlformats.org/officeDocument/2006/relationships/image" Target="../media/image138.emf"/><Relationship Id="rId137" Type="http://schemas.openxmlformats.org/officeDocument/2006/relationships/image" Target="../media/image137.emf"/><Relationship Id="rId136" Type="http://schemas.openxmlformats.org/officeDocument/2006/relationships/image" Target="../media/image136.emf"/><Relationship Id="rId135" Type="http://schemas.openxmlformats.org/officeDocument/2006/relationships/image" Target="../media/image135.emf"/><Relationship Id="rId134" Type="http://schemas.openxmlformats.org/officeDocument/2006/relationships/image" Target="../media/image134.emf"/><Relationship Id="rId133" Type="http://schemas.openxmlformats.org/officeDocument/2006/relationships/image" Target="../media/image133.emf"/><Relationship Id="rId132" Type="http://schemas.openxmlformats.org/officeDocument/2006/relationships/image" Target="../media/image132.emf"/><Relationship Id="rId131" Type="http://schemas.openxmlformats.org/officeDocument/2006/relationships/image" Target="../media/image131.emf"/><Relationship Id="rId130" Type="http://schemas.openxmlformats.org/officeDocument/2006/relationships/image" Target="../media/image130.emf"/><Relationship Id="rId13" Type="http://schemas.openxmlformats.org/officeDocument/2006/relationships/image" Target="../media/image13.emf"/><Relationship Id="rId129" Type="http://schemas.openxmlformats.org/officeDocument/2006/relationships/image" Target="../media/image129.emf"/><Relationship Id="rId128" Type="http://schemas.openxmlformats.org/officeDocument/2006/relationships/image" Target="../media/image128.emf"/><Relationship Id="rId127" Type="http://schemas.openxmlformats.org/officeDocument/2006/relationships/image" Target="../media/image127.emf"/><Relationship Id="rId126" Type="http://schemas.openxmlformats.org/officeDocument/2006/relationships/image" Target="../media/image126.emf"/><Relationship Id="rId125" Type="http://schemas.openxmlformats.org/officeDocument/2006/relationships/image" Target="../media/image125.emf"/><Relationship Id="rId124" Type="http://schemas.openxmlformats.org/officeDocument/2006/relationships/image" Target="../media/image124.emf"/><Relationship Id="rId123" Type="http://schemas.openxmlformats.org/officeDocument/2006/relationships/image" Target="../media/image123.emf"/><Relationship Id="rId122" Type="http://schemas.openxmlformats.org/officeDocument/2006/relationships/image" Target="../media/image122.emf"/><Relationship Id="rId121" Type="http://schemas.openxmlformats.org/officeDocument/2006/relationships/image" Target="../media/image121.emf"/><Relationship Id="rId120" Type="http://schemas.openxmlformats.org/officeDocument/2006/relationships/image" Target="../media/image120.png"/><Relationship Id="rId12" Type="http://schemas.openxmlformats.org/officeDocument/2006/relationships/image" Target="../media/image12.emf"/><Relationship Id="rId119" Type="http://schemas.openxmlformats.org/officeDocument/2006/relationships/image" Target="../media/image119.png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png"/><Relationship Id="rId115" Type="http://schemas.openxmlformats.org/officeDocument/2006/relationships/image" Target="../media/image115.emf"/><Relationship Id="rId114" Type="http://schemas.openxmlformats.org/officeDocument/2006/relationships/image" Target="../media/image114.emf"/><Relationship Id="rId113" Type="http://schemas.openxmlformats.org/officeDocument/2006/relationships/image" Target="../media/image113.emf"/><Relationship Id="rId112" Type="http://schemas.openxmlformats.org/officeDocument/2006/relationships/image" Target="../media/image112.emf"/><Relationship Id="rId111" Type="http://schemas.openxmlformats.org/officeDocument/2006/relationships/image" Target="../media/image111.emf"/><Relationship Id="rId110" Type="http://schemas.openxmlformats.org/officeDocument/2006/relationships/image" Target="../media/image110.emf"/><Relationship Id="rId11" Type="http://schemas.openxmlformats.org/officeDocument/2006/relationships/image" Target="../media/image11.png"/><Relationship Id="rId109" Type="http://schemas.openxmlformats.org/officeDocument/2006/relationships/image" Target="../media/image109.emf"/><Relationship Id="rId108" Type="http://schemas.openxmlformats.org/officeDocument/2006/relationships/image" Target="../media/image108.emf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38100</xdr:colOff>
      <xdr:row>7</xdr:row>
      <xdr:rowOff>28574</xdr:rowOff>
    </xdr:from>
    <xdr:to>
      <xdr:col>18</xdr:col>
      <xdr:colOff>504826</xdr:colOff>
      <xdr:row>7</xdr:row>
      <xdr:rowOff>359525</xdr:rowOff>
    </xdr:to>
    <xdr:pic>
      <xdr:nvPicPr>
        <xdr:cNvPr id="279065" name="图片 449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39" r="3909"/>
        <a:stretch>
          <a:fillRect/>
        </a:stretch>
      </xdr:blipFill>
      <xdr:spPr>
        <a:xfrm>
          <a:off x="5894070" y="2269490"/>
          <a:ext cx="46672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74</xdr:row>
      <xdr:rowOff>76200</xdr:rowOff>
    </xdr:from>
    <xdr:to>
      <xdr:col>18</xdr:col>
      <xdr:colOff>514350</xdr:colOff>
      <xdr:row>74</xdr:row>
      <xdr:rowOff>238125</xdr:rowOff>
    </xdr:to>
    <xdr:pic>
      <xdr:nvPicPr>
        <xdr:cNvPr id="279066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27844750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77</xdr:row>
      <xdr:rowOff>76200</xdr:rowOff>
    </xdr:from>
    <xdr:to>
      <xdr:col>18</xdr:col>
      <xdr:colOff>523875</xdr:colOff>
      <xdr:row>77</xdr:row>
      <xdr:rowOff>238125</xdr:rowOff>
    </xdr:to>
    <xdr:pic>
      <xdr:nvPicPr>
        <xdr:cNvPr id="279067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28987750"/>
          <a:ext cx="4483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78</xdr:row>
      <xdr:rowOff>28575</xdr:rowOff>
    </xdr:from>
    <xdr:to>
      <xdr:col>18</xdr:col>
      <xdr:colOff>495300</xdr:colOff>
      <xdr:row>78</xdr:row>
      <xdr:rowOff>285750</xdr:rowOff>
    </xdr:to>
    <xdr:pic>
      <xdr:nvPicPr>
        <xdr:cNvPr id="279068" name="Picture 5989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>
        <a:xfrm>
          <a:off x="5979795" y="2932112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103</xdr:row>
      <xdr:rowOff>57150</xdr:rowOff>
    </xdr:from>
    <xdr:to>
      <xdr:col>18</xdr:col>
      <xdr:colOff>447675</xdr:colOff>
      <xdr:row>103</xdr:row>
      <xdr:rowOff>285750</xdr:rowOff>
    </xdr:to>
    <xdr:pic>
      <xdr:nvPicPr>
        <xdr:cNvPr id="2790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5941695" y="388747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104</xdr:row>
      <xdr:rowOff>66675</xdr:rowOff>
    </xdr:from>
    <xdr:to>
      <xdr:col>18</xdr:col>
      <xdr:colOff>419100</xdr:colOff>
      <xdr:row>104</xdr:row>
      <xdr:rowOff>276225</xdr:rowOff>
    </xdr:to>
    <xdr:pic>
      <xdr:nvPicPr>
        <xdr:cNvPr id="279070" name="Picture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5951220" y="39265225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175</xdr:row>
      <xdr:rowOff>28575</xdr:rowOff>
    </xdr:from>
    <xdr:to>
      <xdr:col>18</xdr:col>
      <xdr:colOff>438150</xdr:colOff>
      <xdr:row>175</xdr:row>
      <xdr:rowOff>295275</xdr:rowOff>
    </xdr:to>
    <xdr:pic>
      <xdr:nvPicPr>
        <xdr:cNvPr id="279071" name="Picture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80" b="-1880"/>
        <a:stretch>
          <a:fillRect/>
        </a:stretch>
      </xdr:blipFill>
      <xdr:spPr>
        <a:xfrm>
          <a:off x="5970270" y="66278125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152400</xdr:colOff>
      <xdr:row>176</xdr:row>
      <xdr:rowOff>66675</xdr:rowOff>
    </xdr:from>
    <xdr:to>
      <xdr:col>18</xdr:col>
      <xdr:colOff>438150</xdr:colOff>
      <xdr:row>176</xdr:row>
      <xdr:rowOff>295275</xdr:rowOff>
    </xdr:to>
    <xdr:pic>
      <xdr:nvPicPr>
        <xdr:cNvPr id="279072" name="Picture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3" b="-723"/>
        <a:stretch>
          <a:fillRect/>
        </a:stretch>
      </xdr:blipFill>
      <xdr:spPr>
        <a:xfrm>
          <a:off x="6008370" y="666972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140</xdr:row>
      <xdr:rowOff>9525</xdr:rowOff>
    </xdr:from>
    <xdr:to>
      <xdr:col>18</xdr:col>
      <xdr:colOff>514350</xdr:colOff>
      <xdr:row>140</xdr:row>
      <xdr:rowOff>285750</xdr:rowOff>
    </xdr:to>
    <xdr:pic>
      <xdr:nvPicPr>
        <xdr:cNvPr id="279073" name="Picture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5941695" y="5292407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179</xdr:row>
      <xdr:rowOff>38100</xdr:rowOff>
    </xdr:from>
    <xdr:to>
      <xdr:col>18</xdr:col>
      <xdr:colOff>409575</xdr:colOff>
      <xdr:row>179</xdr:row>
      <xdr:rowOff>228600</xdr:rowOff>
    </xdr:to>
    <xdr:pic>
      <xdr:nvPicPr>
        <xdr:cNvPr id="279074" name="Picture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5989320" y="678116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152400</xdr:colOff>
      <xdr:row>180</xdr:row>
      <xdr:rowOff>47625</xdr:rowOff>
    </xdr:from>
    <xdr:to>
      <xdr:col>18</xdr:col>
      <xdr:colOff>476250</xdr:colOff>
      <xdr:row>180</xdr:row>
      <xdr:rowOff>285750</xdr:rowOff>
    </xdr:to>
    <xdr:pic>
      <xdr:nvPicPr>
        <xdr:cNvPr id="279075" name="Picture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008370" y="682021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178</xdr:row>
      <xdr:rowOff>38100</xdr:rowOff>
    </xdr:from>
    <xdr:to>
      <xdr:col>18</xdr:col>
      <xdr:colOff>409575</xdr:colOff>
      <xdr:row>178</xdr:row>
      <xdr:rowOff>285750</xdr:rowOff>
    </xdr:to>
    <xdr:pic>
      <xdr:nvPicPr>
        <xdr:cNvPr id="279076" name="图片 77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674306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102</xdr:row>
      <xdr:rowOff>57150</xdr:rowOff>
    </xdr:from>
    <xdr:to>
      <xdr:col>18</xdr:col>
      <xdr:colOff>533400</xdr:colOff>
      <xdr:row>102</xdr:row>
      <xdr:rowOff>238125</xdr:rowOff>
    </xdr:to>
    <xdr:pic>
      <xdr:nvPicPr>
        <xdr:cNvPr id="279077" name="Picture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5903595" y="38493700"/>
          <a:ext cx="46736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169</xdr:row>
      <xdr:rowOff>47625</xdr:rowOff>
    </xdr:from>
    <xdr:to>
      <xdr:col>18</xdr:col>
      <xdr:colOff>447675</xdr:colOff>
      <xdr:row>169</xdr:row>
      <xdr:rowOff>247650</xdr:rowOff>
    </xdr:to>
    <xdr:pic>
      <xdr:nvPicPr>
        <xdr:cNvPr id="279078" name="图片 31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64011175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181</xdr:row>
      <xdr:rowOff>47625</xdr:rowOff>
    </xdr:from>
    <xdr:to>
      <xdr:col>18</xdr:col>
      <xdr:colOff>457200</xdr:colOff>
      <xdr:row>181</xdr:row>
      <xdr:rowOff>295275</xdr:rowOff>
    </xdr:to>
    <xdr:pic>
      <xdr:nvPicPr>
        <xdr:cNvPr id="279079" name="图片 31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7420" y="6858317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182</xdr:row>
      <xdr:rowOff>28575</xdr:rowOff>
    </xdr:from>
    <xdr:to>
      <xdr:col>18</xdr:col>
      <xdr:colOff>428625</xdr:colOff>
      <xdr:row>182</xdr:row>
      <xdr:rowOff>276225</xdr:rowOff>
    </xdr:to>
    <xdr:pic>
      <xdr:nvPicPr>
        <xdr:cNvPr id="279080" name="图片 31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8845" y="6894512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161925</xdr:colOff>
      <xdr:row>183</xdr:row>
      <xdr:rowOff>66675</xdr:rowOff>
    </xdr:from>
    <xdr:to>
      <xdr:col>18</xdr:col>
      <xdr:colOff>447675</xdr:colOff>
      <xdr:row>183</xdr:row>
      <xdr:rowOff>266700</xdr:rowOff>
    </xdr:to>
    <xdr:pic>
      <xdr:nvPicPr>
        <xdr:cNvPr id="279081" name="图片 31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7895" y="6936422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113</xdr:row>
      <xdr:rowOff>57150</xdr:rowOff>
    </xdr:from>
    <xdr:to>
      <xdr:col>18</xdr:col>
      <xdr:colOff>457200</xdr:colOff>
      <xdr:row>113</xdr:row>
      <xdr:rowOff>285750</xdr:rowOff>
    </xdr:to>
    <xdr:pic>
      <xdr:nvPicPr>
        <xdr:cNvPr id="279082" name="图片 31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9320" y="4268470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139</xdr:row>
      <xdr:rowOff>38100</xdr:rowOff>
    </xdr:from>
    <xdr:to>
      <xdr:col>18</xdr:col>
      <xdr:colOff>495300</xdr:colOff>
      <xdr:row>139</xdr:row>
      <xdr:rowOff>257175</xdr:rowOff>
    </xdr:to>
    <xdr:pic>
      <xdr:nvPicPr>
        <xdr:cNvPr id="279083" name="图片 31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525716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177</xdr:row>
      <xdr:rowOff>28575</xdr:rowOff>
    </xdr:from>
    <xdr:to>
      <xdr:col>18</xdr:col>
      <xdr:colOff>428625</xdr:colOff>
      <xdr:row>177</xdr:row>
      <xdr:rowOff>276225</xdr:rowOff>
    </xdr:to>
    <xdr:pic>
      <xdr:nvPicPr>
        <xdr:cNvPr id="279084" name="图片 318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67040125"/>
          <a:ext cx="333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172</xdr:row>
      <xdr:rowOff>38100</xdr:rowOff>
    </xdr:from>
    <xdr:to>
      <xdr:col>18</xdr:col>
      <xdr:colOff>485775</xdr:colOff>
      <xdr:row>172</xdr:row>
      <xdr:rowOff>285750</xdr:rowOff>
    </xdr:to>
    <xdr:pic>
      <xdr:nvPicPr>
        <xdr:cNvPr id="279085" name="图片 31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651446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188</xdr:row>
      <xdr:rowOff>57150</xdr:rowOff>
    </xdr:from>
    <xdr:to>
      <xdr:col>18</xdr:col>
      <xdr:colOff>514350</xdr:colOff>
      <xdr:row>188</xdr:row>
      <xdr:rowOff>257175</xdr:rowOff>
    </xdr:to>
    <xdr:pic>
      <xdr:nvPicPr>
        <xdr:cNvPr id="279086" name="图片 320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71259700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138</xdr:row>
      <xdr:rowOff>38100</xdr:rowOff>
    </xdr:from>
    <xdr:to>
      <xdr:col>18</xdr:col>
      <xdr:colOff>457200</xdr:colOff>
      <xdr:row>138</xdr:row>
      <xdr:rowOff>228600</xdr:rowOff>
    </xdr:to>
    <xdr:pic>
      <xdr:nvPicPr>
        <xdr:cNvPr id="279087" name="图片 3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52190650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204</xdr:row>
      <xdr:rowOff>47625</xdr:rowOff>
    </xdr:from>
    <xdr:to>
      <xdr:col>18</xdr:col>
      <xdr:colOff>409575</xdr:colOff>
      <xdr:row>204</xdr:row>
      <xdr:rowOff>276225</xdr:rowOff>
    </xdr:to>
    <xdr:pic>
      <xdr:nvPicPr>
        <xdr:cNvPr id="279088" name="Picture 3"/>
        <xdr:cNvPicPr>
          <a:picLocks noChangeAspect="1"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66" t="14607" r="3716" b="21117"/>
        <a:stretch>
          <a:fillRect/>
        </a:stretch>
      </xdr:blipFill>
      <xdr:spPr>
        <a:xfrm>
          <a:off x="5951220" y="773461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205</xdr:row>
      <xdr:rowOff>47625</xdr:rowOff>
    </xdr:from>
    <xdr:to>
      <xdr:col>18</xdr:col>
      <xdr:colOff>447675</xdr:colOff>
      <xdr:row>205</xdr:row>
      <xdr:rowOff>295275</xdr:rowOff>
    </xdr:to>
    <xdr:pic>
      <xdr:nvPicPr>
        <xdr:cNvPr id="279089" name="Picture 4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7" t="28711" r="13354" b="16348"/>
        <a:stretch>
          <a:fillRect/>
        </a:stretch>
      </xdr:blipFill>
      <xdr:spPr>
        <a:xfrm>
          <a:off x="5960745" y="7772717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152400</xdr:colOff>
      <xdr:row>206</xdr:row>
      <xdr:rowOff>19050</xdr:rowOff>
    </xdr:from>
    <xdr:to>
      <xdr:col>18</xdr:col>
      <xdr:colOff>504825</xdr:colOff>
      <xdr:row>207</xdr:row>
      <xdr:rowOff>0</xdr:rowOff>
    </xdr:to>
    <xdr:pic>
      <xdr:nvPicPr>
        <xdr:cNvPr id="279090" name="Picture 5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98" b="-1498"/>
        <a:stretch>
          <a:fillRect/>
        </a:stretch>
      </xdr:blipFill>
      <xdr:spPr>
        <a:xfrm>
          <a:off x="6008370" y="78079600"/>
          <a:ext cx="352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196</xdr:row>
      <xdr:rowOff>66675</xdr:rowOff>
    </xdr:from>
    <xdr:to>
      <xdr:col>18</xdr:col>
      <xdr:colOff>428625</xdr:colOff>
      <xdr:row>196</xdr:row>
      <xdr:rowOff>247650</xdr:rowOff>
    </xdr:to>
    <xdr:pic>
      <xdr:nvPicPr>
        <xdr:cNvPr id="279091" name="Picture 8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027420" y="7431722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197</xdr:row>
      <xdr:rowOff>47625</xdr:rowOff>
    </xdr:from>
    <xdr:to>
      <xdr:col>18</xdr:col>
      <xdr:colOff>457200</xdr:colOff>
      <xdr:row>197</xdr:row>
      <xdr:rowOff>285750</xdr:rowOff>
    </xdr:to>
    <xdr:pic>
      <xdr:nvPicPr>
        <xdr:cNvPr id="279092" name="Picture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5989320" y="746791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226</xdr:row>
      <xdr:rowOff>28575</xdr:rowOff>
    </xdr:from>
    <xdr:to>
      <xdr:col>18</xdr:col>
      <xdr:colOff>438150</xdr:colOff>
      <xdr:row>226</xdr:row>
      <xdr:rowOff>266700</xdr:rowOff>
    </xdr:to>
    <xdr:pic>
      <xdr:nvPicPr>
        <xdr:cNvPr id="279093" name="Picture 1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" b="-645"/>
        <a:stretch>
          <a:fillRect/>
        </a:stretch>
      </xdr:blipFill>
      <xdr:spPr>
        <a:xfrm>
          <a:off x="5894070" y="85709125"/>
          <a:ext cx="400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227</xdr:row>
      <xdr:rowOff>19050</xdr:rowOff>
    </xdr:from>
    <xdr:to>
      <xdr:col>18</xdr:col>
      <xdr:colOff>419100</xdr:colOff>
      <xdr:row>227</xdr:row>
      <xdr:rowOff>266700</xdr:rowOff>
    </xdr:to>
    <xdr:pic>
      <xdr:nvPicPr>
        <xdr:cNvPr id="279094" name="Picture 1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1" b="-601"/>
        <a:stretch>
          <a:fillRect/>
        </a:stretch>
      </xdr:blipFill>
      <xdr:spPr>
        <a:xfrm>
          <a:off x="5932170" y="8608060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199</xdr:row>
      <xdr:rowOff>28575</xdr:rowOff>
    </xdr:from>
    <xdr:to>
      <xdr:col>18</xdr:col>
      <xdr:colOff>504825</xdr:colOff>
      <xdr:row>199</xdr:row>
      <xdr:rowOff>276225</xdr:rowOff>
    </xdr:to>
    <xdr:pic>
      <xdr:nvPicPr>
        <xdr:cNvPr id="279095" name="图片 35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75422125"/>
          <a:ext cx="466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200</xdr:row>
      <xdr:rowOff>38100</xdr:rowOff>
    </xdr:from>
    <xdr:to>
      <xdr:col>18</xdr:col>
      <xdr:colOff>485775</xdr:colOff>
      <xdr:row>200</xdr:row>
      <xdr:rowOff>276225</xdr:rowOff>
    </xdr:to>
    <xdr:pic>
      <xdr:nvPicPr>
        <xdr:cNvPr id="279096" name="图片 35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75812650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207</xdr:row>
      <xdr:rowOff>76200</xdr:rowOff>
    </xdr:from>
    <xdr:to>
      <xdr:col>18</xdr:col>
      <xdr:colOff>533400</xdr:colOff>
      <xdr:row>207</xdr:row>
      <xdr:rowOff>247650</xdr:rowOff>
    </xdr:to>
    <xdr:pic>
      <xdr:nvPicPr>
        <xdr:cNvPr id="279097" name="图片 355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78517750"/>
          <a:ext cx="4959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209</xdr:row>
      <xdr:rowOff>38100</xdr:rowOff>
    </xdr:from>
    <xdr:to>
      <xdr:col>18</xdr:col>
      <xdr:colOff>485775</xdr:colOff>
      <xdr:row>209</xdr:row>
      <xdr:rowOff>266700</xdr:rowOff>
    </xdr:to>
    <xdr:pic>
      <xdr:nvPicPr>
        <xdr:cNvPr id="279098" name="图片 35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7924165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223</xdr:row>
      <xdr:rowOff>38100</xdr:rowOff>
    </xdr:from>
    <xdr:to>
      <xdr:col>18</xdr:col>
      <xdr:colOff>400050</xdr:colOff>
      <xdr:row>223</xdr:row>
      <xdr:rowOff>304800</xdr:rowOff>
    </xdr:to>
    <xdr:pic>
      <xdr:nvPicPr>
        <xdr:cNvPr id="279099" name="Picture 16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5979795" y="84575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161925</xdr:colOff>
      <xdr:row>193</xdr:row>
      <xdr:rowOff>0</xdr:rowOff>
    </xdr:from>
    <xdr:to>
      <xdr:col>18</xdr:col>
      <xdr:colOff>495300</xdr:colOff>
      <xdr:row>193</xdr:row>
      <xdr:rowOff>276225</xdr:rowOff>
    </xdr:to>
    <xdr:pic>
      <xdr:nvPicPr>
        <xdr:cNvPr id="279100" name="Picture 13522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017895" y="7310755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193</xdr:row>
      <xdr:rowOff>228600</xdr:rowOff>
    </xdr:from>
    <xdr:to>
      <xdr:col>18</xdr:col>
      <xdr:colOff>171450</xdr:colOff>
      <xdr:row>193</xdr:row>
      <xdr:rowOff>228600</xdr:rowOff>
    </xdr:to>
    <xdr:pic>
      <xdr:nvPicPr>
        <xdr:cNvPr id="279101" name="Picture 13522"/>
        <xdr:cNvPicPr>
          <a:picLocks noChangeAspect="1"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6027420" y="73336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195</xdr:row>
      <xdr:rowOff>19050</xdr:rowOff>
    </xdr:from>
    <xdr:to>
      <xdr:col>18</xdr:col>
      <xdr:colOff>361950</xdr:colOff>
      <xdr:row>195</xdr:row>
      <xdr:rowOff>285750</xdr:rowOff>
    </xdr:to>
    <xdr:pic>
      <xdr:nvPicPr>
        <xdr:cNvPr id="279102" name="图片 774"/>
        <xdr:cNvPicPr>
          <a:picLocks noChangeAspect="1"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9320" y="73888600"/>
          <a:ext cx="228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180975</xdr:colOff>
      <xdr:row>208</xdr:row>
      <xdr:rowOff>38100</xdr:rowOff>
    </xdr:from>
    <xdr:to>
      <xdr:col>18</xdr:col>
      <xdr:colOff>400050</xdr:colOff>
      <xdr:row>208</xdr:row>
      <xdr:rowOff>314325</xdr:rowOff>
    </xdr:to>
    <xdr:pic>
      <xdr:nvPicPr>
        <xdr:cNvPr id="279103" name="Picture 16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036945" y="78860650"/>
          <a:ext cx="2190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192</xdr:row>
      <xdr:rowOff>38100</xdr:rowOff>
    </xdr:from>
    <xdr:to>
      <xdr:col>18</xdr:col>
      <xdr:colOff>466725</xdr:colOff>
      <xdr:row>192</xdr:row>
      <xdr:rowOff>295275</xdr:rowOff>
    </xdr:to>
    <xdr:pic>
      <xdr:nvPicPr>
        <xdr:cNvPr id="279104" name="图片 345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9795" y="7276465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194</xdr:row>
      <xdr:rowOff>66675</xdr:rowOff>
    </xdr:from>
    <xdr:to>
      <xdr:col>18</xdr:col>
      <xdr:colOff>514350</xdr:colOff>
      <xdr:row>194</xdr:row>
      <xdr:rowOff>276225</xdr:rowOff>
    </xdr:to>
    <xdr:pic>
      <xdr:nvPicPr>
        <xdr:cNvPr id="279105" name="图片 346"/>
        <xdr:cNvPicPr>
          <a:picLocks noChangeAspect="1" noChangeArrowheads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7355522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228</xdr:row>
      <xdr:rowOff>47625</xdr:rowOff>
    </xdr:from>
    <xdr:to>
      <xdr:col>18</xdr:col>
      <xdr:colOff>504825</xdr:colOff>
      <xdr:row>228</xdr:row>
      <xdr:rowOff>285750</xdr:rowOff>
    </xdr:to>
    <xdr:pic>
      <xdr:nvPicPr>
        <xdr:cNvPr id="279106" name="图片 362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86490175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234</xdr:row>
      <xdr:rowOff>19050</xdr:rowOff>
    </xdr:from>
    <xdr:to>
      <xdr:col>18</xdr:col>
      <xdr:colOff>466725</xdr:colOff>
      <xdr:row>235</xdr:row>
      <xdr:rowOff>9525</xdr:rowOff>
    </xdr:to>
    <xdr:pic>
      <xdr:nvPicPr>
        <xdr:cNvPr id="279107" name="Picture 19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5941695" y="88747600"/>
          <a:ext cx="381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232</xdr:row>
      <xdr:rowOff>38100</xdr:rowOff>
    </xdr:from>
    <xdr:to>
      <xdr:col>18</xdr:col>
      <xdr:colOff>523875</xdr:colOff>
      <xdr:row>233</xdr:row>
      <xdr:rowOff>0</xdr:rowOff>
    </xdr:to>
    <xdr:pic>
      <xdr:nvPicPr>
        <xdr:cNvPr id="279108" name="Picture 1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88004650"/>
          <a:ext cx="45783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231</xdr:row>
      <xdr:rowOff>66675</xdr:rowOff>
    </xdr:from>
    <xdr:to>
      <xdr:col>18</xdr:col>
      <xdr:colOff>485775</xdr:colOff>
      <xdr:row>231</xdr:row>
      <xdr:rowOff>304800</xdr:rowOff>
    </xdr:to>
    <xdr:pic>
      <xdr:nvPicPr>
        <xdr:cNvPr id="279109" name="Picture 2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87652225"/>
          <a:ext cx="4095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233</xdr:row>
      <xdr:rowOff>85725</xdr:rowOff>
    </xdr:from>
    <xdr:to>
      <xdr:col>18</xdr:col>
      <xdr:colOff>523875</xdr:colOff>
      <xdr:row>233</xdr:row>
      <xdr:rowOff>238125</xdr:rowOff>
    </xdr:to>
    <xdr:pic>
      <xdr:nvPicPr>
        <xdr:cNvPr id="279110" name="Picture 3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1" t="30374" r="7549" b="22357"/>
        <a:stretch>
          <a:fillRect/>
        </a:stretch>
      </xdr:blipFill>
      <xdr:spPr>
        <a:xfrm>
          <a:off x="5922645" y="88433275"/>
          <a:ext cx="44831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230</xdr:row>
      <xdr:rowOff>47625</xdr:rowOff>
    </xdr:from>
    <xdr:to>
      <xdr:col>18</xdr:col>
      <xdr:colOff>542925</xdr:colOff>
      <xdr:row>230</xdr:row>
      <xdr:rowOff>276225</xdr:rowOff>
    </xdr:to>
    <xdr:pic>
      <xdr:nvPicPr>
        <xdr:cNvPr id="279111" name="Picture 2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87252175"/>
          <a:ext cx="4768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235</xdr:row>
      <xdr:rowOff>85725</xdr:rowOff>
    </xdr:from>
    <xdr:to>
      <xdr:col>18</xdr:col>
      <xdr:colOff>542925</xdr:colOff>
      <xdr:row>235</xdr:row>
      <xdr:rowOff>200025</xdr:rowOff>
    </xdr:to>
    <xdr:pic>
      <xdr:nvPicPr>
        <xdr:cNvPr id="279112" name="Picture 20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5" t="37598" r="12505" b="33772"/>
        <a:stretch>
          <a:fillRect/>
        </a:stretch>
      </xdr:blipFill>
      <xdr:spPr>
        <a:xfrm>
          <a:off x="5884545" y="89195275"/>
          <a:ext cx="4864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236</xdr:row>
      <xdr:rowOff>66675</xdr:rowOff>
    </xdr:from>
    <xdr:to>
      <xdr:col>18</xdr:col>
      <xdr:colOff>514350</xdr:colOff>
      <xdr:row>236</xdr:row>
      <xdr:rowOff>276225</xdr:rowOff>
    </xdr:to>
    <xdr:pic>
      <xdr:nvPicPr>
        <xdr:cNvPr id="279113" name="Picture 21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5913120" y="89557225"/>
          <a:ext cx="457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237</xdr:row>
      <xdr:rowOff>47625</xdr:rowOff>
    </xdr:from>
    <xdr:to>
      <xdr:col>18</xdr:col>
      <xdr:colOff>495300</xdr:colOff>
      <xdr:row>237</xdr:row>
      <xdr:rowOff>247650</xdr:rowOff>
    </xdr:to>
    <xdr:pic>
      <xdr:nvPicPr>
        <xdr:cNvPr id="279114" name="Picture 22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9" t="20290" r="12614" b="24709"/>
        <a:stretch>
          <a:fillRect/>
        </a:stretch>
      </xdr:blipFill>
      <xdr:spPr>
        <a:xfrm>
          <a:off x="5932170" y="899191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238</xdr:row>
      <xdr:rowOff>38100</xdr:rowOff>
    </xdr:from>
    <xdr:to>
      <xdr:col>18</xdr:col>
      <xdr:colOff>466725</xdr:colOff>
      <xdr:row>238</xdr:row>
      <xdr:rowOff>266700</xdr:rowOff>
    </xdr:to>
    <xdr:pic>
      <xdr:nvPicPr>
        <xdr:cNvPr id="279115" name="Picture 23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5941695" y="902906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161925</xdr:colOff>
      <xdr:row>245</xdr:row>
      <xdr:rowOff>38100</xdr:rowOff>
    </xdr:from>
    <xdr:to>
      <xdr:col>18</xdr:col>
      <xdr:colOff>466725</xdr:colOff>
      <xdr:row>245</xdr:row>
      <xdr:rowOff>257175</xdr:rowOff>
    </xdr:to>
    <xdr:pic>
      <xdr:nvPicPr>
        <xdr:cNvPr id="279116" name="Picture 15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7" b="-1157"/>
        <a:stretch>
          <a:fillRect/>
        </a:stretch>
      </xdr:blipFill>
      <xdr:spPr>
        <a:xfrm>
          <a:off x="6017895" y="9295765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239</xdr:row>
      <xdr:rowOff>47625</xdr:rowOff>
    </xdr:from>
    <xdr:to>
      <xdr:col>18</xdr:col>
      <xdr:colOff>447675</xdr:colOff>
      <xdr:row>239</xdr:row>
      <xdr:rowOff>257175</xdr:rowOff>
    </xdr:to>
    <xdr:pic>
      <xdr:nvPicPr>
        <xdr:cNvPr id="279117" name="Picture 16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027420" y="90681175"/>
          <a:ext cx="2762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161925</xdr:colOff>
      <xdr:row>240</xdr:row>
      <xdr:rowOff>47625</xdr:rowOff>
    </xdr:from>
    <xdr:to>
      <xdr:col>18</xdr:col>
      <xdr:colOff>476250</xdr:colOff>
      <xdr:row>240</xdr:row>
      <xdr:rowOff>276225</xdr:rowOff>
    </xdr:to>
    <xdr:pic>
      <xdr:nvPicPr>
        <xdr:cNvPr id="279118" name="Picture 24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017895" y="910621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244</xdr:row>
      <xdr:rowOff>57150</xdr:rowOff>
    </xdr:from>
    <xdr:to>
      <xdr:col>18</xdr:col>
      <xdr:colOff>400050</xdr:colOff>
      <xdr:row>244</xdr:row>
      <xdr:rowOff>285750</xdr:rowOff>
    </xdr:to>
    <xdr:pic>
      <xdr:nvPicPr>
        <xdr:cNvPr id="279119" name="图片 381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1" t="29170" r="44370" b="63235"/>
        <a:stretch>
          <a:fillRect/>
        </a:stretch>
      </xdr:blipFill>
      <xdr:spPr>
        <a:xfrm>
          <a:off x="6027420" y="92595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242</xdr:row>
      <xdr:rowOff>28575</xdr:rowOff>
    </xdr:from>
    <xdr:to>
      <xdr:col>18</xdr:col>
      <xdr:colOff>514350</xdr:colOff>
      <xdr:row>242</xdr:row>
      <xdr:rowOff>276225</xdr:rowOff>
    </xdr:to>
    <xdr:pic>
      <xdr:nvPicPr>
        <xdr:cNvPr id="279120" name="图片 382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91805125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243</xdr:row>
      <xdr:rowOff>28575</xdr:rowOff>
    </xdr:from>
    <xdr:to>
      <xdr:col>18</xdr:col>
      <xdr:colOff>428625</xdr:colOff>
      <xdr:row>243</xdr:row>
      <xdr:rowOff>295275</xdr:rowOff>
    </xdr:to>
    <xdr:pic>
      <xdr:nvPicPr>
        <xdr:cNvPr id="279121" name="图片 383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9320" y="921861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250</xdr:row>
      <xdr:rowOff>19050</xdr:rowOff>
    </xdr:from>
    <xdr:to>
      <xdr:col>18</xdr:col>
      <xdr:colOff>381000</xdr:colOff>
      <xdr:row>250</xdr:row>
      <xdr:rowOff>276225</xdr:rowOff>
    </xdr:to>
    <xdr:pic>
      <xdr:nvPicPr>
        <xdr:cNvPr id="279122" name="图片 384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0745" y="948436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249</xdr:row>
      <xdr:rowOff>28575</xdr:rowOff>
    </xdr:from>
    <xdr:to>
      <xdr:col>18</xdr:col>
      <xdr:colOff>381000</xdr:colOff>
      <xdr:row>249</xdr:row>
      <xdr:rowOff>295275</xdr:rowOff>
    </xdr:to>
    <xdr:pic>
      <xdr:nvPicPr>
        <xdr:cNvPr id="279123" name="图片 385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0745" y="94472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157368</xdr:colOff>
      <xdr:row>248</xdr:row>
      <xdr:rowOff>36858</xdr:rowOff>
    </xdr:from>
    <xdr:to>
      <xdr:col>18</xdr:col>
      <xdr:colOff>414543</xdr:colOff>
      <xdr:row>248</xdr:row>
      <xdr:rowOff>284508</xdr:rowOff>
    </xdr:to>
    <xdr:pic>
      <xdr:nvPicPr>
        <xdr:cNvPr id="279124" name="图片 386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2815" y="9409938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256</xdr:row>
      <xdr:rowOff>38100</xdr:rowOff>
    </xdr:from>
    <xdr:to>
      <xdr:col>18</xdr:col>
      <xdr:colOff>419100</xdr:colOff>
      <xdr:row>257</xdr:row>
      <xdr:rowOff>0</xdr:rowOff>
    </xdr:to>
    <xdr:pic>
      <xdr:nvPicPr>
        <xdr:cNvPr id="279125" name="Picture 36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979795" y="97148650"/>
          <a:ext cx="295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277</xdr:row>
      <xdr:rowOff>66675</xdr:rowOff>
    </xdr:from>
    <xdr:to>
      <xdr:col>18</xdr:col>
      <xdr:colOff>419100</xdr:colOff>
      <xdr:row>277</xdr:row>
      <xdr:rowOff>257175</xdr:rowOff>
    </xdr:to>
    <xdr:pic>
      <xdr:nvPicPr>
        <xdr:cNvPr id="279126" name="Picture 38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78" t="24535" r="21886" b="22182"/>
        <a:stretch>
          <a:fillRect/>
        </a:stretch>
      </xdr:blipFill>
      <xdr:spPr>
        <a:xfrm>
          <a:off x="5989320" y="105178225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253</xdr:row>
      <xdr:rowOff>47625</xdr:rowOff>
    </xdr:from>
    <xdr:to>
      <xdr:col>18</xdr:col>
      <xdr:colOff>361950</xdr:colOff>
      <xdr:row>253</xdr:row>
      <xdr:rowOff>285750</xdr:rowOff>
    </xdr:to>
    <xdr:pic>
      <xdr:nvPicPr>
        <xdr:cNvPr id="279127" name="Picture 6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24" t="7999" r="17984" b="10980"/>
        <a:stretch>
          <a:fillRect/>
        </a:stretch>
      </xdr:blipFill>
      <xdr:spPr>
        <a:xfrm>
          <a:off x="5932170" y="96015175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267</xdr:row>
      <xdr:rowOff>38100</xdr:rowOff>
    </xdr:from>
    <xdr:to>
      <xdr:col>18</xdr:col>
      <xdr:colOff>533400</xdr:colOff>
      <xdr:row>267</xdr:row>
      <xdr:rowOff>238125</xdr:rowOff>
    </xdr:to>
    <xdr:pic>
      <xdr:nvPicPr>
        <xdr:cNvPr id="279128" name="Picture 12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37" b="-1437"/>
        <a:stretch>
          <a:fillRect/>
        </a:stretch>
      </xdr:blipFill>
      <xdr:spPr>
        <a:xfrm>
          <a:off x="5903595" y="101339650"/>
          <a:ext cx="46736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268</xdr:row>
      <xdr:rowOff>66675</xdr:rowOff>
    </xdr:from>
    <xdr:to>
      <xdr:col>18</xdr:col>
      <xdr:colOff>523875</xdr:colOff>
      <xdr:row>268</xdr:row>
      <xdr:rowOff>276225</xdr:rowOff>
    </xdr:to>
    <xdr:pic>
      <xdr:nvPicPr>
        <xdr:cNvPr id="279129" name="Picture 13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80" b="-2179"/>
        <a:stretch>
          <a:fillRect/>
        </a:stretch>
      </xdr:blipFill>
      <xdr:spPr>
        <a:xfrm>
          <a:off x="5894070" y="101749225"/>
          <a:ext cx="47688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258</xdr:row>
      <xdr:rowOff>57150</xdr:rowOff>
    </xdr:from>
    <xdr:to>
      <xdr:col>18</xdr:col>
      <xdr:colOff>419100</xdr:colOff>
      <xdr:row>258</xdr:row>
      <xdr:rowOff>314325</xdr:rowOff>
    </xdr:to>
    <xdr:pic>
      <xdr:nvPicPr>
        <xdr:cNvPr id="279130" name="Picture 3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027420" y="9792970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264</xdr:row>
      <xdr:rowOff>57150</xdr:rowOff>
    </xdr:from>
    <xdr:to>
      <xdr:col>18</xdr:col>
      <xdr:colOff>276225</xdr:colOff>
      <xdr:row>264</xdr:row>
      <xdr:rowOff>333375</xdr:rowOff>
    </xdr:to>
    <xdr:pic>
      <xdr:nvPicPr>
        <xdr:cNvPr id="279131" name="Picture 9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>
          <a:off x="5960745" y="100215700"/>
          <a:ext cx="171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260</xdr:row>
      <xdr:rowOff>38100</xdr:rowOff>
    </xdr:from>
    <xdr:to>
      <xdr:col>18</xdr:col>
      <xdr:colOff>466725</xdr:colOff>
      <xdr:row>260</xdr:row>
      <xdr:rowOff>285750</xdr:rowOff>
    </xdr:to>
    <xdr:pic>
      <xdr:nvPicPr>
        <xdr:cNvPr id="279132" name="Picture 91" descr="88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45" b="-7545"/>
        <a:stretch>
          <a:fillRect/>
        </a:stretch>
      </xdr:blipFill>
      <xdr:spPr>
        <a:xfrm>
          <a:off x="5913120" y="98672650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275</xdr:row>
      <xdr:rowOff>28575</xdr:rowOff>
    </xdr:from>
    <xdr:to>
      <xdr:col>18</xdr:col>
      <xdr:colOff>457200</xdr:colOff>
      <xdr:row>275</xdr:row>
      <xdr:rowOff>342900</xdr:rowOff>
    </xdr:to>
    <xdr:pic>
      <xdr:nvPicPr>
        <xdr:cNvPr id="279133" name="Picture 34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970270" y="1043781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152400</xdr:colOff>
      <xdr:row>279</xdr:row>
      <xdr:rowOff>9525</xdr:rowOff>
    </xdr:from>
    <xdr:to>
      <xdr:col>18</xdr:col>
      <xdr:colOff>438150</xdr:colOff>
      <xdr:row>279</xdr:row>
      <xdr:rowOff>304800</xdr:rowOff>
    </xdr:to>
    <xdr:pic>
      <xdr:nvPicPr>
        <xdr:cNvPr id="279134" name="Picture 1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56" b="-1656"/>
        <a:stretch>
          <a:fillRect/>
        </a:stretch>
      </xdr:blipFill>
      <xdr:spPr>
        <a:xfrm>
          <a:off x="6008370" y="105883075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281</xdr:row>
      <xdr:rowOff>57150</xdr:rowOff>
    </xdr:from>
    <xdr:to>
      <xdr:col>18</xdr:col>
      <xdr:colOff>419100</xdr:colOff>
      <xdr:row>281</xdr:row>
      <xdr:rowOff>285750</xdr:rowOff>
    </xdr:to>
    <xdr:pic>
      <xdr:nvPicPr>
        <xdr:cNvPr id="279135" name="Picture 7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5998845" y="106692700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282</xdr:row>
      <xdr:rowOff>66675</xdr:rowOff>
    </xdr:from>
    <xdr:to>
      <xdr:col>18</xdr:col>
      <xdr:colOff>390525</xdr:colOff>
      <xdr:row>282</xdr:row>
      <xdr:rowOff>276225</xdr:rowOff>
    </xdr:to>
    <xdr:pic>
      <xdr:nvPicPr>
        <xdr:cNvPr id="279136" name="Picture 8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93" b="-2293"/>
        <a:stretch>
          <a:fillRect/>
        </a:stretch>
      </xdr:blipFill>
      <xdr:spPr>
        <a:xfrm>
          <a:off x="5989320" y="107083225"/>
          <a:ext cx="257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255</xdr:row>
      <xdr:rowOff>85725</xdr:rowOff>
    </xdr:from>
    <xdr:to>
      <xdr:col>18</xdr:col>
      <xdr:colOff>514350</xdr:colOff>
      <xdr:row>255</xdr:row>
      <xdr:rowOff>266700</xdr:rowOff>
    </xdr:to>
    <xdr:pic>
      <xdr:nvPicPr>
        <xdr:cNvPr id="279137" name="Picture 1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b="-1202"/>
        <a:stretch>
          <a:fillRect/>
        </a:stretch>
      </xdr:blipFill>
      <xdr:spPr>
        <a:xfrm>
          <a:off x="5922645" y="96815275"/>
          <a:ext cx="447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274</xdr:row>
      <xdr:rowOff>38100</xdr:rowOff>
    </xdr:from>
    <xdr:to>
      <xdr:col>18</xdr:col>
      <xdr:colOff>447675</xdr:colOff>
      <xdr:row>274</xdr:row>
      <xdr:rowOff>257175</xdr:rowOff>
    </xdr:to>
    <xdr:pic>
      <xdr:nvPicPr>
        <xdr:cNvPr id="279138" name="Picture 8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6012815" y="10393489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270</xdr:row>
      <xdr:rowOff>123825</xdr:rowOff>
    </xdr:from>
    <xdr:to>
      <xdr:col>18</xdr:col>
      <xdr:colOff>552450</xdr:colOff>
      <xdr:row>270</xdr:row>
      <xdr:rowOff>228600</xdr:rowOff>
    </xdr:to>
    <xdr:pic>
      <xdr:nvPicPr>
        <xdr:cNvPr id="279139" name="Picture 14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02568375"/>
          <a:ext cx="48641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269</xdr:row>
      <xdr:rowOff>47625</xdr:rowOff>
    </xdr:from>
    <xdr:to>
      <xdr:col>18</xdr:col>
      <xdr:colOff>542925</xdr:colOff>
      <xdr:row>269</xdr:row>
      <xdr:rowOff>257175</xdr:rowOff>
    </xdr:to>
    <xdr:pic>
      <xdr:nvPicPr>
        <xdr:cNvPr id="279140" name="Picture 13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102111175"/>
          <a:ext cx="45783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270</xdr:row>
      <xdr:rowOff>123825</xdr:rowOff>
    </xdr:from>
    <xdr:to>
      <xdr:col>18</xdr:col>
      <xdr:colOff>552450</xdr:colOff>
      <xdr:row>270</xdr:row>
      <xdr:rowOff>228600</xdr:rowOff>
    </xdr:to>
    <xdr:pic>
      <xdr:nvPicPr>
        <xdr:cNvPr id="279141" name="Picture 14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02568375"/>
          <a:ext cx="48641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257</xdr:row>
      <xdr:rowOff>19050</xdr:rowOff>
    </xdr:from>
    <xdr:to>
      <xdr:col>18</xdr:col>
      <xdr:colOff>447675</xdr:colOff>
      <xdr:row>257</xdr:row>
      <xdr:rowOff>276225</xdr:rowOff>
    </xdr:to>
    <xdr:pic>
      <xdr:nvPicPr>
        <xdr:cNvPr id="279142" name="Picture 92" descr="888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>
        <a:xfrm>
          <a:off x="5998845" y="975106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283</xdr:row>
      <xdr:rowOff>47625</xdr:rowOff>
    </xdr:from>
    <xdr:to>
      <xdr:col>18</xdr:col>
      <xdr:colOff>447675</xdr:colOff>
      <xdr:row>283</xdr:row>
      <xdr:rowOff>285750</xdr:rowOff>
    </xdr:to>
    <xdr:pic>
      <xdr:nvPicPr>
        <xdr:cNvPr id="279143" name="图片 439"/>
        <xdr:cNvPicPr>
          <a:picLocks noChangeAspect="1" noChangeArrowheads="1"/>
        </xdr:cNvPicPr>
      </xdr:nvPicPr>
      <xdr:blipFill>
        <a:blip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8845" y="1074451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152400</xdr:colOff>
      <xdr:row>276</xdr:row>
      <xdr:rowOff>28575</xdr:rowOff>
    </xdr:from>
    <xdr:to>
      <xdr:col>18</xdr:col>
      <xdr:colOff>495300</xdr:colOff>
      <xdr:row>276</xdr:row>
      <xdr:rowOff>342900</xdr:rowOff>
    </xdr:to>
    <xdr:pic>
      <xdr:nvPicPr>
        <xdr:cNvPr id="279144" name="Picture 34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008370" y="1047591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71</xdr:row>
      <xdr:rowOff>38100</xdr:rowOff>
    </xdr:from>
    <xdr:to>
      <xdr:col>18</xdr:col>
      <xdr:colOff>488951</xdr:colOff>
      <xdr:row>71</xdr:row>
      <xdr:rowOff>337039</xdr:rowOff>
    </xdr:to>
    <xdr:pic>
      <xdr:nvPicPr>
        <xdr:cNvPr id="279145" name="图片 130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26663650"/>
          <a:ext cx="4318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37366</xdr:colOff>
      <xdr:row>72</xdr:row>
      <xdr:rowOff>47625</xdr:rowOff>
    </xdr:from>
    <xdr:to>
      <xdr:col>18</xdr:col>
      <xdr:colOff>476249</xdr:colOff>
      <xdr:row>72</xdr:row>
      <xdr:rowOff>301715</xdr:rowOff>
    </xdr:to>
    <xdr:pic>
      <xdr:nvPicPr>
        <xdr:cNvPr id="279146" name="图片 131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2800" y="27054175"/>
          <a:ext cx="43878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73</xdr:row>
      <xdr:rowOff>38100</xdr:rowOff>
    </xdr:from>
    <xdr:to>
      <xdr:col>18</xdr:col>
      <xdr:colOff>333375</xdr:colOff>
      <xdr:row>73</xdr:row>
      <xdr:rowOff>295275</xdr:rowOff>
    </xdr:to>
    <xdr:pic>
      <xdr:nvPicPr>
        <xdr:cNvPr id="279147" name="图片 132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0745" y="2742565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75</xdr:row>
      <xdr:rowOff>47625</xdr:rowOff>
    </xdr:from>
    <xdr:to>
      <xdr:col>18</xdr:col>
      <xdr:colOff>485775</xdr:colOff>
      <xdr:row>75</xdr:row>
      <xdr:rowOff>323850</xdr:rowOff>
    </xdr:to>
    <xdr:pic>
      <xdr:nvPicPr>
        <xdr:cNvPr id="279148" name="图片 133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2819717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76</xdr:row>
      <xdr:rowOff>19050</xdr:rowOff>
    </xdr:from>
    <xdr:to>
      <xdr:col>18</xdr:col>
      <xdr:colOff>314325</xdr:colOff>
      <xdr:row>76</xdr:row>
      <xdr:rowOff>285750</xdr:rowOff>
    </xdr:to>
    <xdr:pic>
      <xdr:nvPicPr>
        <xdr:cNvPr id="279149" name="图片 134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28549600"/>
          <a:ext cx="228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251</xdr:row>
      <xdr:rowOff>28575</xdr:rowOff>
    </xdr:from>
    <xdr:to>
      <xdr:col>18</xdr:col>
      <xdr:colOff>533400</xdr:colOff>
      <xdr:row>251</xdr:row>
      <xdr:rowOff>276225</xdr:rowOff>
    </xdr:to>
    <xdr:pic>
      <xdr:nvPicPr>
        <xdr:cNvPr id="279150" name="图片 135"/>
        <xdr:cNvPicPr>
          <a:picLocks noChangeAspect="1"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95234125"/>
          <a:ext cx="47688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289</xdr:row>
      <xdr:rowOff>76200</xdr:rowOff>
    </xdr:from>
    <xdr:to>
      <xdr:col>18</xdr:col>
      <xdr:colOff>523875</xdr:colOff>
      <xdr:row>289</xdr:row>
      <xdr:rowOff>266700</xdr:rowOff>
    </xdr:to>
    <xdr:pic>
      <xdr:nvPicPr>
        <xdr:cNvPr id="279151" name="图片 13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109759750"/>
          <a:ext cx="45783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291</xdr:row>
      <xdr:rowOff>28575</xdr:rowOff>
    </xdr:from>
    <xdr:to>
      <xdr:col>18</xdr:col>
      <xdr:colOff>390525</xdr:colOff>
      <xdr:row>291</xdr:row>
      <xdr:rowOff>295275</xdr:rowOff>
    </xdr:to>
    <xdr:pic>
      <xdr:nvPicPr>
        <xdr:cNvPr id="279152" name="图片 137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110474125"/>
          <a:ext cx="314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293</xdr:row>
      <xdr:rowOff>85725</xdr:rowOff>
    </xdr:from>
    <xdr:to>
      <xdr:col>18</xdr:col>
      <xdr:colOff>457200</xdr:colOff>
      <xdr:row>293</xdr:row>
      <xdr:rowOff>304800</xdr:rowOff>
    </xdr:to>
    <xdr:pic>
      <xdr:nvPicPr>
        <xdr:cNvPr id="279153" name="图片 138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111293275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302</xdr:row>
      <xdr:rowOff>57150</xdr:rowOff>
    </xdr:from>
    <xdr:to>
      <xdr:col>18</xdr:col>
      <xdr:colOff>476250</xdr:colOff>
      <xdr:row>302</xdr:row>
      <xdr:rowOff>295275</xdr:rowOff>
    </xdr:to>
    <xdr:pic>
      <xdr:nvPicPr>
        <xdr:cNvPr id="279154" name="图片 139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114693700"/>
          <a:ext cx="381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310</xdr:row>
      <xdr:rowOff>47625</xdr:rowOff>
    </xdr:from>
    <xdr:to>
      <xdr:col>18</xdr:col>
      <xdr:colOff>485775</xdr:colOff>
      <xdr:row>310</xdr:row>
      <xdr:rowOff>295275</xdr:rowOff>
    </xdr:to>
    <xdr:pic>
      <xdr:nvPicPr>
        <xdr:cNvPr id="279155" name="图片 155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11773217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228600</xdr:colOff>
      <xdr:row>112</xdr:row>
      <xdr:rowOff>47625</xdr:rowOff>
    </xdr:from>
    <xdr:to>
      <xdr:col>18</xdr:col>
      <xdr:colOff>438150</xdr:colOff>
      <xdr:row>112</xdr:row>
      <xdr:rowOff>266700</xdr:rowOff>
    </xdr:to>
    <xdr:pic>
      <xdr:nvPicPr>
        <xdr:cNvPr id="279156" name="图片 441"/>
        <xdr:cNvPicPr>
          <a:picLocks noChangeAspect="1" noChangeArrowheads="1"/>
        </xdr:cNvPicPr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4570" y="4229417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110</xdr:row>
      <xdr:rowOff>104775</xdr:rowOff>
    </xdr:from>
    <xdr:to>
      <xdr:col>18</xdr:col>
      <xdr:colOff>419100</xdr:colOff>
      <xdr:row>110</xdr:row>
      <xdr:rowOff>276225</xdr:rowOff>
    </xdr:to>
    <xdr:pic>
      <xdr:nvPicPr>
        <xdr:cNvPr id="279157" name="图片 442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4158932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111</xdr:row>
      <xdr:rowOff>114300</xdr:rowOff>
    </xdr:from>
    <xdr:to>
      <xdr:col>18</xdr:col>
      <xdr:colOff>428625</xdr:colOff>
      <xdr:row>111</xdr:row>
      <xdr:rowOff>295275</xdr:rowOff>
    </xdr:to>
    <xdr:pic>
      <xdr:nvPicPr>
        <xdr:cNvPr id="279158" name="图片 443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419798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191</xdr:row>
      <xdr:rowOff>28575</xdr:rowOff>
    </xdr:from>
    <xdr:to>
      <xdr:col>18</xdr:col>
      <xdr:colOff>447675</xdr:colOff>
      <xdr:row>191</xdr:row>
      <xdr:rowOff>295275</xdr:rowOff>
    </xdr:to>
    <xdr:pic>
      <xdr:nvPicPr>
        <xdr:cNvPr id="279159" name="图片 345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0745" y="7237412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342</xdr:row>
      <xdr:rowOff>38100</xdr:rowOff>
    </xdr:from>
    <xdr:to>
      <xdr:col>18</xdr:col>
      <xdr:colOff>533400</xdr:colOff>
      <xdr:row>342</xdr:row>
      <xdr:rowOff>314325</xdr:rowOff>
    </xdr:to>
    <xdr:pic>
      <xdr:nvPicPr>
        <xdr:cNvPr id="279160" name="Picture 452"/>
        <xdr:cNvPicPr>
          <a:picLocks noChangeAspect="1" noChangeArrowheads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45" b="-1945"/>
        <a:stretch>
          <a:fillRect/>
        </a:stretch>
      </xdr:blipFill>
      <xdr:spPr>
        <a:xfrm>
          <a:off x="5894070" y="129914650"/>
          <a:ext cx="47688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338</xdr:row>
      <xdr:rowOff>85725</xdr:rowOff>
    </xdr:from>
    <xdr:to>
      <xdr:col>18</xdr:col>
      <xdr:colOff>485775</xdr:colOff>
      <xdr:row>338</xdr:row>
      <xdr:rowOff>295275</xdr:rowOff>
    </xdr:to>
    <xdr:pic>
      <xdr:nvPicPr>
        <xdr:cNvPr id="279161" name="Picture 13630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>
        <a:xfrm>
          <a:off x="5913120" y="128438275"/>
          <a:ext cx="428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335</xdr:row>
      <xdr:rowOff>38100</xdr:rowOff>
    </xdr:from>
    <xdr:to>
      <xdr:col>18</xdr:col>
      <xdr:colOff>438150</xdr:colOff>
      <xdr:row>335</xdr:row>
      <xdr:rowOff>323850</xdr:rowOff>
    </xdr:to>
    <xdr:pic>
      <xdr:nvPicPr>
        <xdr:cNvPr id="279162" name="图片 13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9320" y="1272476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337</xdr:row>
      <xdr:rowOff>104775</xdr:rowOff>
    </xdr:from>
    <xdr:to>
      <xdr:col>18</xdr:col>
      <xdr:colOff>400050</xdr:colOff>
      <xdr:row>337</xdr:row>
      <xdr:rowOff>304800</xdr:rowOff>
    </xdr:to>
    <xdr:pic>
      <xdr:nvPicPr>
        <xdr:cNvPr id="279163" name="图片 17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12807632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80</xdr:row>
      <xdr:rowOff>66675</xdr:rowOff>
    </xdr:from>
    <xdr:to>
      <xdr:col>18</xdr:col>
      <xdr:colOff>447675</xdr:colOff>
      <xdr:row>80</xdr:row>
      <xdr:rowOff>333375</xdr:rowOff>
    </xdr:to>
    <xdr:pic>
      <xdr:nvPicPr>
        <xdr:cNvPr id="279164" name="图片 156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301212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280</xdr:row>
      <xdr:rowOff>28575</xdr:rowOff>
    </xdr:from>
    <xdr:to>
      <xdr:col>18</xdr:col>
      <xdr:colOff>428625</xdr:colOff>
      <xdr:row>280</xdr:row>
      <xdr:rowOff>276225</xdr:rowOff>
    </xdr:to>
    <xdr:pic>
      <xdr:nvPicPr>
        <xdr:cNvPr id="279165" name="图片 122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0628312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312</xdr:row>
      <xdr:rowOff>66675</xdr:rowOff>
    </xdr:from>
    <xdr:to>
      <xdr:col>18</xdr:col>
      <xdr:colOff>457200</xdr:colOff>
      <xdr:row>312</xdr:row>
      <xdr:rowOff>314325</xdr:rowOff>
    </xdr:to>
    <xdr:pic>
      <xdr:nvPicPr>
        <xdr:cNvPr id="279166" name="Picture 45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5951220" y="11851322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304</xdr:row>
      <xdr:rowOff>38100</xdr:rowOff>
    </xdr:from>
    <xdr:to>
      <xdr:col>18</xdr:col>
      <xdr:colOff>447675</xdr:colOff>
      <xdr:row>304</xdr:row>
      <xdr:rowOff>285750</xdr:rowOff>
    </xdr:to>
    <xdr:pic>
      <xdr:nvPicPr>
        <xdr:cNvPr id="279168" name="图片 12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1154366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311</xdr:row>
      <xdr:rowOff>57150</xdr:rowOff>
    </xdr:from>
    <xdr:to>
      <xdr:col>18</xdr:col>
      <xdr:colOff>447675</xdr:colOff>
      <xdr:row>311</xdr:row>
      <xdr:rowOff>323850</xdr:rowOff>
    </xdr:to>
    <xdr:pic>
      <xdr:nvPicPr>
        <xdr:cNvPr id="279169" name="图片 128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9795" y="118122700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295</xdr:row>
      <xdr:rowOff>66675</xdr:rowOff>
    </xdr:from>
    <xdr:to>
      <xdr:col>18</xdr:col>
      <xdr:colOff>485775</xdr:colOff>
      <xdr:row>295</xdr:row>
      <xdr:rowOff>304800</xdr:rowOff>
    </xdr:to>
    <xdr:pic>
      <xdr:nvPicPr>
        <xdr:cNvPr id="279170" name="图片 129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11203622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186</xdr:row>
      <xdr:rowOff>57150</xdr:rowOff>
    </xdr:from>
    <xdr:to>
      <xdr:col>18</xdr:col>
      <xdr:colOff>504825</xdr:colOff>
      <xdr:row>186</xdr:row>
      <xdr:rowOff>257175</xdr:rowOff>
    </xdr:to>
    <xdr:pic>
      <xdr:nvPicPr>
        <xdr:cNvPr id="279171" name="图片 130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70497700"/>
          <a:ext cx="466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174</xdr:row>
      <xdr:rowOff>57150</xdr:rowOff>
    </xdr:from>
    <xdr:to>
      <xdr:col>18</xdr:col>
      <xdr:colOff>523875</xdr:colOff>
      <xdr:row>174</xdr:row>
      <xdr:rowOff>247650</xdr:rowOff>
    </xdr:to>
    <xdr:pic>
      <xdr:nvPicPr>
        <xdr:cNvPr id="279172" name="图片 133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65925700"/>
          <a:ext cx="4864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190</xdr:row>
      <xdr:rowOff>9525</xdr:rowOff>
    </xdr:from>
    <xdr:to>
      <xdr:col>18</xdr:col>
      <xdr:colOff>409575</xdr:colOff>
      <xdr:row>190</xdr:row>
      <xdr:rowOff>276225</xdr:rowOff>
    </xdr:to>
    <xdr:pic>
      <xdr:nvPicPr>
        <xdr:cNvPr id="279173" name="图片 134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71974075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203</xdr:row>
      <xdr:rowOff>19050</xdr:rowOff>
    </xdr:from>
    <xdr:to>
      <xdr:col>18</xdr:col>
      <xdr:colOff>333375</xdr:colOff>
      <xdr:row>203</xdr:row>
      <xdr:rowOff>247650</xdr:rowOff>
    </xdr:to>
    <xdr:pic>
      <xdr:nvPicPr>
        <xdr:cNvPr id="279174" name="图片 138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7693660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170</xdr:row>
      <xdr:rowOff>47625</xdr:rowOff>
    </xdr:from>
    <xdr:to>
      <xdr:col>18</xdr:col>
      <xdr:colOff>447675</xdr:colOff>
      <xdr:row>170</xdr:row>
      <xdr:rowOff>247650</xdr:rowOff>
    </xdr:to>
    <xdr:pic>
      <xdr:nvPicPr>
        <xdr:cNvPr id="279175" name="图片 31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64392175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135</xdr:row>
      <xdr:rowOff>38100</xdr:rowOff>
    </xdr:from>
    <xdr:to>
      <xdr:col>18</xdr:col>
      <xdr:colOff>419100</xdr:colOff>
      <xdr:row>135</xdr:row>
      <xdr:rowOff>266700</xdr:rowOff>
    </xdr:to>
    <xdr:pic>
      <xdr:nvPicPr>
        <xdr:cNvPr id="279176" name="图片 31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510476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129</xdr:row>
      <xdr:rowOff>28575</xdr:rowOff>
    </xdr:from>
    <xdr:to>
      <xdr:col>18</xdr:col>
      <xdr:colOff>409575</xdr:colOff>
      <xdr:row>129</xdr:row>
      <xdr:rowOff>342900</xdr:rowOff>
    </xdr:to>
    <xdr:pic>
      <xdr:nvPicPr>
        <xdr:cNvPr id="2791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36" t="9209" r="16441" b="10115"/>
        <a:stretch>
          <a:fillRect/>
        </a:stretch>
      </xdr:blipFill>
      <xdr:spPr>
        <a:xfrm>
          <a:off x="5884545" y="48752125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128</xdr:row>
      <xdr:rowOff>66675</xdr:rowOff>
    </xdr:from>
    <xdr:to>
      <xdr:col>18</xdr:col>
      <xdr:colOff>523875</xdr:colOff>
      <xdr:row>128</xdr:row>
      <xdr:rowOff>247650</xdr:rowOff>
    </xdr:to>
    <xdr:pic>
      <xdr:nvPicPr>
        <xdr:cNvPr id="279178" name="Picture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5894070" y="48409225"/>
          <a:ext cx="47688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127</xdr:row>
      <xdr:rowOff>50987</xdr:rowOff>
    </xdr:from>
    <xdr:to>
      <xdr:col>18</xdr:col>
      <xdr:colOff>490344</xdr:colOff>
      <xdr:row>127</xdr:row>
      <xdr:rowOff>347383</xdr:rowOff>
    </xdr:to>
    <xdr:pic>
      <xdr:nvPicPr>
        <xdr:cNvPr id="279179" name="图片 144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48012350"/>
          <a:ext cx="433070" cy="296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131</xdr:row>
      <xdr:rowOff>38100</xdr:rowOff>
    </xdr:from>
    <xdr:to>
      <xdr:col>18</xdr:col>
      <xdr:colOff>485775</xdr:colOff>
      <xdr:row>131</xdr:row>
      <xdr:rowOff>295275</xdr:rowOff>
    </xdr:to>
    <xdr:pic>
      <xdr:nvPicPr>
        <xdr:cNvPr id="279180" name="图片 145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49523650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132</xdr:row>
      <xdr:rowOff>19050</xdr:rowOff>
    </xdr:from>
    <xdr:to>
      <xdr:col>18</xdr:col>
      <xdr:colOff>476250</xdr:colOff>
      <xdr:row>132</xdr:row>
      <xdr:rowOff>285750</xdr:rowOff>
    </xdr:to>
    <xdr:pic>
      <xdr:nvPicPr>
        <xdr:cNvPr id="279181" name="图片 146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49885600"/>
          <a:ext cx="447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133</xdr:row>
      <xdr:rowOff>19050</xdr:rowOff>
    </xdr:from>
    <xdr:to>
      <xdr:col>18</xdr:col>
      <xdr:colOff>409575</xdr:colOff>
      <xdr:row>133</xdr:row>
      <xdr:rowOff>257175</xdr:rowOff>
    </xdr:to>
    <xdr:pic>
      <xdr:nvPicPr>
        <xdr:cNvPr id="279182" name="图片 147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50266600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134</xdr:row>
      <xdr:rowOff>47625</xdr:rowOff>
    </xdr:from>
    <xdr:to>
      <xdr:col>18</xdr:col>
      <xdr:colOff>428625</xdr:colOff>
      <xdr:row>134</xdr:row>
      <xdr:rowOff>361950</xdr:rowOff>
    </xdr:to>
    <xdr:pic>
      <xdr:nvPicPr>
        <xdr:cNvPr id="279183" name="图片 441"/>
        <xdr:cNvPicPr>
          <a:picLocks noChangeAspect="1" noChangeArrowheads="1"/>
        </xdr:cNvPicPr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9795" y="506761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214</xdr:row>
      <xdr:rowOff>57150</xdr:rowOff>
    </xdr:from>
    <xdr:to>
      <xdr:col>18</xdr:col>
      <xdr:colOff>381000</xdr:colOff>
      <xdr:row>214</xdr:row>
      <xdr:rowOff>304800</xdr:rowOff>
    </xdr:to>
    <xdr:pic>
      <xdr:nvPicPr>
        <xdr:cNvPr id="279184" name="Picture 16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5989320" y="811657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35</xdr:row>
      <xdr:rowOff>66675</xdr:rowOff>
    </xdr:from>
    <xdr:to>
      <xdr:col>18</xdr:col>
      <xdr:colOff>447675</xdr:colOff>
      <xdr:row>35</xdr:row>
      <xdr:rowOff>314325</xdr:rowOff>
    </xdr:to>
    <xdr:pic>
      <xdr:nvPicPr>
        <xdr:cNvPr id="279185" name="图片 150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1297622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28576</xdr:colOff>
      <xdr:row>10</xdr:row>
      <xdr:rowOff>28575</xdr:rowOff>
    </xdr:from>
    <xdr:to>
      <xdr:col>18</xdr:col>
      <xdr:colOff>466726</xdr:colOff>
      <xdr:row>10</xdr:row>
      <xdr:rowOff>340779</xdr:rowOff>
    </xdr:to>
    <xdr:pic>
      <xdr:nvPicPr>
        <xdr:cNvPr id="279186" name="图片 449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9" r="4546"/>
        <a:stretch>
          <a:fillRect/>
        </a:stretch>
      </xdr:blipFill>
      <xdr:spPr>
        <a:xfrm>
          <a:off x="5884545" y="3413125"/>
          <a:ext cx="438150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285</xdr:row>
      <xdr:rowOff>66675</xdr:rowOff>
    </xdr:from>
    <xdr:to>
      <xdr:col>18</xdr:col>
      <xdr:colOff>390525</xdr:colOff>
      <xdr:row>285</xdr:row>
      <xdr:rowOff>314325</xdr:rowOff>
    </xdr:to>
    <xdr:pic>
      <xdr:nvPicPr>
        <xdr:cNvPr id="279187" name="图片 148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08226225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288</xdr:row>
      <xdr:rowOff>28575</xdr:rowOff>
    </xdr:from>
    <xdr:to>
      <xdr:col>18</xdr:col>
      <xdr:colOff>390525</xdr:colOff>
      <xdr:row>288</xdr:row>
      <xdr:rowOff>257175</xdr:rowOff>
    </xdr:to>
    <xdr:pic>
      <xdr:nvPicPr>
        <xdr:cNvPr id="279188" name="图片 149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09331125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296</xdr:row>
      <xdr:rowOff>66675</xdr:rowOff>
    </xdr:from>
    <xdr:to>
      <xdr:col>18</xdr:col>
      <xdr:colOff>428625</xdr:colOff>
      <xdr:row>296</xdr:row>
      <xdr:rowOff>285750</xdr:rowOff>
    </xdr:to>
    <xdr:pic>
      <xdr:nvPicPr>
        <xdr:cNvPr id="279189" name="图片 129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22645" y="112417225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306</xdr:row>
      <xdr:rowOff>38100</xdr:rowOff>
    </xdr:from>
    <xdr:to>
      <xdr:col>18</xdr:col>
      <xdr:colOff>495300</xdr:colOff>
      <xdr:row>306</xdr:row>
      <xdr:rowOff>285750</xdr:rowOff>
    </xdr:to>
    <xdr:pic>
      <xdr:nvPicPr>
        <xdr:cNvPr id="279190" name="图片 12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41695" y="116198650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308</xdr:row>
      <xdr:rowOff>47625</xdr:rowOff>
    </xdr:from>
    <xdr:to>
      <xdr:col>18</xdr:col>
      <xdr:colOff>457200</xdr:colOff>
      <xdr:row>308</xdr:row>
      <xdr:rowOff>314325</xdr:rowOff>
    </xdr:to>
    <xdr:pic>
      <xdr:nvPicPr>
        <xdr:cNvPr id="279191" name="图片 153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116970175"/>
          <a:ext cx="390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297</xdr:row>
      <xdr:rowOff>66675</xdr:rowOff>
    </xdr:from>
    <xdr:to>
      <xdr:col>18</xdr:col>
      <xdr:colOff>438150</xdr:colOff>
      <xdr:row>297</xdr:row>
      <xdr:rowOff>257175</xdr:rowOff>
    </xdr:to>
    <xdr:pic>
      <xdr:nvPicPr>
        <xdr:cNvPr id="279192" name="图片 154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112798225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116</xdr:row>
      <xdr:rowOff>28575</xdr:rowOff>
    </xdr:from>
    <xdr:to>
      <xdr:col>18</xdr:col>
      <xdr:colOff>504825</xdr:colOff>
      <xdr:row>116</xdr:row>
      <xdr:rowOff>266700</xdr:rowOff>
    </xdr:to>
    <xdr:pic>
      <xdr:nvPicPr>
        <xdr:cNvPr id="279193" name="图片 156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43799125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117</xdr:row>
      <xdr:rowOff>38100</xdr:rowOff>
    </xdr:from>
    <xdr:to>
      <xdr:col>18</xdr:col>
      <xdr:colOff>466725</xdr:colOff>
      <xdr:row>117</xdr:row>
      <xdr:rowOff>266700</xdr:rowOff>
    </xdr:to>
    <xdr:pic>
      <xdr:nvPicPr>
        <xdr:cNvPr id="279194" name="图片 157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44189650"/>
          <a:ext cx="438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120</xdr:row>
      <xdr:rowOff>28575</xdr:rowOff>
    </xdr:from>
    <xdr:to>
      <xdr:col>18</xdr:col>
      <xdr:colOff>333375</xdr:colOff>
      <xdr:row>120</xdr:row>
      <xdr:rowOff>257175</xdr:rowOff>
    </xdr:to>
    <xdr:pic>
      <xdr:nvPicPr>
        <xdr:cNvPr id="279195" name="图片 158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45323125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119</xdr:row>
      <xdr:rowOff>47625</xdr:rowOff>
    </xdr:from>
    <xdr:to>
      <xdr:col>18</xdr:col>
      <xdr:colOff>371475</xdr:colOff>
      <xdr:row>119</xdr:row>
      <xdr:rowOff>314325</xdr:rowOff>
    </xdr:to>
    <xdr:pic>
      <xdr:nvPicPr>
        <xdr:cNvPr id="279196" name="图片 159"/>
        <xdr:cNvPicPr>
          <a:picLocks noChangeAspect="1"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4496117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118</xdr:row>
      <xdr:rowOff>47625</xdr:rowOff>
    </xdr:from>
    <xdr:to>
      <xdr:col>18</xdr:col>
      <xdr:colOff>323850</xdr:colOff>
      <xdr:row>118</xdr:row>
      <xdr:rowOff>295275</xdr:rowOff>
    </xdr:to>
    <xdr:pic>
      <xdr:nvPicPr>
        <xdr:cNvPr id="279197" name="图片 160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44580175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121</xdr:row>
      <xdr:rowOff>57150</xdr:rowOff>
    </xdr:from>
    <xdr:to>
      <xdr:col>18</xdr:col>
      <xdr:colOff>523875</xdr:colOff>
      <xdr:row>121</xdr:row>
      <xdr:rowOff>304800</xdr:rowOff>
    </xdr:to>
    <xdr:pic>
      <xdr:nvPicPr>
        <xdr:cNvPr id="279198" name="图片 161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22645" y="45732700"/>
          <a:ext cx="44831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122</xdr:row>
      <xdr:rowOff>57150</xdr:rowOff>
    </xdr:from>
    <xdr:to>
      <xdr:col>18</xdr:col>
      <xdr:colOff>514350</xdr:colOff>
      <xdr:row>122</xdr:row>
      <xdr:rowOff>285750</xdr:rowOff>
    </xdr:to>
    <xdr:pic>
      <xdr:nvPicPr>
        <xdr:cNvPr id="279199" name="图片 162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41695" y="4611370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125</xdr:row>
      <xdr:rowOff>28575</xdr:rowOff>
    </xdr:from>
    <xdr:to>
      <xdr:col>18</xdr:col>
      <xdr:colOff>333375</xdr:colOff>
      <xdr:row>125</xdr:row>
      <xdr:rowOff>257175</xdr:rowOff>
    </xdr:to>
    <xdr:pic>
      <xdr:nvPicPr>
        <xdr:cNvPr id="279200" name="图片 163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47228125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124</xdr:row>
      <xdr:rowOff>47625</xdr:rowOff>
    </xdr:from>
    <xdr:to>
      <xdr:col>18</xdr:col>
      <xdr:colOff>371475</xdr:colOff>
      <xdr:row>124</xdr:row>
      <xdr:rowOff>314325</xdr:rowOff>
    </xdr:to>
    <xdr:pic>
      <xdr:nvPicPr>
        <xdr:cNvPr id="279201" name="图片 164"/>
        <xdr:cNvPicPr>
          <a:picLocks noChangeAspect="1"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4686617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123</xdr:row>
      <xdr:rowOff>47625</xdr:rowOff>
    </xdr:from>
    <xdr:to>
      <xdr:col>18</xdr:col>
      <xdr:colOff>323850</xdr:colOff>
      <xdr:row>123</xdr:row>
      <xdr:rowOff>295275</xdr:rowOff>
    </xdr:to>
    <xdr:pic>
      <xdr:nvPicPr>
        <xdr:cNvPr id="279202" name="图片 165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46485175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33</xdr:row>
      <xdr:rowOff>47625</xdr:rowOff>
    </xdr:from>
    <xdr:to>
      <xdr:col>18</xdr:col>
      <xdr:colOff>438150</xdr:colOff>
      <xdr:row>33</xdr:row>
      <xdr:rowOff>295275</xdr:rowOff>
    </xdr:to>
    <xdr:pic>
      <xdr:nvPicPr>
        <xdr:cNvPr id="279203" name="图片 166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1219517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70337</xdr:colOff>
      <xdr:row>346</xdr:row>
      <xdr:rowOff>32970</xdr:rowOff>
    </xdr:from>
    <xdr:to>
      <xdr:col>18</xdr:col>
      <xdr:colOff>511480</xdr:colOff>
      <xdr:row>346</xdr:row>
      <xdr:rowOff>344365</xdr:rowOff>
    </xdr:to>
    <xdr:pic>
      <xdr:nvPicPr>
        <xdr:cNvPr id="279204" name="Picture 55483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5925820" y="13143293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24020</xdr:colOff>
      <xdr:row>351</xdr:row>
      <xdr:rowOff>50110</xdr:rowOff>
    </xdr:from>
    <xdr:to>
      <xdr:col>18</xdr:col>
      <xdr:colOff>528917</xdr:colOff>
      <xdr:row>351</xdr:row>
      <xdr:rowOff>347870</xdr:rowOff>
    </xdr:to>
    <xdr:pic>
      <xdr:nvPicPr>
        <xdr:cNvPr id="279205" name="Picture 160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9465" y="133355080"/>
          <a:ext cx="491490" cy="297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344</xdr:row>
      <xdr:rowOff>38100</xdr:rowOff>
    </xdr:from>
    <xdr:to>
      <xdr:col>18</xdr:col>
      <xdr:colOff>431331</xdr:colOff>
      <xdr:row>344</xdr:row>
      <xdr:rowOff>359020</xdr:rowOff>
    </xdr:to>
    <xdr:pic>
      <xdr:nvPicPr>
        <xdr:cNvPr id="279206" name="Picture 22036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86" r="18797"/>
        <a:stretch>
          <a:fillRect/>
        </a:stretch>
      </xdr:blipFill>
      <xdr:spPr>
        <a:xfrm>
          <a:off x="5941695" y="130676650"/>
          <a:ext cx="34544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9</xdr:row>
      <xdr:rowOff>28575</xdr:rowOff>
    </xdr:from>
    <xdr:to>
      <xdr:col>18</xdr:col>
      <xdr:colOff>428625</xdr:colOff>
      <xdr:row>9</xdr:row>
      <xdr:rowOff>342900</xdr:rowOff>
    </xdr:to>
    <xdr:pic>
      <xdr:nvPicPr>
        <xdr:cNvPr id="279207" name="图片 184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3032125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278</xdr:row>
      <xdr:rowOff>57150</xdr:rowOff>
    </xdr:from>
    <xdr:to>
      <xdr:col>18</xdr:col>
      <xdr:colOff>400050</xdr:colOff>
      <xdr:row>278</xdr:row>
      <xdr:rowOff>247650</xdr:rowOff>
    </xdr:to>
    <xdr:pic>
      <xdr:nvPicPr>
        <xdr:cNvPr id="279208" name="Picture 38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78" t="24535" r="21886" b="22182"/>
        <a:stretch>
          <a:fillRect/>
        </a:stretch>
      </xdr:blipFill>
      <xdr:spPr>
        <a:xfrm>
          <a:off x="5970270" y="10554970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339</xdr:row>
      <xdr:rowOff>95250</xdr:rowOff>
    </xdr:from>
    <xdr:to>
      <xdr:col>18</xdr:col>
      <xdr:colOff>485775</xdr:colOff>
      <xdr:row>339</xdr:row>
      <xdr:rowOff>285750</xdr:rowOff>
    </xdr:to>
    <xdr:pic>
      <xdr:nvPicPr>
        <xdr:cNvPr id="279209" name="Picture 13630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>
        <a:xfrm>
          <a:off x="5941695" y="128828800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340</xdr:row>
      <xdr:rowOff>104775</xdr:rowOff>
    </xdr:from>
    <xdr:to>
      <xdr:col>18</xdr:col>
      <xdr:colOff>504825</xdr:colOff>
      <xdr:row>340</xdr:row>
      <xdr:rowOff>314325</xdr:rowOff>
    </xdr:to>
    <xdr:pic>
      <xdr:nvPicPr>
        <xdr:cNvPr id="279210" name="Picture 13630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>
        <a:xfrm>
          <a:off x="5922645" y="129219325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341</xdr:row>
      <xdr:rowOff>66675</xdr:rowOff>
    </xdr:from>
    <xdr:to>
      <xdr:col>18</xdr:col>
      <xdr:colOff>466725</xdr:colOff>
      <xdr:row>341</xdr:row>
      <xdr:rowOff>266700</xdr:rowOff>
    </xdr:to>
    <xdr:pic>
      <xdr:nvPicPr>
        <xdr:cNvPr id="279211" name="Picture 13630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>
        <a:xfrm>
          <a:off x="5903595" y="1295622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217</xdr:row>
      <xdr:rowOff>28575</xdr:rowOff>
    </xdr:from>
    <xdr:to>
      <xdr:col>18</xdr:col>
      <xdr:colOff>438150</xdr:colOff>
      <xdr:row>217</xdr:row>
      <xdr:rowOff>314325</xdr:rowOff>
    </xdr:to>
    <xdr:pic>
      <xdr:nvPicPr>
        <xdr:cNvPr id="279212" name="图片 180" descr="C:\Users\Administrator\AppData\Roaming\feiq\RichOle\248228036.bmp"/>
        <xdr:cNvPicPr>
          <a:picLocks noChangeAspect="1" noChangeArrowheads="1"/>
        </xdr:cNvPicPr>
      </xdr:nvPicPr>
      <xdr:blipFill>
        <a:blip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82280125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246</xdr:row>
      <xdr:rowOff>57150</xdr:rowOff>
    </xdr:from>
    <xdr:to>
      <xdr:col>18</xdr:col>
      <xdr:colOff>419100</xdr:colOff>
      <xdr:row>246</xdr:row>
      <xdr:rowOff>333375</xdr:rowOff>
    </xdr:to>
    <xdr:pic>
      <xdr:nvPicPr>
        <xdr:cNvPr id="279213" name="图片 183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9335770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210</xdr:row>
      <xdr:rowOff>38100</xdr:rowOff>
    </xdr:from>
    <xdr:to>
      <xdr:col>18</xdr:col>
      <xdr:colOff>485775</xdr:colOff>
      <xdr:row>210</xdr:row>
      <xdr:rowOff>266700</xdr:rowOff>
    </xdr:to>
    <xdr:pic>
      <xdr:nvPicPr>
        <xdr:cNvPr id="279214" name="图片 35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7962265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201</xdr:row>
      <xdr:rowOff>47625</xdr:rowOff>
    </xdr:from>
    <xdr:to>
      <xdr:col>18</xdr:col>
      <xdr:colOff>361950</xdr:colOff>
      <xdr:row>201</xdr:row>
      <xdr:rowOff>323850</xdr:rowOff>
    </xdr:to>
    <xdr:pic>
      <xdr:nvPicPr>
        <xdr:cNvPr id="279215" name="图片 181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76203175"/>
          <a:ext cx="247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202</xdr:row>
      <xdr:rowOff>19050</xdr:rowOff>
    </xdr:from>
    <xdr:to>
      <xdr:col>18</xdr:col>
      <xdr:colOff>314325</xdr:colOff>
      <xdr:row>202</xdr:row>
      <xdr:rowOff>323850</xdr:rowOff>
    </xdr:to>
    <xdr:pic>
      <xdr:nvPicPr>
        <xdr:cNvPr id="279216" name="图片 182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7655560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184</xdr:row>
      <xdr:rowOff>57150</xdr:rowOff>
    </xdr:from>
    <xdr:to>
      <xdr:col>18</xdr:col>
      <xdr:colOff>371475</xdr:colOff>
      <xdr:row>184</xdr:row>
      <xdr:rowOff>314325</xdr:rowOff>
    </xdr:to>
    <xdr:pic>
      <xdr:nvPicPr>
        <xdr:cNvPr id="279217" name="图片 183"/>
        <xdr:cNvPicPr>
          <a:picLocks noChangeAspect="1" noChangeArrowheads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7420" y="69735700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185</xdr:row>
      <xdr:rowOff>28575</xdr:rowOff>
    </xdr:from>
    <xdr:to>
      <xdr:col>18</xdr:col>
      <xdr:colOff>257175</xdr:colOff>
      <xdr:row>185</xdr:row>
      <xdr:rowOff>276225</xdr:rowOff>
    </xdr:to>
    <xdr:pic>
      <xdr:nvPicPr>
        <xdr:cNvPr id="279218" name="图片 184"/>
        <xdr:cNvPicPr>
          <a:picLocks noChangeAspect="1" noChangeArrowheads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70088125"/>
          <a:ext cx="200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263</xdr:row>
      <xdr:rowOff>66675</xdr:rowOff>
    </xdr:from>
    <xdr:to>
      <xdr:col>18</xdr:col>
      <xdr:colOff>381000</xdr:colOff>
      <xdr:row>263</xdr:row>
      <xdr:rowOff>304800</xdr:rowOff>
    </xdr:to>
    <xdr:pic>
      <xdr:nvPicPr>
        <xdr:cNvPr id="279219" name="图片 181"/>
        <xdr:cNvPicPr>
          <a:picLocks noChangeAspect="1" noChangeArrowheads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7420" y="99844225"/>
          <a:ext cx="209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259</xdr:row>
      <xdr:rowOff>95250</xdr:rowOff>
    </xdr:from>
    <xdr:to>
      <xdr:col>18</xdr:col>
      <xdr:colOff>466725</xdr:colOff>
      <xdr:row>259</xdr:row>
      <xdr:rowOff>295275</xdr:rowOff>
    </xdr:to>
    <xdr:pic>
      <xdr:nvPicPr>
        <xdr:cNvPr id="279220" name="图片 182"/>
        <xdr:cNvPicPr>
          <a:picLocks noChangeAspect="1" noChangeArrowheads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98348800"/>
          <a:ext cx="3810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261</xdr:row>
      <xdr:rowOff>85725</xdr:rowOff>
    </xdr:from>
    <xdr:to>
      <xdr:col>18</xdr:col>
      <xdr:colOff>361950</xdr:colOff>
      <xdr:row>261</xdr:row>
      <xdr:rowOff>276225</xdr:rowOff>
    </xdr:to>
    <xdr:pic>
      <xdr:nvPicPr>
        <xdr:cNvPr id="279221" name="图片 183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99101275"/>
          <a:ext cx="2476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262</xdr:row>
      <xdr:rowOff>28575</xdr:rowOff>
    </xdr:from>
    <xdr:to>
      <xdr:col>18</xdr:col>
      <xdr:colOff>428625</xdr:colOff>
      <xdr:row>262</xdr:row>
      <xdr:rowOff>295275</xdr:rowOff>
    </xdr:to>
    <xdr:pic>
      <xdr:nvPicPr>
        <xdr:cNvPr id="279222" name="图片 184"/>
        <xdr:cNvPicPr>
          <a:picLocks noChangeAspect="1" noChangeArrowheads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9942512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53</xdr:row>
      <xdr:rowOff>66675</xdr:rowOff>
    </xdr:from>
    <xdr:to>
      <xdr:col>18</xdr:col>
      <xdr:colOff>476250</xdr:colOff>
      <xdr:row>53</xdr:row>
      <xdr:rowOff>276225</xdr:rowOff>
    </xdr:to>
    <xdr:pic>
      <xdr:nvPicPr>
        <xdr:cNvPr id="279223" name="图片 182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53"/>
        <a:stretch>
          <a:fillRect/>
        </a:stretch>
      </xdr:blipFill>
      <xdr:spPr>
        <a:xfrm>
          <a:off x="5922645" y="19834225"/>
          <a:ext cx="409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58</xdr:row>
      <xdr:rowOff>28575</xdr:rowOff>
    </xdr:from>
    <xdr:to>
      <xdr:col>18</xdr:col>
      <xdr:colOff>485775</xdr:colOff>
      <xdr:row>58</xdr:row>
      <xdr:rowOff>352425</xdr:rowOff>
    </xdr:to>
    <xdr:pic>
      <xdr:nvPicPr>
        <xdr:cNvPr id="279224" name="图片 183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21701125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60</xdr:row>
      <xdr:rowOff>28575</xdr:rowOff>
    </xdr:from>
    <xdr:to>
      <xdr:col>18</xdr:col>
      <xdr:colOff>419100</xdr:colOff>
      <xdr:row>60</xdr:row>
      <xdr:rowOff>295275</xdr:rowOff>
    </xdr:to>
    <xdr:pic>
      <xdr:nvPicPr>
        <xdr:cNvPr id="279225" name="图片 184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22463125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59</xdr:row>
      <xdr:rowOff>47625</xdr:rowOff>
    </xdr:from>
    <xdr:to>
      <xdr:col>18</xdr:col>
      <xdr:colOff>438150</xdr:colOff>
      <xdr:row>59</xdr:row>
      <xdr:rowOff>371475</xdr:rowOff>
    </xdr:to>
    <xdr:pic>
      <xdr:nvPicPr>
        <xdr:cNvPr id="279226" name="图片 185"/>
        <xdr:cNvPicPr>
          <a:picLocks noChangeAspect="1" noChangeArrowheads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22101175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61</xdr:row>
      <xdr:rowOff>76200</xdr:rowOff>
    </xdr:from>
    <xdr:to>
      <xdr:col>18</xdr:col>
      <xdr:colOff>514350</xdr:colOff>
      <xdr:row>61</xdr:row>
      <xdr:rowOff>238125</xdr:rowOff>
    </xdr:to>
    <xdr:pic>
      <xdr:nvPicPr>
        <xdr:cNvPr id="279227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22891750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62</xdr:row>
      <xdr:rowOff>76200</xdr:rowOff>
    </xdr:from>
    <xdr:to>
      <xdr:col>18</xdr:col>
      <xdr:colOff>523875</xdr:colOff>
      <xdr:row>62</xdr:row>
      <xdr:rowOff>238125</xdr:rowOff>
    </xdr:to>
    <xdr:pic>
      <xdr:nvPicPr>
        <xdr:cNvPr id="279228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23272750"/>
          <a:ext cx="44831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63</xdr:row>
      <xdr:rowOff>38100</xdr:rowOff>
    </xdr:from>
    <xdr:to>
      <xdr:col>18</xdr:col>
      <xdr:colOff>476250</xdr:colOff>
      <xdr:row>63</xdr:row>
      <xdr:rowOff>333375</xdr:rowOff>
    </xdr:to>
    <xdr:pic>
      <xdr:nvPicPr>
        <xdr:cNvPr id="279229" name="Picture 5989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>
        <a:xfrm>
          <a:off x="5903595" y="2361565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95</xdr:row>
      <xdr:rowOff>47625</xdr:rowOff>
    </xdr:from>
    <xdr:to>
      <xdr:col>18</xdr:col>
      <xdr:colOff>409575</xdr:colOff>
      <xdr:row>95</xdr:row>
      <xdr:rowOff>266700</xdr:rowOff>
    </xdr:to>
    <xdr:pic>
      <xdr:nvPicPr>
        <xdr:cNvPr id="279230" name="图片 189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581717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114</xdr:row>
      <xdr:rowOff>85725</xdr:rowOff>
    </xdr:from>
    <xdr:to>
      <xdr:col>18</xdr:col>
      <xdr:colOff>485775</xdr:colOff>
      <xdr:row>114</xdr:row>
      <xdr:rowOff>314325</xdr:rowOff>
    </xdr:to>
    <xdr:pic>
      <xdr:nvPicPr>
        <xdr:cNvPr id="279231" name="图片 324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43094275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115</xdr:row>
      <xdr:rowOff>38100</xdr:rowOff>
    </xdr:from>
    <xdr:to>
      <xdr:col>18</xdr:col>
      <xdr:colOff>447675</xdr:colOff>
      <xdr:row>115</xdr:row>
      <xdr:rowOff>333375</xdr:rowOff>
    </xdr:to>
    <xdr:pic>
      <xdr:nvPicPr>
        <xdr:cNvPr id="279232" name="图片 331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4342765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247</xdr:row>
      <xdr:rowOff>57150</xdr:rowOff>
    </xdr:from>
    <xdr:to>
      <xdr:col>18</xdr:col>
      <xdr:colOff>419100</xdr:colOff>
      <xdr:row>247</xdr:row>
      <xdr:rowOff>333375</xdr:rowOff>
    </xdr:to>
    <xdr:pic>
      <xdr:nvPicPr>
        <xdr:cNvPr id="279233" name="图片 183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9373870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252</xdr:row>
      <xdr:rowOff>19050</xdr:rowOff>
    </xdr:from>
    <xdr:to>
      <xdr:col>18</xdr:col>
      <xdr:colOff>466725</xdr:colOff>
      <xdr:row>252</xdr:row>
      <xdr:rowOff>323850</xdr:rowOff>
    </xdr:to>
    <xdr:pic>
      <xdr:nvPicPr>
        <xdr:cNvPr id="279234" name="图片 196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9560560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287</xdr:row>
      <xdr:rowOff>28575</xdr:rowOff>
    </xdr:from>
    <xdr:to>
      <xdr:col>18</xdr:col>
      <xdr:colOff>390525</xdr:colOff>
      <xdr:row>287</xdr:row>
      <xdr:rowOff>257175</xdr:rowOff>
    </xdr:to>
    <xdr:pic>
      <xdr:nvPicPr>
        <xdr:cNvPr id="279235" name="图片 149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08950125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290</xdr:row>
      <xdr:rowOff>57150</xdr:rowOff>
    </xdr:from>
    <xdr:to>
      <xdr:col>18</xdr:col>
      <xdr:colOff>504825</xdr:colOff>
      <xdr:row>290</xdr:row>
      <xdr:rowOff>304800</xdr:rowOff>
    </xdr:to>
    <xdr:pic>
      <xdr:nvPicPr>
        <xdr:cNvPr id="279236" name="Picture 43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91" t="22833" r="10045" b="18428"/>
        <a:stretch>
          <a:fillRect/>
        </a:stretch>
      </xdr:blipFill>
      <xdr:spPr>
        <a:xfrm>
          <a:off x="5913120" y="110121700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319</xdr:row>
      <xdr:rowOff>76200</xdr:rowOff>
    </xdr:from>
    <xdr:to>
      <xdr:col>18</xdr:col>
      <xdr:colOff>438150</xdr:colOff>
      <xdr:row>319</xdr:row>
      <xdr:rowOff>304800</xdr:rowOff>
    </xdr:to>
    <xdr:pic>
      <xdr:nvPicPr>
        <xdr:cNvPr id="279237" name="Picture 44"/>
        <xdr:cNvPicPr>
          <a:picLocks noChangeAspect="1" noChangeArrowheads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5941695" y="121189750"/>
          <a:ext cx="3524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328</xdr:row>
      <xdr:rowOff>57150</xdr:rowOff>
    </xdr:from>
    <xdr:to>
      <xdr:col>18</xdr:col>
      <xdr:colOff>419100</xdr:colOff>
      <xdr:row>328</xdr:row>
      <xdr:rowOff>314325</xdr:rowOff>
    </xdr:to>
    <xdr:pic>
      <xdr:nvPicPr>
        <xdr:cNvPr id="279238" name="Picture 51"/>
        <xdr:cNvPicPr>
          <a:picLocks noChangeAspect="1" noChangeArrowheads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4" b="-584"/>
        <a:stretch>
          <a:fillRect/>
        </a:stretch>
      </xdr:blipFill>
      <xdr:spPr>
        <a:xfrm>
          <a:off x="5970270" y="1245997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331</xdr:row>
      <xdr:rowOff>57150</xdr:rowOff>
    </xdr:from>
    <xdr:to>
      <xdr:col>18</xdr:col>
      <xdr:colOff>390525</xdr:colOff>
      <xdr:row>331</xdr:row>
      <xdr:rowOff>333375</xdr:rowOff>
    </xdr:to>
    <xdr:pic>
      <xdr:nvPicPr>
        <xdr:cNvPr id="279239" name="Picture 45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5941695" y="125742700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180975</xdr:colOff>
      <xdr:row>333</xdr:row>
      <xdr:rowOff>76200</xdr:rowOff>
    </xdr:from>
    <xdr:to>
      <xdr:col>18</xdr:col>
      <xdr:colOff>400050</xdr:colOff>
      <xdr:row>333</xdr:row>
      <xdr:rowOff>285750</xdr:rowOff>
    </xdr:to>
    <xdr:pic>
      <xdr:nvPicPr>
        <xdr:cNvPr id="279240" name="Picture 47"/>
        <xdr:cNvPicPr>
          <a:picLocks noChangeAspect="1" noChangeArrowheads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4" b="-584"/>
        <a:stretch>
          <a:fillRect/>
        </a:stretch>
      </xdr:blipFill>
      <xdr:spPr>
        <a:xfrm>
          <a:off x="6036945" y="1265237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334</xdr:row>
      <xdr:rowOff>47625</xdr:rowOff>
    </xdr:from>
    <xdr:to>
      <xdr:col>18</xdr:col>
      <xdr:colOff>361950</xdr:colOff>
      <xdr:row>334</xdr:row>
      <xdr:rowOff>295275</xdr:rowOff>
    </xdr:to>
    <xdr:pic>
      <xdr:nvPicPr>
        <xdr:cNvPr id="279241" name="Picture 48"/>
        <xdr:cNvPicPr>
          <a:picLocks noChangeAspect="1" noChangeArrowheads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7" t="12807" r="23334" b="11317"/>
        <a:stretch>
          <a:fillRect/>
        </a:stretch>
      </xdr:blipFill>
      <xdr:spPr>
        <a:xfrm>
          <a:off x="5998845" y="126876175"/>
          <a:ext cx="219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14</xdr:row>
      <xdr:rowOff>28575</xdr:rowOff>
    </xdr:from>
    <xdr:to>
      <xdr:col>18</xdr:col>
      <xdr:colOff>485775</xdr:colOff>
      <xdr:row>14</xdr:row>
      <xdr:rowOff>342900</xdr:rowOff>
    </xdr:to>
    <xdr:pic>
      <xdr:nvPicPr>
        <xdr:cNvPr id="279243" name="图片 209"/>
        <xdr:cNvPicPr>
          <a:picLocks noChangeAspect="1" noChangeArrowheads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4937125"/>
          <a:ext cx="438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39</xdr:row>
      <xdr:rowOff>28575</xdr:rowOff>
    </xdr:from>
    <xdr:to>
      <xdr:col>18</xdr:col>
      <xdr:colOff>457200</xdr:colOff>
      <xdr:row>39</xdr:row>
      <xdr:rowOff>361950</xdr:rowOff>
    </xdr:to>
    <xdr:pic>
      <xdr:nvPicPr>
        <xdr:cNvPr id="279244" name="图片 210"/>
        <xdr:cNvPicPr>
          <a:picLocks noChangeAspect="1" noChangeArrowheads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14462125"/>
          <a:ext cx="409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225</xdr:row>
      <xdr:rowOff>28575</xdr:rowOff>
    </xdr:from>
    <xdr:to>
      <xdr:col>18</xdr:col>
      <xdr:colOff>447675</xdr:colOff>
      <xdr:row>225</xdr:row>
      <xdr:rowOff>333375</xdr:rowOff>
    </xdr:to>
    <xdr:pic>
      <xdr:nvPicPr>
        <xdr:cNvPr id="279245" name="图片 8"/>
        <xdr:cNvPicPr>
          <a:picLocks noChangeAspect="1" noChangeArrowheads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85328125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294</xdr:row>
      <xdr:rowOff>85725</xdr:rowOff>
    </xdr:from>
    <xdr:to>
      <xdr:col>18</xdr:col>
      <xdr:colOff>457200</xdr:colOff>
      <xdr:row>294</xdr:row>
      <xdr:rowOff>304800</xdr:rowOff>
    </xdr:to>
    <xdr:pic>
      <xdr:nvPicPr>
        <xdr:cNvPr id="279246" name="图片 138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111674275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34</xdr:row>
      <xdr:rowOff>47625</xdr:rowOff>
    </xdr:from>
    <xdr:to>
      <xdr:col>18</xdr:col>
      <xdr:colOff>438150</xdr:colOff>
      <xdr:row>34</xdr:row>
      <xdr:rowOff>295275</xdr:rowOff>
    </xdr:to>
    <xdr:pic>
      <xdr:nvPicPr>
        <xdr:cNvPr id="279247" name="图片 166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1257617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241</xdr:row>
      <xdr:rowOff>123825</xdr:rowOff>
    </xdr:from>
    <xdr:to>
      <xdr:col>18</xdr:col>
      <xdr:colOff>495300</xdr:colOff>
      <xdr:row>241</xdr:row>
      <xdr:rowOff>238125</xdr:rowOff>
    </xdr:to>
    <xdr:pic>
      <xdr:nvPicPr>
        <xdr:cNvPr id="279248" name="图片 447"/>
        <xdr:cNvPicPr>
          <a:picLocks noChangeAspect="1" noChangeArrowheads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91519375"/>
          <a:ext cx="4476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56416</xdr:colOff>
      <xdr:row>347</xdr:row>
      <xdr:rowOff>28574</xdr:rowOff>
    </xdr:from>
    <xdr:to>
      <xdr:col>18</xdr:col>
      <xdr:colOff>483027</xdr:colOff>
      <xdr:row>347</xdr:row>
      <xdr:rowOff>329711</xdr:rowOff>
    </xdr:to>
    <xdr:pic>
      <xdr:nvPicPr>
        <xdr:cNvPr id="279249" name="Picture 55483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5911850" y="131809490"/>
          <a:ext cx="42672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30232</xdr:colOff>
      <xdr:row>352</xdr:row>
      <xdr:rowOff>45554</xdr:rowOff>
    </xdr:from>
    <xdr:to>
      <xdr:col>18</xdr:col>
      <xdr:colOff>528810</xdr:colOff>
      <xdr:row>352</xdr:row>
      <xdr:rowOff>339587</xdr:rowOff>
    </xdr:to>
    <xdr:pic>
      <xdr:nvPicPr>
        <xdr:cNvPr id="279250" name="Picture 19" descr="TKI0XT{X[``XB@2M~8R9U%Q"/>
        <xdr:cNvPicPr>
          <a:picLocks noChangeAspect="1" noChangeArrowheads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5815" y="133731635"/>
          <a:ext cx="485140" cy="2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18</xdr:row>
      <xdr:rowOff>57150</xdr:rowOff>
    </xdr:from>
    <xdr:to>
      <xdr:col>18</xdr:col>
      <xdr:colOff>447675</xdr:colOff>
      <xdr:row>18</xdr:row>
      <xdr:rowOff>333375</xdr:rowOff>
    </xdr:to>
    <xdr:pic>
      <xdr:nvPicPr>
        <xdr:cNvPr id="279251" name="图片 154"/>
        <xdr:cNvPicPr>
          <a:picLocks noChangeAspect="1" noChangeArrowheads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6489700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41</xdr:row>
      <xdr:rowOff>47625</xdr:rowOff>
    </xdr:from>
    <xdr:to>
      <xdr:col>18</xdr:col>
      <xdr:colOff>466725</xdr:colOff>
      <xdr:row>41</xdr:row>
      <xdr:rowOff>314325</xdr:rowOff>
    </xdr:to>
    <xdr:pic>
      <xdr:nvPicPr>
        <xdr:cNvPr id="279252" name="图片 155"/>
        <xdr:cNvPicPr>
          <a:picLocks noChangeAspect="1" noChangeArrowheads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0745" y="15243175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16</xdr:row>
      <xdr:rowOff>47625</xdr:rowOff>
    </xdr:from>
    <xdr:to>
      <xdr:col>18</xdr:col>
      <xdr:colOff>504825</xdr:colOff>
      <xdr:row>16</xdr:row>
      <xdr:rowOff>323850</xdr:rowOff>
    </xdr:to>
    <xdr:pic>
      <xdr:nvPicPr>
        <xdr:cNvPr id="279253" name="图片 268"/>
        <xdr:cNvPicPr>
          <a:picLocks noChangeAspect="1"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5718175"/>
          <a:ext cx="4476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17</xdr:row>
      <xdr:rowOff>47625</xdr:rowOff>
    </xdr:from>
    <xdr:to>
      <xdr:col>18</xdr:col>
      <xdr:colOff>495300</xdr:colOff>
      <xdr:row>17</xdr:row>
      <xdr:rowOff>342900</xdr:rowOff>
    </xdr:to>
    <xdr:pic>
      <xdr:nvPicPr>
        <xdr:cNvPr id="279254" name="图片 268"/>
        <xdr:cNvPicPr>
          <a:picLocks noChangeAspect="1"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6099175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55</xdr:row>
      <xdr:rowOff>57150</xdr:rowOff>
    </xdr:from>
    <xdr:to>
      <xdr:col>18</xdr:col>
      <xdr:colOff>447675</xdr:colOff>
      <xdr:row>55</xdr:row>
      <xdr:rowOff>295275</xdr:rowOff>
    </xdr:to>
    <xdr:pic>
      <xdr:nvPicPr>
        <xdr:cNvPr id="279255" name="图片 159"/>
        <xdr:cNvPicPr>
          <a:picLocks noChangeAspect="1" noChangeArrowheads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20586700"/>
          <a:ext cx="361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64</xdr:row>
      <xdr:rowOff>57150</xdr:rowOff>
    </xdr:from>
    <xdr:to>
      <xdr:col>18</xdr:col>
      <xdr:colOff>428625</xdr:colOff>
      <xdr:row>64</xdr:row>
      <xdr:rowOff>352425</xdr:rowOff>
    </xdr:to>
    <xdr:pic>
      <xdr:nvPicPr>
        <xdr:cNvPr id="279256" name="图片 175"/>
        <xdr:cNvPicPr>
          <a:picLocks noChangeAspect="1" noChangeArrowheads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24015700"/>
          <a:ext cx="371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65</xdr:row>
      <xdr:rowOff>57979</xdr:rowOff>
    </xdr:from>
    <xdr:to>
      <xdr:col>18</xdr:col>
      <xdr:colOff>450491</xdr:colOff>
      <xdr:row>65</xdr:row>
      <xdr:rowOff>361951</xdr:rowOff>
    </xdr:to>
    <xdr:pic>
      <xdr:nvPicPr>
        <xdr:cNvPr id="279257" name="图片 176"/>
        <xdr:cNvPicPr>
          <a:picLocks noChangeAspect="1" noChangeArrowheads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24397335"/>
          <a:ext cx="364490" cy="30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33132</xdr:colOff>
      <xdr:row>66</xdr:row>
      <xdr:rowOff>33131</xdr:rowOff>
    </xdr:from>
    <xdr:to>
      <xdr:col>18</xdr:col>
      <xdr:colOff>512952</xdr:colOff>
      <xdr:row>66</xdr:row>
      <xdr:rowOff>281609</xdr:rowOff>
    </xdr:to>
    <xdr:pic>
      <xdr:nvPicPr>
        <xdr:cNvPr id="279258" name="图片 177"/>
        <xdr:cNvPicPr>
          <a:picLocks noChangeAspect="1" noChangeArrowheads="1"/>
        </xdr:cNvPicPr>
      </xdr:nvPicPr>
      <xdr:blipFill>
        <a:blip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2" t="22877" r="8322" b="22272"/>
        <a:stretch>
          <a:fillRect/>
        </a:stretch>
      </xdr:blipFill>
      <xdr:spPr>
        <a:xfrm>
          <a:off x="5888990" y="24753570"/>
          <a:ext cx="479425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101</xdr:row>
      <xdr:rowOff>47625</xdr:rowOff>
    </xdr:from>
    <xdr:to>
      <xdr:col>18</xdr:col>
      <xdr:colOff>419100</xdr:colOff>
      <xdr:row>101</xdr:row>
      <xdr:rowOff>285750</xdr:rowOff>
    </xdr:to>
    <xdr:pic>
      <xdr:nvPicPr>
        <xdr:cNvPr id="279259" name="图片 455"/>
        <xdr:cNvPicPr>
          <a:picLocks noChangeAspect="1" noChangeArrowheads="1"/>
        </xdr:cNvPicPr>
      </xdr:nvPicPr>
      <xdr:blipFill>
        <a:blip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810317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109</xdr:row>
      <xdr:rowOff>85725</xdr:rowOff>
    </xdr:from>
    <xdr:to>
      <xdr:col>18</xdr:col>
      <xdr:colOff>390525</xdr:colOff>
      <xdr:row>109</xdr:row>
      <xdr:rowOff>295275</xdr:rowOff>
    </xdr:to>
    <xdr:pic>
      <xdr:nvPicPr>
        <xdr:cNvPr id="279260" name="图片 48"/>
        <xdr:cNvPicPr>
          <a:picLocks noChangeAspect="1" noChangeArrowheads="1"/>
        </xdr:cNvPicPr>
      </xdr:nvPicPr>
      <xdr:blipFill>
        <a:blip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0745" y="411892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105</xdr:row>
      <xdr:rowOff>133350</xdr:rowOff>
    </xdr:from>
    <xdr:to>
      <xdr:col>18</xdr:col>
      <xdr:colOff>495300</xdr:colOff>
      <xdr:row>105</xdr:row>
      <xdr:rowOff>285750</xdr:rowOff>
    </xdr:to>
    <xdr:pic>
      <xdr:nvPicPr>
        <xdr:cNvPr id="279261" name="Picture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5941695" y="39712900"/>
          <a:ext cx="409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106</xdr:row>
      <xdr:rowOff>133350</xdr:rowOff>
    </xdr:from>
    <xdr:to>
      <xdr:col>18</xdr:col>
      <xdr:colOff>495300</xdr:colOff>
      <xdr:row>106</xdr:row>
      <xdr:rowOff>285750</xdr:rowOff>
    </xdr:to>
    <xdr:pic>
      <xdr:nvPicPr>
        <xdr:cNvPr id="279262" name="Picture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5941695" y="40093900"/>
          <a:ext cx="409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107</xdr:row>
      <xdr:rowOff>19050</xdr:rowOff>
    </xdr:from>
    <xdr:to>
      <xdr:col>18</xdr:col>
      <xdr:colOff>400050</xdr:colOff>
      <xdr:row>107</xdr:row>
      <xdr:rowOff>333375</xdr:rowOff>
    </xdr:to>
    <xdr:pic>
      <xdr:nvPicPr>
        <xdr:cNvPr id="279263" name="图片 46"/>
        <xdr:cNvPicPr>
          <a:picLocks noChangeAspect="1" noChangeArrowheads="1"/>
        </xdr:cNvPicPr>
      </xdr:nvPicPr>
      <xdr:blipFill>
        <a:blip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88" t="28474" r="30702" b="33739"/>
        <a:stretch>
          <a:fillRect/>
        </a:stretch>
      </xdr:blipFill>
      <xdr:spPr>
        <a:xfrm>
          <a:off x="5932170" y="40360600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152400</xdr:colOff>
      <xdr:row>108</xdr:row>
      <xdr:rowOff>76200</xdr:rowOff>
    </xdr:from>
    <xdr:to>
      <xdr:col>18</xdr:col>
      <xdr:colOff>438150</xdr:colOff>
      <xdr:row>108</xdr:row>
      <xdr:rowOff>285750</xdr:rowOff>
    </xdr:to>
    <xdr:pic>
      <xdr:nvPicPr>
        <xdr:cNvPr id="279264" name="Picture 8"/>
        <xdr:cNvPicPr>
          <a:picLocks noChangeAspect="1" noChangeArrowheads="1"/>
        </xdr:cNvPicPr>
      </xdr:nvPicPr>
      <xdr:blipFill>
        <a:blip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008370" y="407987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144</xdr:row>
      <xdr:rowOff>123825</xdr:rowOff>
    </xdr:from>
    <xdr:to>
      <xdr:col>18</xdr:col>
      <xdr:colOff>390525</xdr:colOff>
      <xdr:row>144</xdr:row>
      <xdr:rowOff>352425</xdr:rowOff>
    </xdr:to>
    <xdr:pic>
      <xdr:nvPicPr>
        <xdr:cNvPr id="279265" name="图片 49"/>
        <xdr:cNvPicPr>
          <a:picLocks noChangeAspect="1" noChangeArrowheads="1"/>
        </xdr:cNvPicPr>
      </xdr:nvPicPr>
      <xdr:blipFill>
        <a:blip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0745" y="545623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145</xdr:row>
      <xdr:rowOff>114300</xdr:rowOff>
    </xdr:from>
    <xdr:to>
      <xdr:col>18</xdr:col>
      <xdr:colOff>428625</xdr:colOff>
      <xdr:row>145</xdr:row>
      <xdr:rowOff>371475</xdr:rowOff>
    </xdr:to>
    <xdr:pic>
      <xdr:nvPicPr>
        <xdr:cNvPr id="279266" name="图片 50"/>
        <xdr:cNvPicPr>
          <a:picLocks noChangeAspect="1" noChangeArrowheads="1"/>
        </xdr:cNvPicPr>
      </xdr:nvPicPr>
      <xdr:blipFill>
        <a:blip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8845" y="5493385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143</xdr:row>
      <xdr:rowOff>66675</xdr:rowOff>
    </xdr:from>
    <xdr:to>
      <xdr:col>18</xdr:col>
      <xdr:colOff>419100</xdr:colOff>
      <xdr:row>143</xdr:row>
      <xdr:rowOff>295275</xdr:rowOff>
    </xdr:to>
    <xdr:pic>
      <xdr:nvPicPr>
        <xdr:cNvPr id="279267" name="图片 51"/>
        <xdr:cNvPicPr>
          <a:picLocks noChangeAspect="1" noChangeArrowheads="1"/>
        </xdr:cNvPicPr>
      </xdr:nvPicPr>
      <xdr:blipFill>
        <a:blip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9320" y="541242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146</xdr:row>
      <xdr:rowOff>114300</xdr:rowOff>
    </xdr:from>
    <xdr:to>
      <xdr:col>18</xdr:col>
      <xdr:colOff>381000</xdr:colOff>
      <xdr:row>146</xdr:row>
      <xdr:rowOff>361950</xdr:rowOff>
    </xdr:to>
    <xdr:pic>
      <xdr:nvPicPr>
        <xdr:cNvPr id="279268" name="图片 52"/>
        <xdr:cNvPicPr>
          <a:picLocks noChangeAspect="1" noChangeArrowheads="1"/>
        </xdr:cNvPicPr>
      </xdr:nvPicPr>
      <xdr:blipFill>
        <a:blip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9795" y="5531485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147</xdr:row>
      <xdr:rowOff>95250</xdr:rowOff>
    </xdr:from>
    <xdr:to>
      <xdr:col>18</xdr:col>
      <xdr:colOff>428625</xdr:colOff>
      <xdr:row>147</xdr:row>
      <xdr:rowOff>361950</xdr:rowOff>
    </xdr:to>
    <xdr:pic>
      <xdr:nvPicPr>
        <xdr:cNvPr id="279269" name="图片 53"/>
        <xdr:cNvPicPr>
          <a:picLocks noChangeAspect="1" noChangeArrowheads="1"/>
        </xdr:cNvPicPr>
      </xdr:nvPicPr>
      <xdr:blipFill>
        <a:blip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8845" y="556768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284</xdr:row>
      <xdr:rowOff>57150</xdr:rowOff>
    </xdr:from>
    <xdr:to>
      <xdr:col>18</xdr:col>
      <xdr:colOff>361950</xdr:colOff>
      <xdr:row>284</xdr:row>
      <xdr:rowOff>323850</xdr:rowOff>
    </xdr:to>
    <xdr:pic>
      <xdr:nvPicPr>
        <xdr:cNvPr id="279270" name="图片 190"/>
        <xdr:cNvPicPr>
          <a:picLocks noChangeAspect="1" noChangeArrowheads="1"/>
        </xdr:cNvPicPr>
      </xdr:nvPicPr>
      <xdr:blipFill>
        <a:blip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107835700"/>
          <a:ext cx="247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15</xdr:row>
      <xdr:rowOff>85725</xdr:rowOff>
    </xdr:from>
    <xdr:to>
      <xdr:col>18</xdr:col>
      <xdr:colOff>504825</xdr:colOff>
      <xdr:row>15</xdr:row>
      <xdr:rowOff>314325</xdr:rowOff>
    </xdr:to>
    <xdr:pic>
      <xdr:nvPicPr>
        <xdr:cNvPr id="279271" name="图片 9"/>
        <xdr:cNvPicPr>
          <a:picLocks noChangeAspect="1"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5375275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40</xdr:row>
      <xdr:rowOff>47625</xdr:rowOff>
    </xdr:from>
    <xdr:to>
      <xdr:col>18</xdr:col>
      <xdr:colOff>390525</xdr:colOff>
      <xdr:row>40</xdr:row>
      <xdr:rowOff>333375</xdr:rowOff>
    </xdr:to>
    <xdr:pic>
      <xdr:nvPicPr>
        <xdr:cNvPr id="279272" name="Picture 1"/>
        <xdr:cNvPicPr>
          <a:picLocks noChangeAspect="1" noChangeArrowheads="1"/>
        </xdr:cNvPicPr>
      </xdr:nvPicPr>
      <xdr:blipFill>
        <a:blip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14" b="-914"/>
        <a:stretch>
          <a:fillRect/>
        </a:stretch>
      </xdr:blipFill>
      <xdr:spPr>
        <a:xfrm>
          <a:off x="5941695" y="14862175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99</xdr:row>
      <xdr:rowOff>47625</xdr:rowOff>
    </xdr:from>
    <xdr:to>
      <xdr:col>18</xdr:col>
      <xdr:colOff>409575</xdr:colOff>
      <xdr:row>99</xdr:row>
      <xdr:rowOff>266700</xdr:rowOff>
    </xdr:to>
    <xdr:pic>
      <xdr:nvPicPr>
        <xdr:cNvPr id="279273" name="图片 189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734117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286</xdr:row>
      <xdr:rowOff>19050</xdr:rowOff>
    </xdr:from>
    <xdr:to>
      <xdr:col>18</xdr:col>
      <xdr:colOff>400050</xdr:colOff>
      <xdr:row>286</xdr:row>
      <xdr:rowOff>333375</xdr:rowOff>
    </xdr:to>
    <xdr:pic>
      <xdr:nvPicPr>
        <xdr:cNvPr id="279274" name="Picture 34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5913120" y="10855960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37</xdr:row>
      <xdr:rowOff>38100</xdr:rowOff>
    </xdr:from>
    <xdr:to>
      <xdr:col>18</xdr:col>
      <xdr:colOff>495300</xdr:colOff>
      <xdr:row>37</xdr:row>
      <xdr:rowOff>342900</xdr:rowOff>
    </xdr:to>
    <xdr:pic>
      <xdr:nvPicPr>
        <xdr:cNvPr id="279275" name="图片 318"/>
        <xdr:cNvPicPr>
          <a:picLocks noChangeAspect="1" noChangeArrowheads="1"/>
        </xdr:cNvPicPr>
      </xdr:nvPicPr>
      <xdr:blipFill>
        <a:blip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13709650"/>
          <a:ext cx="457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11</xdr:row>
      <xdr:rowOff>28575</xdr:rowOff>
    </xdr:from>
    <xdr:to>
      <xdr:col>18</xdr:col>
      <xdr:colOff>447675</xdr:colOff>
      <xdr:row>11</xdr:row>
      <xdr:rowOff>342900</xdr:rowOff>
    </xdr:to>
    <xdr:pic>
      <xdr:nvPicPr>
        <xdr:cNvPr id="279276" name="图片 319"/>
        <xdr:cNvPicPr>
          <a:picLocks noChangeAspect="1" noChangeArrowheads="1"/>
        </xdr:cNvPicPr>
      </xdr:nvPicPr>
      <xdr:blipFill>
        <a:blip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3794125"/>
          <a:ext cx="40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300</xdr:row>
      <xdr:rowOff>19050</xdr:rowOff>
    </xdr:from>
    <xdr:to>
      <xdr:col>18</xdr:col>
      <xdr:colOff>514350</xdr:colOff>
      <xdr:row>300</xdr:row>
      <xdr:rowOff>342900</xdr:rowOff>
    </xdr:to>
    <xdr:pic>
      <xdr:nvPicPr>
        <xdr:cNvPr id="279277" name="图片 319"/>
        <xdr:cNvPicPr>
          <a:picLocks noChangeAspect="1"/>
        </xdr:cNvPicPr>
      </xdr:nvPicPr>
      <xdr:blipFill>
        <a:blip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113893600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130</xdr:row>
      <xdr:rowOff>47625</xdr:rowOff>
    </xdr:from>
    <xdr:to>
      <xdr:col>18</xdr:col>
      <xdr:colOff>428625</xdr:colOff>
      <xdr:row>130</xdr:row>
      <xdr:rowOff>361950</xdr:rowOff>
    </xdr:to>
    <xdr:pic>
      <xdr:nvPicPr>
        <xdr:cNvPr id="2792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36" t="9209" r="16441" b="10115"/>
        <a:stretch>
          <a:fillRect/>
        </a:stretch>
      </xdr:blipFill>
      <xdr:spPr>
        <a:xfrm flipH="1">
          <a:off x="5903595" y="49152175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336</xdr:row>
      <xdr:rowOff>28575</xdr:rowOff>
    </xdr:from>
    <xdr:to>
      <xdr:col>18</xdr:col>
      <xdr:colOff>495300</xdr:colOff>
      <xdr:row>336</xdr:row>
      <xdr:rowOff>361950</xdr:rowOff>
    </xdr:to>
    <xdr:pic>
      <xdr:nvPicPr>
        <xdr:cNvPr id="279279" name="图片 224"/>
        <xdr:cNvPicPr>
          <a:picLocks noChangeAspect="1" noChangeArrowheads="1"/>
        </xdr:cNvPicPr>
      </xdr:nvPicPr>
      <xdr:blipFill>
        <a:blip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12761912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216</xdr:row>
      <xdr:rowOff>38100</xdr:rowOff>
    </xdr:from>
    <xdr:to>
      <xdr:col>18</xdr:col>
      <xdr:colOff>542925</xdr:colOff>
      <xdr:row>216</xdr:row>
      <xdr:rowOff>323850</xdr:rowOff>
    </xdr:to>
    <xdr:pic>
      <xdr:nvPicPr>
        <xdr:cNvPr id="279280" name="图片 225"/>
        <xdr:cNvPicPr>
          <a:picLocks noChangeAspect="1" noChangeArrowheads="1"/>
        </xdr:cNvPicPr>
      </xdr:nvPicPr>
      <xdr:blipFill>
        <a:blip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81908650"/>
          <a:ext cx="47688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350</xdr:row>
      <xdr:rowOff>13921</xdr:rowOff>
    </xdr:from>
    <xdr:to>
      <xdr:col>18</xdr:col>
      <xdr:colOff>472109</xdr:colOff>
      <xdr:row>350</xdr:row>
      <xdr:rowOff>370912</xdr:rowOff>
    </xdr:to>
    <xdr:pic>
      <xdr:nvPicPr>
        <xdr:cNvPr id="279281" name="图片 224"/>
        <xdr:cNvPicPr>
          <a:picLocks noChangeAspect="1" noChangeArrowheads="1"/>
        </xdr:cNvPicPr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32937885"/>
          <a:ext cx="443230" cy="35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53423</xdr:colOff>
      <xdr:row>343</xdr:row>
      <xdr:rowOff>27333</xdr:rowOff>
    </xdr:from>
    <xdr:to>
      <xdr:col>18</xdr:col>
      <xdr:colOff>491573</xdr:colOff>
      <xdr:row>343</xdr:row>
      <xdr:rowOff>351183</xdr:rowOff>
    </xdr:to>
    <xdr:pic>
      <xdr:nvPicPr>
        <xdr:cNvPr id="279282" name="图片 226"/>
        <xdr:cNvPicPr>
          <a:picLocks noChangeAspect="1" noChangeArrowheads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9310" y="13028485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136</xdr:row>
      <xdr:rowOff>47625</xdr:rowOff>
    </xdr:from>
    <xdr:to>
      <xdr:col>18</xdr:col>
      <xdr:colOff>504825</xdr:colOff>
      <xdr:row>136</xdr:row>
      <xdr:rowOff>295275</xdr:rowOff>
    </xdr:to>
    <xdr:pic>
      <xdr:nvPicPr>
        <xdr:cNvPr id="279283" name="图片 227"/>
        <xdr:cNvPicPr>
          <a:picLocks noChangeAspect="1" noChangeArrowheads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51438175"/>
          <a:ext cx="457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93</xdr:row>
      <xdr:rowOff>28575</xdr:rowOff>
    </xdr:from>
    <xdr:to>
      <xdr:col>18</xdr:col>
      <xdr:colOff>495300</xdr:colOff>
      <xdr:row>93</xdr:row>
      <xdr:rowOff>314325</xdr:rowOff>
    </xdr:to>
    <xdr:pic>
      <xdr:nvPicPr>
        <xdr:cNvPr id="279284" name="图片 229"/>
        <xdr:cNvPicPr>
          <a:picLocks noChangeAspect="1" noChangeArrowheads="1"/>
        </xdr:cNvPicPr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5036125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20</xdr:row>
      <xdr:rowOff>38100</xdr:rowOff>
    </xdr:from>
    <xdr:to>
      <xdr:col>18</xdr:col>
      <xdr:colOff>400050</xdr:colOff>
      <xdr:row>20</xdr:row>
      <xdr:rowOff>333375</xdr:rowOff>
    </xdr:to>
    <xdr:pic>
      <xdr:nvPicPr>
        <xdr:cNvPr id="279285" name="图片 230"/>
        <xdr:cNvPicPr>
          <a:picLocks noChangeAspect="1" noChangeArrowheads="1"/>
        </xdr:cNvPicPr>
      </xdr:nvPicPr>
      <xdr:blipFill>
        <a:blip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7232650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42</xdr:row>
      <xdr:rowOff>57150</xdr:rowOff>
    </xdr:from>
    <xdr:to>
      <xdr:col>18</xdr:col>
      <xdr:colOff>485775</xdr:colOff>
      <xdr:row>42</xdr:row>
      <xdr:rowOff>304800</xdr:rowOff>
    </xdr:to>
    <xdr:pic>
      <xdr:nvPicPr>
        <xdr:cNvPr id="279286" name="图片 231"/>
        <xdr:cNvPicPr>
          <a:picLocks noChangeAspect="1" noChangeArrowheads="1"/>
        </xdr:cNvPicPr>
      </xdr:nvPicPr>
      <xdr:blipFill>
        <a:blip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1563370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198</xdr:row>
      <xdr:rowOff>19050</xdr:rowOff>
    </xdr:from>
    <xdr:to>
      <xdr:col>18</xdr:col>
      <xdr:colOff>409575</xdr:colOff>
      <xdr:row>198</xdr:row>
      <xdr:rowOff>342900</xdr:rowOff>
    </xdr:to>
    <xdr:pic>
      <xdr:nvPicPr>
        <xdr:cNvPr id="279287" name="图片 229"/>
        <xdr:cNvPicPr>
          <a:picLocks noChangeAspect="1" noChangeArrowheads="1"/>
        </xdr:cNvPicPr>
      </xdr:nvPicPr>
      <xdr:blipFill>
        <a:blip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75031600"/>
          <a:ext cx="352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265</xdr:row>
      <xdr:rowOff>28575</xdr:rowOff>
    </xdr:from>
    <xdr:to>
      <xdr:col>18</xdr:col>
      <xdr:colOff>381000</xdr:colOff>
      <xdr:row>265</xdr:row>
      <xdr:rowOff>361950</xdr:rowOff>
    </xdr:to>
    <xdr:pic>
      <xdr:nvPicPr>
        <xdr:cNvPr id="279290" name="图片 1"/>
        <xdr:cNvPicPr>
          <a:picLocks noChangeAspect="1"/>
        </xdr:cNvPicPr>
      </xdr:nvPicPr>
      <xdr:blipFill>
        <a:blip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2170" y="1005681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218</xdr:row>
      <xdr:rowOff>66675</xdr:rowOff>
    </xdr:from>
    <xdr:to>
      <xdr:col>18</xdr:col>
      <xdr:colOff>514350</xdr:colOff>
      <xdr:row>218</xdr:row>
      <xdr:rowOff>333375</xdr:rowOff>
    </xdr:to>
    <xdr:pic>
      <xdr:nvPicPr>
        <xdr:cNvPr id="279291" name="图片 231"/>
        <xdr:cNvPicPr>
          <a:picLocks noChangeAspect="1"/>
        </xdr:cNvPicPr>
      </xdr:nvPicPr>
      <xdr:blipFill>
        <a:blip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82699225"/>
          <a:ext cx="476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222</xdr:row>
      <xdr:rowOff>57150</xdr:rowOff>
    </xdr:from>
    <xdr:to>
      <xdr:col>18</xdr:col>
      <xdr:colOff>514350</xdr:colOff>
      <xdr:row>222</xdr:row>
      <xdr:rowOff>219075</xdr:rowOff>
    </xdr:to>
    <xdr:pic>
      <xdr:nvPicPr>
        <xdr:cNvPr id="279292" name="图片 2"/>
        <xdr:cNvPicPr>
          <a:picLocks noChangeAspect="1"/>
        </xdr:cNvPicPr>
      </xdr:nvPicPr>
      <xdr:blipFill>
        <a:blip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84213700"/>
          <a:ext cx="485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21</xdr:row>
      <xdr:rowOff>28575</xdr:rowOff>
    </xdr:from>
    <xdr:to>
      <xdr:col>18</xdr:col>
      <xdr:colOff>447675</xdr:colOff>
      <xdr:row>21</xdr:row>
      <xdr:rowOff>342900</xdr:rowOff>
    </xdr:to>
    <xdr:pic>
      <xdr:nvPicPr>
        <xdr:cNvPr id="279293" name="图片 238"/>
        <xdr:cNvPicPr>
          <a:picLocks noChangeAspect="1" noChangeArrowheads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7604125"/>
          <a:ext cx="40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36</xdr:row>
      <xdr:rowOff>28575</xdr:rowOff>
    </xdr:from>
    <xdr:to>
      <xdr:col>18</xdr:col>
      <xdr:colOff>466725</xdr:colOff>
      <xdr:row>36</xdr:row>
      <xdr:rowOff>342900</xdr:rowOff>
    </xdr:to>
    <xdr:pic>
      <xdr:nvPicPr>
        <xdr:cNvPr id="279294" name="图片 239"/>
        <xdr:cNvPicPr>
          <a:picLocks noChangeAspect="1" noChangeArrowheads="1"/>
        </xdr:cNvPicPr>
      </xdr:nvPicPr>
      <xdr:blipFill>
        <a:blip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13319125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165</xdr:row>
      <xdr:rowOff>38100</xdr:rowOff>
    </xdr:from>
    <xdr:to>
      <xdr:col>18</xdr:col>
      <xdr:colOff>419100</xdr:colOff>
      <xdr:row>165</xdr:row>
      <xdr:rowOff>266700</xdr:rowOff>
    </xdr:to>
    <xdr:pic>
      <xdr:nvPicPr>
        <xdr:cNvPr id="279295" name="图片 31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624776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153</xdr:row>
      <xdr:rowOff>28575</xdr:rowOff>
    </xdr:from>
    <xdr:to>
      <xdr:col>18</xdr:col>
      <xdr:colOff>409575</xdr:colOff>
      <xdr:row>153</xdr:row>
      <xdr:rowOff>342900</xdr:rowOff>
    </xdr:to>
    <xdr:pic>
      <xdr:nvPicPr>
        <xdr:cNvPr id="2792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36" t="9209" r="16441" b="10115"/>
        <a:stretch>
          <a:fillRect/>
        </a:stretch>
      </xdr:blipFill>
      <xdr:spPr>
        <a:xfrm>
          <a:off x="5884545" y="57896125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152</xdr:row>
      <xdr:rowOff>66675</xdr:rowOff>
    </xdr:from>
    <xdr:to>
      <xdr:col>18</xdr:col>
      <xdr:colOff>523875</xdr:colOff>
      <xdr:row>152</xdr:row>
      <xdr:rowOff>247650</xdr:rowOff>
    </xdr:to>
    <xdr:pic>
      <xdr:nvPicPr>
        <xdr:cNvPr id="279297" name="Picture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5894070" y="57553225"/>
          <a:ext cx="47688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154</xdr:row>
      <xdr:rowOff>47625</xdr:rowOff>
    </xdr:from>
    <xdr:to>
      <xdr:col>18</xdr:col>
      <xdr:colOff>428625</xdr:colOff>
      <xdr:row>154</xdr:row>
      <xdr:rowOff>361950</xdr:rowOff>
    </xdr:to>
    <xdr:pic>
      <xdr:nvPicPr>
        <xdr:cNvPr id="2792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36" t="9209" r="16441" b="10115"/>
        <a:stretch>
          <a:fillRect/>
        </a:stretch>
      </xdr:blipFill>
      <xdr:spPr>
        <a:xfrm flipH="1">
          <a:off x="5903595" y="58296175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163</xdr:row>
      <xdr:rowOff>38100</xdr:rowOff>
    </xdr:from>
    <xdr:to>
      <xdr:col>18</xdr:col>
      <xdr:colOff>361950</xdr:colOff>
      <xdr:row>163</xdr:row>
      <xdr:rowOff>333375</xdr:rowOff>
    </xdr:to>
    <xdr:pic>
      <xdr:nvPicPr>
        <xdr:cNvPr id="279299" name="图片 235"/>
        <xdr:cNvPicPr>
          <a:picLocks noChangeAspect="1" noChangeArrowheads="1"/>
        </xdr:cNvPicPr>
      </xdr:nvPicPr>
      <xdr:blipFill>
        <a:blip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61715650"/>
          <a:ext cx="323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157</xdr:row>
      <xdr:rowOff>38100</xdr:rowOff>
    </xdr:from>
    <xdr:to>
      <xdr:col>18</xdr:col>
      <xdr:colOff>447675</xdr:colOff>
      <xdr:row>157</xdr:row>
      <xdr:rowOff>333375</xdr:rowOff>
    </xdr:to>
    <xdr:pic>
      <xdr:nvPicPr>
        <xdr:cNvPr id="279303" name="图片 244"/>
        <xdr:cNvPicPr>
          <a:picLocks noChangeAspect="1" noChangeArrowheads="1"/>
        </xdr:cNvPicPr>
      </xdr:nvPicPr>
      <xdr:blipFill>
        <a:blip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59429650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162</xdr:row>
      <xdr:rowOff>38100</xdr:rowOff>
    </xdr:from>
    <xdr:to>
      <xdr:col>18</xdr:col>
      <xdr:colOff>447675</xdr:colOff>
      <xdr:row>162</xdr:row>
      <xdr:rowOff>333375</xdr:rowOff>
    </xdr:to>
    <xdr:pic>
      <xdr:nvPicPr>
        <xdr:cNvPr id="279305" name="图片 244"/>
        <xdr:cNvPicPr>
          <a:picLocks noChangeAspect="1" noChangeArrowheads="1"/>
        </xdr:cNvPicPr>
      </xdr:nvPicPr>
      <xdr:blipFill>
        <a:blip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61334650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309</xdr:row>
      <xdr:rowOff>38100</xdr:rowOff>
    </xdr:from>
    <xdr:to>
      <xdr:col>18</xdr:col>
      <xdr:colOff>457200</xdr:colOff>
      <xdr:row>309</xdr:row>
      <xdr:rowOff>285750</xdr:rowOff>
    </xdr:to>
    <xdr:pic>
      <xdr:nvPicPr>
        <xdr:cNvPr id="279309" name="图片 12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1173416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298</xdr:row>
      <xdr:rowOff>57150</xdr:rowOff>
    </xdr:from>
    <xdr:to>
      <xdr:col>18</xdr:col>
      <xdr:colOff>447675</xdr:colOff>
      <xdr:row>298</xdr:row>
      <xdr:rowOff>295275</xdr:rowOff>
    </xdr:to>
    <xdr:pic>
      <xdr:nvPicPr>
        <xdr:cNvPr id="279310" name="图片 129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113169700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67236</xdr:colOff>
      <xdr:row>82</xdr:row>
      <xdr:rowOff>33618</xdr:rowOff>
    </xdr:from>
    <xdr:to>
      <xdr:col>18</xdr:col>
      <xdr:colOff>493059</xdr:colOff>
      <xdr:row>82</xdr:row>
      <xdr:rowOff>317350</xdr:rowOff>
    </xdr:to>
    <xdr:pic>
      <xdr:nvPicPr>
        <xdr:cNvPr id="248" name="图片 247"/>
        <xdr:cNvPicPr>
          <a:picLocks noChangeAspect="1" noChangeArrowheads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30849570"/>
          <a:ext cx="426085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85725</xdr:colOff>
      <xdr:row>84</xdr:row>
      <xdr:rowOff>57150</xdr:rowOff>
    </xdr:from>
    <xdr:to>
      <xdr:col>18</xdr:col>
      <xdr:colOff>447675</xdr:colOff>
      <xdr:row>84</xdr:row>
      <xdr:rowOff>285750</xdr:rowOff>
    </xdr:to>
    <xdr:pic>
      <xdr:nvPicPr>
        <xdr:cNvPr id="2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5941695" y="316357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85</xdr:row>
      <xdr:rowOff>66675</xdr:rowOff>
    </xdr:from>
    <xdr:to>
      <xdr:col>18</xdr:col>
      <xdr:colOff>419100</xdr:colOff>
      <xdr:row>85</xdr:row>
      <xdr:rowOff>276225</xdr:rowOff>
    </xdr:to>
    <xdr:pic>
      <xdr:nvPicPr>
        <xdr:cNvPr id="258" name="Picture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5951220" y="32026225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83</xdr:row>
      <xdr:rowOff>57150</xdr:rowOff>
    </xdr:from>
    <xdr:to>
      <xdr:col>18</xdr:col>
      <xdr:colOff>533400</xdr:colOff>
      <xdr:row>83</xdr:row>
      <xdr:rowOff>238125</xdr:rowOff>
    </xdr:to>
    <xdr:pic>
      <xdr:nvPicPr>
        <xdr:cNvPr id="259" name="Picture 1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5903595" y="31254700"/>
          <a:ext cx="46736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89</xdr:row>
      <xdr:rowOff>57150</xdr:rowOff>
    </xdr:from>
    <xdr:to>
      <xdr:col>18</xdr:col>
      <xdr:colOff>457200</xdr:colOff>
      <xdr:row>89</xdr:row>
      <xdr:rowOff>285750</xdr:rowOff>
    </xdr:to>
    <xdr:pic>
      <xdr:nvPicPr>
        <xdr:cNvPr id="260" name="图片 31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9320" y="3354070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228600</xdr:colOff>
      <xdr:row>88</xdr:row>
      <xdr:rowOff>47625</xdr:rowOff>
    </xdr:from>
    <xdr:to>
      <xdr:col>18</xdr:col>
      <xdr:colOff>438150</xdr:colOff>
      <xdr:row>88</xdr:row>
      <xdr:rowOff>266700</xdr:rowOff>
    </xdr:to>
    <xdr:pic>
      <xdr:nvPicPr>
        <xdr:cNvPr id="261" name="图片 441"/>
        <xdr:cNvPicPr>
          <a:picLocks noChangeAspect="1" noChangeArrowheads="1"/>
        </xdr:cNvPicPr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4570" y="3315017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86</xdr:row>
      <xdr:rowOff>104775</xdr:rowOff>
    </xdr:from>
    <xdr:to>
      <xdr:col>18</xdr:col>
      <xdr:colOff>419100</xdr:colOff>
      <xdr:row>86</xdr:row>
      <xdr:rowOff>276225</xdr:rowOff>
    </xdr:to>
    <xdr:pic>
      <xdr:nvPicPr>
        <xdr:cNvPr id="262" name="图片 442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3244532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87</xdr:row>
      <xdr:rowOff>114300</xdr:rowOff>
    </xdr:from>
    <xdr:to>
      <xdr:col>18</xdr:col>
      <xdr:colOff>428625</xdr:colOff>
      <xdr:row>87</xdr:row>
      <xdr:rowOff>295275</xdr:rowOff>
    </xdr:to>
    <xdr:pic>
      <xdr:nvPicPr>
        <xdr:cNvPr id="263" name="图片 443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328358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90</xdr:row>
      <xdr:rowOff>28575</xdr:rowOff>
    </xdr:from>
    <xdr:to>
      <xdr:col>18</xdr:col>
      <xdr:colOff>371475</xdr:colOff>
      <xdr:row>90</xdr:row>
      <xdr:rowOff>352425</xdr:rowOff>
    </xdr:to>
    <xdr:pic>
      <xdr:nvPicPr>
        <xdr:cNvPr id="264" name="图片 1"/>
        <xdr:cNvPicPr>
          <a:picLocks noChangeAspect="1"/>
        </xdr:cNvPicPr>
      </xdr:nvPicPr>
      <xdr:blipFill>
        <a:blip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33893125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91</xdr:row>
      <xdr:rowOff>38100</xdr:rowOff>
    </xdr:from>
    <xdr:to>
      <xdr:col>18</xdr:col>
      <xdr:colOff>447675</xdr:colOff>
      <xdr:row>91</xdr:row>
      <xdr:rowOff>304800</xdr:rowOff>
    </xdr:to>
    <xdr:pic>
      <xdr:nvPicPr>
        <xdr:cNvPr id="265" name="图片 2"/>
        <xdr:cNvPicPr>
          <a:picLocks noChangeAspect="1"/>
        </xdr:cNvPicPr>
      </xdr:nvPicPr>
      <xdr:blipFill>
        <a:blip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34283650"/>
          <a:ext cx="419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22412</xdr:colOff>
      <xdr:row>353</xdr:row>
      <xdr:rowOff>33618</xdr:rowOff>
    </xdr:from>
    <xdr:to>
      <xdr:col>18</xdr:col>
      <xdr:colOff>506666</xdr:colOff>
      <xdr:row>353</xdr:row>
      <xdr:rowOff>313765</xdr:rowOff>
    </xdr:to>
    <xdr:pic>
      <xdr:nvPicPr>
        <xdr:cNvPr id="267" name="图片 266"/>
        <xdr:cNvPicPr>
          <a:picLocks noChangeAspect="1" noChangeArrowheads="1"/>
        </xdr:cNvPicPr>
      </xdr:nvPicPr>
      <xdr:blipFill>
        <a:blip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8195" y="134100570"/>
          <a:ext cx="48387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44824</xdr:colOff>
      <xdr:row>354</xdr:row>
      <xdr:rowOff>33618</xdr:rowOff>
    </xdr:from>
    <xdr:to>
      <xdr:col>18</xdr:col>
      <xdr:colOff>494408</xdr:colOff>
      <xdr:row>354</xdr:row>
      <xdr:rowOff>291354</xdr:rowOff>
    </xdr:to>
    <xdr:pic>
      <xdr:nvPicPr>
        <xdr:cNvPr id="268" name="图片 267"/>
        <xdr:cNvPicPr>
          <a:picLocks noChangeAspect="1" noChangeArrowheads="1"/>
        </xdr:cNvPicPr>
      </xdr:nvPicPr>
      <xdr:blipFill>
        <a:blip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" t="3356" r="6460" b="7382"/>
        <a:stretch>
          <a:fillRect/>
        </a:stretch>
      </xdr:blipFill>
      <xdr:spPr>
        <a:xfrm>
          <a:off x="5900420" y="134481570"/>
          <a:ext cx="449580" cy="257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33618</xdr:colOff>
      <xdr:row>25</xdr:row>
      <xdr:rowOff>33618</xdr:rowOff>
    </xdr:from>
    <xdr:to>
      <xdr:col>18</xdr:col>
      <xdr:colOff>392206</xdr:colOff>
      <xdr:row>25</xdr:row>
      <xdr:rowOff>351219</xdr:rowOff>
    </xdr:to>
    <xdr:pic>
      <xdr:nvPicPr>
        <xdr:cNvPr id="269" name="图片 268"/>
        <xdr:cNvPicPr>
          <a:picLocks noChangeAspect="1" noChangeArrowheads="1"/>
        </xdr:cNvPicPr>
      </xdr:nvPicPr>
      <xdr:blipFill>
        <a:blip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8990" y="9132570"/>
          <a:ext cx="358775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44824</xdr:colOff>
      <xdr:row>57</xdr:row>
      <xdr:rowOff>44824</xdr:rowOff>
    </xdr:from>
    <xdr:to>
      <xdr:col>18</xdr:col>
      <xdr:colOff>481853</xdr:colOff>
      <xdr:row>57</xdr:row>
      <xdr:rowOff>324749</xdr:rowOff>
    </xdr:to>
    <xdr:pic>
      <xdr:nvPicPr>
        <xdr:cNvPr id="271" name="图片 270"/>
        <xdr:cNvPicPr>
          <a:picLocks noChangeAspect="1" noChangeArrowheads="1"/>
        </xdr:cNvPicPr>
      </xdr:nvPicPr>
      <xdr:blipFill>
        <a:blip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0420" y="21336000"/>
          <a:ext cx="43688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155330</xdr:colOff>
      <xdr:row>69</xdr:row>
      <xdr:rowOff>47625</xdr:rowOff>
    </xdr:from>
    <xdr:to>
      <xdr:col>18</xdr:col>
      <xdr:colOff>424961</xdr:colOff>
      <xdr:row>69</xdr:row>
      <xdr:rowOff>329512</xdr:rowOff>
    </xdr:to>
    <xdr:pic>
      <xdr:nvPicPr>
        <xdr:cNvPr id="272" name="图片 441"/>
        <xdr:cNvPicPr>
          <a:picLocks noChangeAspect="1" noChangeArrowheads="1"/>
        </xdr:cNvPicPr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0910" y="25911175"/>
          <a:ext cx="269875" cy="281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33618</xdr:colOff>
      <xdr:row>292</xdr:row>
      <xdr:rowOff>33619</xdr:rowOff>
    </xdr:from>
    <xdr:to>
      <xdr:col>18</xdr:col>
      <xdr:colOff>403412</xdr:colOff>
      <xdr:row>292</xdr:row>
      <xdr:rowOff>347115</xdr:rowOff>
    </xdr:to>
    <xdr:pic>
      <xdr:nvPicPr>
        <xdr:cNvPr id="273" name="图片 272"/>
        <xdr:cNvPicPr>
          <a:picLocks noChangeAspect="1" noChangeArrowheads="1"/>
        </xdr:cNvPicPr>
      </xdr:nvPicPr>
      <xdr:blipFill>
        <a:blip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8990" y="110859570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24850</xdr:colOff>
      <xdr:row>23</xdr:row>
      <xdr:rowOff>24849</xdr:rowOff>
    </xdr:from>
    <xdr:to>
      <xdr:col>18</xdr:col>
      <xdr:colOff>430698</xdr:colOff>
      <xdr:row>23</xdr:row>
      <xdr:rowOff>350194</xdr:rowOff>
    </xdr:to>
    <xdr:pic>
      <xdr:nvPicPr>
        <xdr:cNvPr id="274" name="图片 273"/>
        <xdr:cNvPicPr>
          <a:picLocks noChangeAspect="1" noChangeArrowheads="1"/>
        </xdr:cNvPicPr>
      </xdr:nvPicPr>
      <xdr:blipFill>
        <a:blip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0735" y="8362315"/>
          <a:ext cx="40576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35616</xdr:colOff>
      <xdr:row>44</xdr:row>
      <xdr:rowOff>26091</xdr:rowOff>
    </xdr:from>
    <xdr:to>
      <xdr:col>18</xdr:col>
      <xdr:colOff>424899</xdr:colOff>
      <xdr:row>44</xdr:row>
      <xdr:rowOff>329600</xdr:rowOff>
    </xdr:to>
    <xdr:pic>
      <xdr:nvPicPr>
        <xdr:cNvPr id="275" name="图片 274"/>
        <xdr:cNvPicPr>
          <a:picLocks noChangeAspect="1" noChangeArrowheads="1"/>
        </xdr:cNvPicPr>
      </xdr:nvPicPr>
      <xdr:blipFill>
        <a:blip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1530" y="16364585"/>
          <a:ext cx="38925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24849</xdr:colOff>
      <xdr:row>321</xdr:row>
      <xdr:rowOff>24849</xdr:rowOff>
    </xdr:from>
    <xdr:to>
      <xdr:col>18</xdr:col>
      <xdr:colOff>472110</xdr:colOff>
      <xdr:row>321</xdr:row>
      <xdr:rowOff>336334</xdr:rowOff>
    </xdr:to>
    <xdr:pic>
      <xdr:nvPicPr>
        <xdr:cNvPr id="276" name="图片 275"/>
        <xdr:cNvPicPr>
          <a:picLocks noChangeAspect="1" noChangeArrowheads="1"/>
        </xdr:cNvPicPr>
      </xdr:nvPicPr>
      <xdr:blipFill>
        <a:blip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0735" y="121900315"/>
          <a:ext cx="44704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24849</xdr:colOff>
      <xdr:row>324</xdr:row>
      <xdr:rowOff>24849</xdr:rowOff>
    </xdr:from>
    <xdr:to>
      <xdr:col>18</xdr:col>
      <xdr:colOff>447262</xdr:colOff>
      <xdr:row>324</xdr:row>
      <xdr:rowOff>342048</xdr:rowOff>
    </xdr:to>
    <xdr:pic>
      <xdr:nvPicPr>
        <xdr:cNvPr id="277" name="图片 276"/>
        <xdr:cNvPicPr>
          <a:picLocks noChangeAspect="1" noChangeArrowheads="1"/>
        </xdr:cNvPicPr>
      </xdr:nvPicPr>
      <xdr:blipFill>
        <a:blip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0735" y="123043315"/>
          <a:ext cx="422275" cy="31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29309</xdr:colOff>
      <xdr:row>67</xdr:row>
      <xdr:rowOff>36635</xdr:rowOff>
    </xdr:from>
    <xdr:to>
      <xdr:col>18</xdr:col>
      <xdr:colOff>520947</xdr:colOff>
      <xdr:row>67</xdr:row>
      <xdr:rowOff>271959</xdr:rowOff>
    </xdr:to>
    <xdr:pic>
      <xdr:nvPicPr>
        <xdr:cNvPr id="278" name="图片 277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5885180" y="25137745"/>
          <a:ext cx="485775" cy="235585"/>
        </a:xfrm>
        <a:prstGeom prst="rect">
          <a:avLst/>
        </a:prstGeom>
      </xdr:spPr>
    </xdr:pic>
    <xdr:clientData/>
  </xdr:twoCellAnchor>
  <xdr:twoCellAnchor>
    <xdr:from>
      <xdr:col>18</xdr:col>
      <xdr:colOff>29307</xdr:colOff>
      <xdr:row>68</xdr:row>
      <xdr:rowOff>29310</xdr:rowOff>
    </xdr:from>
    <xdr:to>
      <xdr:col>18</xdr:col>
      <xdr:colOff>439614</xdr:colOff>
      <xdr:row>68</xdr:row>
      <xdr:rowOff>364810</xdr:rowOff>
    </xdr:to>
    <xdr:pic>
      <xdr:nvPicPr>
        <xdr:cNvPr id="279" name="Picture 5989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24" t="11816" r="20841" b="10773"/>
        <a:stretch>
          <a:fillRect/>
        </a:stretch>
      </xdr:blipFill>
      <xdr:spPr>
        <a:xfrm>
          <a:off x="5885180" y="25511760"/>
          <a:ext cx="41021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33130</xdr:colOff>
      <xdr:row>221</xdr:row>
      <xdr:rowOff>66262</xdr:rowOff>
    </xdr:from>
    <xdr:to>
      <xdr:col>18</xdr:col>
      <xdr:colOff>538369</xdr:colOff>
      <xdr:row>221</xdr:row>
      <xdr:rowOff>356152</xdr:rowOff>
    </xdr:to>
    <xdr:pic>
      <xdr:nvPicPr>
        <xdr:cNvPr id="2" name="图片 1"/>
        <xdr:cNvPicPr>
          <a:picLocks noChangeAspect="1"/>
        </xdr:cNvPicPr>
      </xdr:nvPicPr>
      <xdr:blipFill>
        <a:blip r:embed="rId196"/>
        <a:srcRect r="53515" b="-7789"/>
        <a:stretch>
          <a:fillRect/>
        </a:stretch>
      </xdr:blipFill>
      <xdr:spPr>
        <a:xfrm>
          <a:off x="5888990" y="83841590"/>
          <a:ext cx="481965" cy="289560"/>
        </a:xfrm>
        <a:prstGeom prst="rect">
          <a:avLst/>
        </a:prstGeom>
      </xdr:spPr>
    </xdr:pic>
    <xdr:clientData/>
  </xdr:twoCellAnchor>
  <xdr:twoCellAnchor>
    <xdr:from>
      <xdr:col>18</xdr:col>
      <xdr:colOff>114300</xdr:colOff>
      <xdr:row>211</xdr:row>
      <xdr:rowOff>38100</xdr:rowOff>
    </xdr:from>
    <xdr:to>
      <xdr:col>18</xdr:col>
      <xdr:colOff>485775</xdr:colOff>
      <xdr:row>211</xdr:row>
      <xdr:rowOff>266700</xdr:rowOff>
    </xdr:to>
    <xdr:pic>
      <xdr:nvPicPr>
        <xdr:cNvPr id="270" name="图片 35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8000365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219</xdr:row>
      <xdr:rowOff>66675</xdr:rowOff>
    </xdr:from>
    <xdr:to>
      <xdr:col>18</xdr:col>
      <xdr:colOff>514350</xdr:colOff>
      <xdr:row>219</xdr:row>
      <xdr:rowOff>333375</xdr:rowOff>
    </xdr:to>
    <xdr:pic>
      <xdr:nvPicPr>
        <xdr:cNvPr id="280" name="图片 231"/>
        <xdr:cNvPicPr>
          <a:picLocks noChangeAspect="1"/>
        </xdr:cNvPicPr>
      </xdr:nvPicPr>
      <xdr:blipFill>
        <a:blip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83080225"/>
          <a:ext cx="476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66676</xdr:colOff>
      <xdr:row>164</xdr:row>
      <xdr:rowOff>57151</xdr:rowOff>
    </xdr:from>
    <xdr:to>
      <xdr:col>18</xdr:col>
      <xdr:colOff>504825</xdr:colOff>
      <xdr:row>164</xdr:row>
      <xdr:rowOff>323915</xdr:rowOff>
    </xdr:to>
    <xdr:pic>
      <xdr:nvPicPr>
        <xdr:cNvPr id="281" name="图片 280"/>
        <xdr:cNvPicPr>
          <a:picLocks noChangeAspect="1" noChangeArrowheads="1"/>
        </xdr:cNvPicPr>
      </xdr:nvPicPr>
      <xdr:blipFill>
        <a:blip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55" t="25070" r="32245" b="25069"/>
        <a:stretch>
          <a:fillRect/>
        </a:stretch>
      </xdr:blipFill>
      <xdr:spPr>
        <a:xfrm>
          <a:off x="5922645" y="62115700"/>
          <a:ext cx="4381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</xdr:colOff>
      <xdr:row>158</xdr:row>
      <xdr:rowOff>38100</xdr:rowOff>
    </xdr:from>
    <xdr:to>
      <xdr:col>18</xdr:col>
      <xdr:colOff>361950</xdr:colOff>
      <xdr:row>158</xdr:row>
      <xdr:rowOff>333375</xdr:rowOff>
    </xdr:to>
    <xdr:pic>
      <xdr:nvPicPr>
        <xdr:cNvPr id="282" name="图片 235"/>
        <xdr:cNvPicPr>
          <a:picLocks noChangeAspect="1" noChangeArrowheads="1"/>
        </xdr:cNvPicPr>
      </xdr:nvPicPr>
      <xdr:blipFill>
        <a:blip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59810650"/>
          <a:ext cx="323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66676</xdr:colOff>
      <xdr:row>159</xdr:row>
      <xdr:rowOff>57151</xdr:rowOff>
    </xdr:from>
    <xdr:to>
      <xdr:col>18</xdr:col>
      <xdr:colOff>504825</xdr:colOff>
      <xdr:row>159</xdr:row>
      <xdr:rowOff>323915</xdr:rowOff>
    </xdr:to>
    <xdr:pic>
      <xdr:nvPicPr>
        <xdr:cNvPr id="283" name="图片 282"/>
        <xdr:cNvPicPr>
          <a:picLocks noChangeAspect="1" noChangeArrowheads="1"/>
        </xdr:cNvPicPr>
      </xdr:nvPicPr>
      <xdr:blipFill>
        <a:blip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55" t="25070" r="32245" b="25069"/>
        <a:stretch>
          <a:fillRect/>
        </a:stretch>
      </xdr:blipFill>
      <xdr:spPr>
        <a:xfrm>
          <a:off x="5922645" y="60210700"/>
          <a:ext cx="4381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66676</xdr:colOff>
      <xdr:row>160</xdr:row>
      <xdr:rowOff>38100</xdr:rowOff>
    </xdr:from>
    <xdr:to>
      <xdr:col>18</xdr:col>
      <xdr:colOff>504826</xdr:colOff>
      <xdr:row>160</xdr:row>
      <xdr:rowOff>337776</xdr:rowOff>
    </xdr:to>
    <xdr:pic>
      <xdr:nvPicPr>
        <xdr:cNvPr id="286" name="图片 285"/>
        <xdr:cNvPicPr>
          <a:picLocks noChangeAspect="1" noChangeArrowheads="1"/>
        </xdr:cNvPicPr>
      </xdr:nvPicPr>
      <xdr:blipFill>
        <a:blip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3" t="12537" r="33877" b="19242"/>
        <a:stretch>
          <a:fillRect/>
        </a:stretch>
      </xdr:blipFill>
      <xdr:spPr>
        <a:xfrm>
          <a:off x="5922645" y="60572650"/>
          <a:ext cx="43815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85726</xdr:colOff>
      <xdr:row>155</xdr:row>
      <xdr:rowOff>47625</xdr:rowOff>
    </xdr:from>
    <xdr:to>
      <xdr:col>18</xdr:col>
      <xdr:colOff>447675</xdr:colOff>
      <xdr:row>155</xdr:row>
      <xdr:rowOff>344650</xdr:rowOff>
    </xdr:to>
    <xdr:pic>
      <xdr:nvPicPr>
        <xdr:cNvPr id="288" name="图片 287"/>
        <xdr:cNvPicPr>
          <a:picLocks noChangeAspect="1" noChangeArrowheads="1"/>
        </xdr:cNvPicPr>
      </xdr:nvPicPr>
      <xdr:blipFill>
        <a:blip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35" t="25073" r="41225" b="21574"/>
        <a:stretch>
          <a:fillRect/>
        </a:stretch>
      </xdr:blipFill>
      <xdr:spPr>
        <a:xfrm>
          <a:off x="5941695" y="58677175"/>
          <a:ext cx="361950" cy="29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57150</xdr:colOff>
      <xdr:row>156</xdr:row>
      <xdr:rowOff>47625</xdr:rowOff>
    </xdr:from>
    <xdr:to>
      <xdr:col>18</xdr:col>
      <xdr:colOff>465166</xdr:colOff>
      <xdr:row>156</xdr:row>
      <xdr:rowOff>342900</xdr:rowOff>
    </xdr:to>
    <xdr:pic>
      <xdr:nvPicPr>
        <xdr:cNvPr id="289" name="图片 288"/>
        <xdr:cNvPicPr>
          <a:picLocks noChangeAspect="1" noChangeArrowheads="1"/>
        </xdr:cNvPicPr>
      </xdr:nvPicPr>
      <xdr:blipFill>
        <a:blip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9" t="33705" r="36190" b="20335"/>
        <a:stretch>
          <a:fillRect/>
        </a:stretch>
      </xdr:blipFill>
      <xdr:spPr>
        <a:xfrm>
          <a:off x="5913120" y="59058175"/>
          <a:ext cx="40767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76201</xdr:colOff>
      <xdr:row>161</xdr:row>
      <xdr:rowOff>47626</xdr:rowOff>
    </xdr:from>
    <xdr:to>
      <xdr:col>18</xdr:col>
      <xdr:colOff>428625</xdr:colOff>
      <xdr:row>161</xdr:row>
      <xdr:rowOff>321988</xdr:rowOff>
    </xdr:to>
    <xdr:pic>
      <xdr:nvPicPr>
        <xdr:cNvPr id="290" name="图片 289"/>
        <xdr:cNvPicPr>
          <a:picLocks noChangeAspect="1" noChangeArrowheads="1"/>
        </xdr:cNvPicPr>
      </xdr:nvPicPr>
      <xdr:blipFill>
        <a:blip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08" t="22005" r="29523" b="11420"/>
        <a:stretch>
          <a:fillRect/>
        </a:stretch>
      </xdr:blipFill>
      <xdr:spPr>
        <a:xfrm>
          <a:off x="5932170" y="60963175"/>
          <a:ext cx="352425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57151</xdr:colOff>
      <xdr:row>149</xdr:row>
      <xdr:rowOff>57150</xdr:rowOff>
    </xdr:from>
    <xdr:to>
      <xdr:col>18</xdr:col>
      <xdr:colOff>500785</xdr:colOff>
      <xdr:row>149</xdr:row>
      <xdr:rowOff>333375</xdr:rowOff>
    </xdr:to>
    <xdr:pic>
      <xdr:nvPicPr>
        <xdr:cNvPr id="291" name="图片 290"/>
        <xdr:cNvPicPr>
          <a:picLocks noChangeAspect="1" noChangeArrowheads="1"/>
        </xdr:cNvPicPr>
      </xdr:nvPicPr>
      <xdr:blipFill>
        <a:blip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5" t="11663" r="11972" b="21574"/>
        <a:stretch>
          <a:fillRect/>
        </a:stretch>
      </xdr:blipFill>
      <xdr:spPr>
        <a:xfrm>
          <a:off x="5913120" y="56400700"/>
          <a:ext cx="44323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332</xdr:row>
      <xdr:rowOff>9525</xdr:rowOff>
    </xdr:from>
    <xdr:to>
      <xdr:col>18</xdr:col>
      <xdr:colOff>447675</xdr:colOff>
      <xdr:row>332</xdr:row>
      <xdr:rowOff>333375</xdr:rowOff>
    </xdr:to>
    <xdr:pic>
      <xdr:nvPicPr>
        <xdr:cNvPr id="284" name="图片 283"/>
        <xdr:cNvPicPr>
          <a:picLocks noChangeAspect="1" noChangeArrowheads="1"/>
        </xdr:cNvPicPr>
      </xdr:nvPicPr>
      <xdr:blipFill>
        <a:blip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26076075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</xdr:colOff>
      <xdr:row>313</xdr:row>
      <xdr:rowOff>19050</xdr:rowOff>
    </xdr:from>
    <xdr:to>
      <xdr:col>18</xdr:col>
      <xdr:colOff>466725</xdr:colOff>
      <xdr:row>313</xdr:row>
      <xdr:rowOff>342900</xdr:rowOff>
    </xdr:to>
    <xdr:pic>
      <xdr:nvPicPr>
        <xdr:cNvPr id="285" name="图片 284"/>
        <xdr:cNvPicPr>
          <a:picLocks noChangeAspect="1" noChangeArrowheads="1"/>
        </xdr:cNvPicPr>
      </xdr:nvPicPr>
      <xdr:blipFill>
        <a:blip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118846600"/>
          <a:ext cx="4286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</xdr:colOff>
      <xdr:row>315</xdr:row>
      <xdr:rowOff>19050</xdr:rowOff>
    </xdr:from>
    <xdr:to>
      <xdr:col>18</xdr:col>
      <xdr:colOff>276225</xdr:colOff>
      <xdr:row>315</xdr:row>
      <xdr:rowOff>351714</xdr:rowOff>
    </xdr:to>
    <xdr:pic>
      <xdr:nvPicPr>
        <xdr:cNvPr id="287" name="图片 286"/>
        <xdr:cNvPicPr>
          <a:picLocks noChangeAspect="1" noChangeArrowheads="1"/>
        </xdr:cNvPicPr>
      </xdr:nvPicPr>
      <xdr:blipFill>
        <a:blip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19608600"/>
          <a:ext cx="247650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</xdr:colOff>
      <xdr:row>316</xdr:row>
      <xdr:rowOff>19051</xdr:rowOff>
    </xdr:from>
    <xdr:to>
      <xdr:col>18</xdr:col>
      <xdr:colOff>266700</xdr:colOff>
      <xdr:row>316</xdr:row>
      <xdr:rowOff>316707</xdr:rowOff>
    </xdr:to>
    <xdr:pic>
      <xdr:nvPicPr>
        <xdr:cNvPr id="292" name="图片 291"/>
        <xdr:cNvPicPr>
          <a:picLocks noChangeAspect="1" noChangeArrowheads="1"/>
        </xdr:cNvPicPr>
      </xdr:nvPicPr>
      <xdr:blipFill>
        <a:blip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19989600"/>
          <a:ext cx="23812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</xdr:colOff>
      <xdr:row>317</xdr:row>
      <xdr:rowOff>19050</xdr:rowOff>
    </xdr:from>
    <xdr:to>
      <xdr:col>18</xdr:col>
      <xdr:colOff>266700</xdr:colOff>
      <xdr:row>317</xdr:row>
      <xdr:rowOff>331915</xdr:rowOff>
    </xdr:to>
    <xdr:pic>
      <xdr:nvPicPr>
        <xdr:cNvPr id="293" name="图片 292"/>
        <xdr:cNvPicPr>
          <a:picLocks noChangeAspect="1" noChangeArrowheads="1"/>
        </xdr:cNvPicPr>
      </xdr:nvPicPr>
      <xdr:blipFill>
        <a:blip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20370600"/>
          <a:ext cx="238125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318</xdr:row>
      <xdr:rowOff>28575</xdr:rowOff>
    </xdr:from>
    <xdr:to>
      <xdr:col>18</xdr:col>
      <xdr:colOff>529855</xdr:colOff>
      <xdr:row>318</xdr:row>
      <xdr:rowOff>352425</xdr:rowOff>
    </xdr:to>
    <xdr:pic>
      <xdr:nvPicPr>
        <xdr:cNvPr id="294" name="图片 293"/>
        <xdr:cNvPicPr>
          <a:picLocks noChangeAspect="1" noChangeArrowheads="1"/>
        </xdr:cNvPicPr>
      </xdr:nvPicPr>
      <xdr:blipFill>
        <a:blip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20761125"/>
          <a:ext cx="49593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</xdr:colOff>
      <xdr:row>26</xdr:row>
      <xdr:rowOff>19050</xdr:rowOff>
    </xdr:from>
    <xdr:to>
      <xdr:col>18</xdr:col>
      <xdr:colOff>411692</xdr:colOff>
      <xdr:row>26</xdr:row>
      <xdr:rowOff>342900</xdr:rowOff>
    </xdr:to>
    <xdr:pic>
      <xdr:nvPicPr>
        <xdr:cNvPr id="295" name="图片 294"/>
        <xdr:cNvPicPr>
          <a:picLocks noChangeAspect="1" noChangeArrowheads="1"/>
        </xdr:cNvPicPr>
      </xdr:nvPicPr>
      <xdr:blipFill>
        <a:blip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9499600"/>
          <a:ext cx="38290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19051</xdr:colOff>
      <xdr:row>47</xdr:row>
      <xdr:rowOff>19050</xdr:rowOff>
    </xdr:from>
    <xdr:to>
      <xdr:col>18</xdr:col>
      <xdr:colOff>476695</xdr:colOff>
      <xdr:row>47</xdr:row>
      <xdr:rowOff>295275</xdr:rowOff>
    </xdr:to>
    <xdr:pic>
      <xdr:nvPicPr>
        <xdr:cNvPr id="296" name="图片 295"/>
        <xdr:cNvPicPr>
          <a:picLocks noChangeAspect="1" noChangeArrowheads="1"/>
        </xdr:cNvPicPr>
      </xdr:nvPicPr>
      <xdr:blipFill>
        <a:blip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7500600"/>
          <a:ext cx="4572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28576</xdr:colOff>
      <xdr:row>28</xdr:row>
      <xdr:rowOff>19050</xdr:rowOff>
    </xdr:from>
    <xdr:to>
      <xdr:col>18</xdr:col>
      <xdr:colOff>409576</xdr:colOff>
      <xdr:row>28</xdr:row>
      <xdr:rowOff>329494</xdr:rowOff>
    </xdr:to>
    <xdr:pic>
      <xdr:nvPicPr>
        <xdr:cNvPr id="297" name="图片 296"/>
        <xdr:cNvPicPr>
          <a:picLocks noChangeAspect="1" noChangeArrowheads="1"/>
        </xdr:cNvPicPr>
      </xdr:nvPicPr>
      <xdr:blipFill>
        <a:blip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0261600"/>
          <a:ext cx="38100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49</xdr:row>
      <xdr:rowOff>19050</xdr:rowOff>
    </xdr:from>
    <xdr:to>
      <xdr:col>18</xdr:col>
      <xdr:colOff>466725</xdr:colOff>
      <xdr:row>49</xdr:row>
      <xdr:rowOff>303934</xdr:rowOff>
    </xdr:to>
    <xdr:pic>
      <xdr:nvPicPr>
        <xdr:cNvPr id="298" name="图片 297"/>
        <xdr:cNvPicPr>
          <a:picLocks noChangeAspect="1" noChangeArrowheads="1"/>
        </xdr:cNvPicPr>
      </xdr:nvPicPr>
      <xdr:blipFill>
        <a:blip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8262600"/>
          <a:ext cx="447675" cy="28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30</xdr:row>
      <xdr:rowOff>19050</xdr:rowOff>
    </xdr:from>
    <xdr:to>
      <xdr:col>18</xdr:col>
      <xdr:colOff>424898</xdr:colOff>
      <xdr:row>30</xdr:row>
      <xdr:rowOff>344395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1023600"/>
          <a:ext cx="40576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35616</xdr:colOff>
      <xdr:row>50</xdr:row>
      <xdr:rowOff>26091</xdr:rowOff>
    </xdr:from>
    <xdr:to>
      <xdr:col>18</xdr:col>
      <xdr:colOff>424899</xdr:colOff>
      <xdr:row>50</xdr:row>
      <xdr:rowOff>329600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1530" y="18650585"/>
          <a:ext cx="38925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</xdr:colOff>
      <xdr:row>220</xdr:row>
      <xdr:rowOff>66675</xdr:rowOff>
    </xdr:from>
    <xdr:to>
      <xdr:col>18</xdr:col>
      <xdr:colOff>514350</xdr:colOff>
      <xdr:row>220</xdr:row>
      <xdr:rowOff>333375</xdr:rowOff>
    </xdr:to>
    <xdr:pic>
      <xdr:nvPicPr>
        <xdr:cNvPr id="299" name="图片 231"/>
        <xdr:cNvPicPr>
          <a:picLocks noChangeAspect="1"/>
        </xdr:cNvPicPr>
      </xdr:nvPicPr>
      <xdr:blipFill>
        <a:blip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83461225"/>
          <a:ext cx="476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24850</xdr:colOff>
      <xdr:row>24</xdr:row>
      <xdr:rowOff>24849</xdr:rowOff>
    </xdr:from>
    <xdr:to>
      <xdr:col>18</xdr:col>
      <xdr:colOff>430698</xdr:colOff>
      <xdr:row>24</xdr:row>
      <xdr:rowOff>350194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0735" y="8743315"/>
          <a:ext cx="40576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114300</xdr:colOff>
      <xdr:row>212</xdr:row>
      <xdr:rowOff>38100</xdr:rowOff>
    </xdr:from>
    <xdr:to>
      <xdr:col>18</xdr:col>
      <xdr:colOff>485775</xdr:colOff>
      <xdr:row>212</xdr:row>
      <xdr:rowOff>266700</xdr:rowOff>
    </xdr:to>
    <xdr:pic>
      <xdr:nvPicPr>
        <xdr:cNvPr id="6" name="图片 35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0270" y="8038465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35616</xdr:colOff>
      <xdr:row>45</xdr:row>
      <xdr:rowOff>26091</xdr:rowOff>
    </xdr:from>
    <xdr:to>
      <xdr:col>18</xdr:col>
      <xdr:colOff>424899</xdr:colOff>
      <xdr:row>45</xdr:row>
      <xdr:rowOff>329600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1530" y="16745585"/>
          <a:ext cx="38925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9292</xdr:colOff>
      <xdr:row>31</xdr:row>
      <xdr:rowOff>9292</xdr:rowOff>
    </xdr:from>
    <xdr:to>
      <xdr:col>18</xdr:col>
      <xdr:colOff>436755</xdr:colOff>
      <xdr:row>31</xdr:row>
      <xdr:rowOff>353409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4860" y="11394440"/>
          <a:ext cx="42735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10026</xdr:colOff>
      <xdr:row>51</xdr:row>
      <xdr:rowOff>10026</xdr:rowOff>
    </xdr:from>
    <xdr:to>
      <xdr:col>18</xdr:col>
      <xdr:colOff>526381</xdr:colOff>
      <xdr:row>51</xdr:row>
      <xdr:rowOff>367830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5495" y="19015075"/>
          <a:ext cx="50546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58616</xdr:colOff>
      <xdr:row>151</xdr:row>
      <xdr:rowOff>36634</xdr:rowOff>
    </xdr:from>
    <xdr:to>
      <xdr:col>18</xdr:col>
      <xdr:colOff>527539</xdr:colOff>
      <xdr:row>151</xdr:row>
      <xdr:rowOff>339978</xdr:rowOff>
    </xdr:to>
    <xdr:pic>
      <xdr:nvPicPr>
        <xdr:cNvPr id="300" name="图片 299"/>
        <xdr:cNvPicPr>
          <a:picLocks noChangeAspect="1" noChangeArrowheads="1"/>
        </xdr:cNvPicPr>
      </xdr:nvPicPr>
      <xdr:blipFill>
        <a:blip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4390" y="57141745"/>
          <a:ext cx="45656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55684</xdr:colOff>
      <xdr:row>168</xdr:row>
      <xdr:rowOff>36382</xdr:rowOff>
    </xdr:from>
    <xdr:to>
      <xdr:col>18</xdr:col>
      <xdr:colOff>368476</xdr:colOff>
      <xdr:row>168</xdr:row>
      <xdr:rowOff>329712</xdr:rowOff>
    </xdr:to>
    <xdr:pic>
      <xdr:nvPicPr>
        <xdr:cNvPr id="301" name="图片 300"/>
        <xdr:cNvPicPr>
          <a:picLocks noChangeAspect="1" noChangeArrowheads="1"/>
        </xdr:cNvPicPr>
      </xdr:nvPicPr>
      <xdr:blipFill>
        <a:blip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1215" y="63618745"/>
          <a:ext cx="31305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48358</xdr:colOff>
      <xdr:row>166</xdr:row>
      <xdr:rowOff>45153</xdr:rowOff>
    </xdr:from>
    <xdr:to>
      <xdr:col>18</xdr:col>
      <xdr:colOff>359019</xdr:colOff>
      <xdr:row>166</xdr:row>
      <xdr:rowOff>335576</xdr:rowOff>
    </xdr:to>
    <xdr:pic>
      <xdr:nvPicPr>
        <xdr:cNvPr id="302" name="图片 301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5904230" y="62865635"/>
          <a:ext cx="310515" cy="290195"/>
        </a:xfrm>
        <a:prstGeom prst="rect">
          <a:avLst/>
        </a:prstGeom>
      </xdr:spPr>
    </xdr:pic>
    <xdr:clientData/>
  </xdr:twoCellAnchor>
  <xdr:twoCellAnchor>
    <xdr:from>
      <xdr:col>18</xdr:col>
      <xdr:colOff>48358</xdr:colOff>
      <xdr:row>167</xdr:row>
      <xdr:rowOff>29295</xdr:rowOff>
    </xdr:from>
    <xdr:to>
      <xdr:col>18</xdr:col>
      <xdr:colOff>335768</xdr:colOff>
      <xdr:row>167</xdr:row>
      <xdr:rowOff>293076</xdr:rowOff>
    </xdr:to>
    <xdr:pic>
      <xdr:nvPicPr>
        <xdr:cNvPr id="303" name="图片 302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5904230" y="63230760"/>
          <a:ext cx="287020" cy="263525"/>
        </a:xfrm>
        <a:prstGeom prst="rect">
          <a:avLst/>
        </a:prstGeom>
      </xdr:spPr>
    </xdr:pic>
    <xdr:clientData/>
  </xdr:twoCellAnchor>
  <xdr:twoCellAnchor>
    <xdr:from>
      <xdr:col>18</xdr:col>
      <xdr:colOff>66675</xdr:colOff>
      <xdr:row>52</xdr:row>
      <xdr:rowOff>66675</xdr:rowOff>
    </xdr:from>
    <xdr:to>
      <xdr:col>18</xdr:col>
      <xdr:colOff>476250</xdr:colOff>
      <xdr:row>52</xdr:row>
      <xdr:rowOff>276225</xdr:rowOff>
    </xdr:to>
    <xdr:pic>
      <xdr:nvPicPr>
        <xdr:cNvPr id="8" name="图片 182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53"/>
        <a:stretch>
          <a:fillRect/>
        </a:stretch>
      </xdr:blipFill>
      <xdr:spPr>
        <a:xfrm>
          <a:off x="5922645" y="19453225"/>
          <a:ext cx="409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54</xdr:row>
      <xdr:rowOff>57150</xdr:rowOff>
    </xdr:from>
    <xdr:to>
      <xdr:col>18</xdr:col>
      <xdr:colOff>447675</xdr:colOff>
      <xdr:row>54</xdr:row>
      <xdr:rowOff>295275</xdr:rowOff>
    </xdr:to>
    <xdr:pic>
      <xdr:nvPicPr>
        <xdr:cNvPr id="9" name="图片 159"/>
        <xdr:cNvPicPr>
          <a:picLocks noChangeAspect="1" noChangeArrowheads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20205700"/>
          <a:ext cx="361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44824</xdr:colOff>
      <xdr:row>56</xdr:row>
      <xdr:rowOff>44824</xdr:rowOff>
    </xdr:from>
    <xdr:to>
      <xdr:col>18</xdr:col>
      <xdr:colOff>481853</xdr:colOff>
      <xdr:row>56</xdr:row>
      <xdr:rowOff>324749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0420" y="20955000"/>
          <a:ext cx="43688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57150</xdr:colOff>
      <xdr:row>70</xdr:row>
      <xdr:rowOff>38100</xdr:rowOff>
    </xdr:from>
    <xdr:to>
      <xdr:col>18</xdr:col>
      <xdr:colOff>488951</xdr:colOff>
      <xdr:row>70</xdr:row>
      <xdr:rowOff>337039</xdr:rowOff>
    </xdr:to>
    <xdr:pic>
      <xdr:nvPicPr>
        <xdr:cNvPr id="13" name="图片 130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26282650"/>
          <a:ext cx="4318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79</xdr:row>
      <xdr:rowOff>66675</xdr:rowOff>
    </xdr:from>
    <xdr:to>
      <xdr:col>18</xdr:col>
      <xdr:colOff>447675</xdr:colOff>
      <xdr:row>79</xdr:row>
      <xdr:rowOff>333375</xdr:rowOff>
    </xdr:to>
    <xdr:pic>
      <xdr:nvPicPr>
        <xdr:cNvPr id="14" name="图片 156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297402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67236</xdr:colOff>
      <xdr:row>81</xdr:row>
      <xdr:rowOff>33618</xdr:rowOff>
    </xdr:from>
    <xdr:to>
      <xdr:col>18</xdr:col>
      <xdr:colOff>493059</xdr:colOff>
      <xdr:row>81</xdr:row>
      <xdr:rowOff>317350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30468570"/>
          <a:ext cx="426085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85725</xdr:colOff>
      <xdr:row>92</xdr:row>
      <xdr:rowOff>28575</xdr:rowOff>
    </xdr:from>
    <xdr:to>
      <xdr:col>18</xdr:col>
      <xdr:colOff>495300</xdr:colOff>
      <xdr:row>92</xdr:row>
      <xdr:rowOff>314325</xdr:rowOff>
    </xdr:to>
    <xdr:pic>
      <xdr:nvPicPr>
        <xdr:cNvPr id="16" name="图片 229"/>
        <xdr:cNvPicPr>
          <a:picLocks noChangeAspect="1" noChangeArrowheads="1"/>
        </xdr:cNvPicPr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4655125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94</xdr:row>
      <xdr:rowOff>47625</xdr:rowOff>
    </xdr:from>
    <xdr:to>
      <xdr:col>18</xdr:col>
      <xdr:colOff>409575</xdr:colOff>
      <xdr:row>94</xdr:row>
      <xdr:rowOff>266700</xdr:rowOff>
    </xdr:to>
    <xdr:pic>
      <xdr:nvPicPr>
        <xdr:cNvPr id="17" name="图片 189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543617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98</xdr:row>
      <xdr:rowOff>47625</xdr:rowOff>
    </xdr:from>
    <xdr:to>
      <xdr:col>18</xdr:col>
      <xdr:colOff>409575</xdr:colOff>
      <xdr:row>98</xdr:row>
      <xdr:rowOff>266700</xdr:rowOff>
    </xdr:to>
    <xdr:pic>
      <xdr:nvPicPr>
        <xdr:cNvPr id="18" name="图片 189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696017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100</xdr:row>
      <xdr:rowOff>47625</xdr:rowOff>
    </xdr:from>
    <xdr:to>
      <xdr:col>18</xdr:col>
      <xdr:colOff>419100</xdr:colOff>
      <xdr:row>100</xdr:row>
      <xdr:rowOff>285750</xdr:rowOff>
    </xdr:to>
    <xdr:pic>
      <xdr:nvPicPr>
        <xdr:cNvPr id="19" name="图片 455"/>
        <xdr:cNvPicPr>
          <a:picLocks noChangeAspect="1" noChangeArrowheads="1"/>
        </xdr:cNvPicPr>
      </xdr:nvPicPr>
      <xdr:blipFill>
        <a:blip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772217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126</xdr:row>
      <xdr:rowOff>50987</xdr:rowOff>
    </xdr:from>
    <xdr:to>
      <xdr:col>18</xdr:col>
      <xdr:colOff>490344</xdr:colOff>
      <xdr:row>126</xdr:row>
      <xdr:rowOff>347383</xdr:rowOff>
    </xdr:to>
    <xdr:pic>
      <xdr:nvPicPr>
        <xdr:cNvPr id="20" name="图片 144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47631350"/>
          <a:ext cx="433070" cy="296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137</xdr:row>
      <xdr:rowOff>38100</xdr:rowOff>
    </xdr:from>
    <xdr:to>
      <xdr:col>18</xdr:col>
      <xdr:colOff>457200</xdr:colOff>
      <xdr:row>137</xdr:row>
      <xdr:rowOff>228600</xdr:rowOff>
    </xdr:to>
    <xdr:pic>
      <xdr:nvPicPr>
        <xdr:cNvPr id="21" name="图片 3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120" y="51809650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57151</xdr:colOff>
      <xdr:row>148</xdr:row>
      <xdr:rowOff>57150</xdr:rowOff>
    </xdr:from>
    <xdr:to>
      <xdr:col>18</xdr:col>
      <xdr:colOff>500785</xdr:colOff>
      <xdr:row>148</xdr:row>
      <xdr:rowOff>333375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5" t="11663" r="11972" b="21574"/>
        <a:stretch>
          <a:fillRect/>
        </a:stretch>
      </xdr:blipFill>
      <xdr:spPr>
        <a:xfrm>
          <a:off x="5913120" y="56019700"/>
          <a:ext cx="44323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58616</xdr:colOff>
      <xdr:row>150</xdr:row>
      <xdr:rowOff>36634</xdr:rowOff>
    </xdr:from>
    <xdr:to>
      <xdr:col>18</xdr:col>
      <xdr:colOff>527539</xdr:colOff>
      <xdr:row>150</xdr:row>
      <xdr:rowOff>339978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4390" y="56760745"/>
          <a:ext cx="45656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85725</xdr:colOff>
      <xdr:row>171</xdr:row>
      <xdr:rowOff>38100</xdr:rowOff>
    </xdr:from>
    <xdr:to>
      <xdr:col>18</xdr:col>
      <xdr:colOff>485775</xdr:colOff>
      <xdr:row>171</xdr:row>
      <xdr:rowOff>285750</xdr:rowOff>
    </xdr:to>
    <xdr:pic>
      <xdr:nvPicPr>
        <xdr:cNvPr id="27" name="图片 31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647636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173</xdr:row>
      <xdr:rowOff>57150</xdr:rowOff>
    </xdr:from>
    <xdr:to>
      <xdr:col>18</xdr:col>
      <xdr:colOff>523875</xdr:colOff>
      <xdr:row>173</xdr:row>
      <xdr:rowOff>247650</xdr:rowOff>
    </xdr:to>
    <xdr:pic>
      <xdr:nvPicPr>
        <xdr:cNvPr id="28" name="图片 133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65544700"/>
          <a:ext cx="4864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187</xdr:row>
      <xdr:rowOff>57150</xdr:rowOff>
    </xdr:from>
    <xdr:to>
      <xdr:col>18</xdr:col>
      <xdr:colOff>514350</xdr:colOff>
      <xdr:row>187</xdr:row>
      <xdr:rowOff>257175</xdr:rowOff>
    </xdr:to>
    <xdr:pic>
      <xdr:nvPicPr>
        <xdr:cNvPr id="29" name="图片 320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70878700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189</xdr:row>
      <xdr:rowOff>9525</xdr:rowOff>
    </xdr:from>
    <xdr:to>
      <xdr:col>18</xdr:col>
      <xdr:colOff>409575</xdr:colOff>
      <xdr:row>189</xdr:row>
      <xdr:rowOff>276225</xdr:rowOff>
    </xdr:to>
    <xdr:pic>
      <xdr:nvPicPr>
        <xdr:cNvPr id="30" name="图片 134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71593075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215</xdr:row>
      <xdr:rowOff>38100</xdr:rowOff>
    </xdr:from>
    <xdr:to>
      <xdr:col>18</xdr:col>
      <xdr:colOff>542925</xdr:colOff>
      <xdr:row>215</xdr:row>
      <xdr:rowOff>323850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81527650"/>
          <a:ext cx="47688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254</xdr:row>
      <xdr:rowOff>85725</xdr:rowOff>
    </xdr:from>
    <xdr:to>
      <xdr:col>18</xdr:col>
      <xdr:colOff>514350</xdr:colOff>
      <xdr:row>254</xdr:row>
      <xdr:rowOff>266700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b="-1202"/>
        <a:stretch>
          <a:fillRect/>
        </a:stretch>
      </xdr:blipFill>
      <xdr:spPr>
        <a:xfrm>
          <a:off x="5922645" y="96434275"/>
          <a:ext cx="447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266</xdr:row>
      <xdr:rowOff>38100</xdr:rowOff>
    </xdr:from>
    <xdr:to>
      <xdr:col>18</xdr:col>
      <xdr:colOff>533400</xdr:colOff>
      <xdr:row>266</xdr:row>
      <xdr:rowOff>238125</xdr:rowOff>
    </xdr:to>
    <xdr:pic>
      <xdr:nvPicPr>
        <xdr:cNvPr id="34" name="Picture 12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37" b="-1437"/>
        <a:stretch>
          <a:fillRect/>
        </a:stretch>
      </xdr:blipFill>
      <xdr:spPr>
        <a:xfrm>
          <a:off x="5903595" y="100958650"/>
          <a:ext cx="46736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299</xdr:row>
      <xdr:rowOff>19050</xdr:rowOff>
    </xdr:from>
    <xdr:to>
      <xdr:col>18</xdr:col>
      <xdr:colOff>514350</xdr:colOff>
      <xdr:row>299</xdr:row>
      <xdr:rowOff>342900</xdr:rowOff>
    </xdr:to>
    <xdr:pic>
      <xdr:nvPicPr>
        <xdr:cNvPr id="35" name="图片 319"/>
        <xdr:cNvPicPr>
          <a:picLocks noChangeAspect="1"/>
        </xdr:cNvPicPr>
      </xdr:nvPicPr>
      <xdr:blipFill>
        <a:blip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113512600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301</xdr:row>
      <xdr:rowOff>57150</xdr:rowOff>
    </xdr:from>
    <xdr:to>
      <xdr:col>18</xdr:col>
      <xdr:colOff>476250</xdr:colOff>
      <xdr:row>301</xdr:row>
      <xdr:rowOff>295275</xdr:rowOff>
    </xdr:to>
    <xdr:pic>
      <xdr:nvPicPr>
        <xdr:cNvPr id="36" name="图片 139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1220" y="114312700"/>
          <a:ext cx="381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303</xdr:row>
      <xdr:rowOff>38100</xdr:rowOff>
    </xdr:from>
    <xdr:to>
      <xdr:col>18</xdr:col>
      <xdr:colOff>447675</xdr:colOff>
      <xdr:row>303</xdr:row>
      <xdr:rowOff>285750</xdr:rowOff>
    </xdr:to>
    <xdr:pic>
      <xdr:nvPicPr>
        <xdr:cNvPr id="37" name="图片 12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1150556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305</xdr:row>
      <xdr:rowOff>38100</xdr:rowOff>
    </xdr:from>
    <xdr:to>
      <xdr:col>18</xdr:col>
      <xdr:colOff>495300</xdr:colOff>
      <xdr:row>305</xdr:row>
      <xdr:rowOff>285750</xdr:rowOff>
    </xdr:to>
    <xdr:pic>
      <xdr:nvPicPr>
        <xdr:cNvPr id="38" name="图片 12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41695" y="115817650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307</xdr:row>
      <xdr:rowOff>47625</xdr:rowOff>
    </xdr:from>
    <xdr:to>
      <xdr:col>18</xdr:col>
      <xdr:colOff>457200</xdr:colOff>
      <xdr:row>307</xdr:row>
      <xdr:rowOff>314325</xdr:rowOff>
    </xdr:to>
    <xdr:pic>
      <xdr:nvPicPr>
        <xdr:cNvPr id="39" name="图片 153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2645" y="116589175"/>
          <a:ext cx="390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314</xdr:row>
      <xdr:rowOff>19050</xdr:rowOff>
    </xdr:from>
    <xdr:to>
      <xdr:col>18</xdr:col>
      <xdr:colOff>276225</xdr:colOff>
      <xdr:row>314</xdr:row>
      <xdr:rowOff>351714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19227600"/>
          <a:ext cx="247650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24849</xdr:colOff>
      <xdr:row>323</xdr:row>
      <xdr:rowOff>24849</xdr:rowOff>
    </xdr:from>
    <xdr:to>
      <xdr:col>18</xdr:col>
      <xdr:colOff>447262</xdr:colOff>
      <xdr:row>323</xdr:row>
      <xdr:rowOff>342048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0735" y="122662315"/>
          <a:ext cx="422275" cy="31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114300</xdr:colOff>
      <xdr:row>327</xdr:row>
      <xdr:rowOff>57150</xdr:rowOff>
    </xdr:from>
    <xdr:to>
      <xdr:col>18</xdr:col>
      <xdr:colOff>419100</xdr:colOff>
      <xdr:row>327</xdr:row>
      <xdr:rowOff>314325</xdr:rowOff>
    </xdr:to>
    <xdr:pic>
      <xdr:nvPicPr>
        <xdr:cNvPr id="44" name="Picture 51"/>
        <xdr:cNvPicPr>
          <a:picLocks noChangeAspect="1" noChangeArrowheads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4" b="-584"/>
        <a:stretch>
          <a:fillRect/>
        </a:stretch>
      </xdr:blipFill>
      <xdr:spPr>
        <a:xfrm>
          <a:off x="5970270" y="1242187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229</xdr:row>
      <xdr:rowOff>47625</xdr:rowOff>
    </xdr:from>
    <xdr:to>
      <xdr:col>18</xdr:col>
      <xdr:colOff>542925</xdr:colOff>
      <xdr:row>229</xdr:row>
      <xdr:rowOff>276225</xdr:rowOff>
    </xdr:to>
    <xdr:pic>
      <xdr:nvPicPr>
        <xdr:cNvPr id="45" name="Picture 2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4070" y="86871175"/>
          <a:ext cx="47688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224</xdr:row>
      <xdr:rowOff>28575</xdr:rowOff>
    </xdr:from>
    <xdr:to>
      <xdr:col>18</xdr:col>
      <xdr:colOff>447675</xdr:colOff>
      <xdr:row>224</xdr:row>
      <xdr:rowOff>333375</xdr:rowOff>
    </xdr:to>
    <xdr:pic>
      <xdr:nvPicPr>
        <xdr:cNvPr id="46" name="图片 8"/>
        <xdr:cNvPicPr>
          <a:picLocks noChangeAspect="1" noChangeArrowheads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84947125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16566</xdr:colOff>
      <xdr:row>38</xdr:row>
      <xdr:rowOff>16566</xdr:rowOff>
    </xdr:from>
    <xdr:to>
      <xdr:col>18</xdr:col>
      <xdr:colOff>452301</xdr:colOff>
      <xdr:row>38</xdr:row>
      <xdr:rowOff>356151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2480" y="14069060"/>
          <a:ext cx="435610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29</xdr:row>
      <xdr:rowOff>9525</xdr:rowOff>
    </xdr:from>
    <xdr:to>
      <xdr:col>18</xdr:col>
      <xdr:colOff>403513</xdr:colOff>
      <xdr:row>29</xdr:row>
      <xdr:rowOff>361950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0633075"/>
          <a:ext cx="3841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142</xdr:row>
      <xdr:rowOff>9526</xdr:rowOff>
    </xdr:from>
    <xdr:to>
      <xdr:col>18</xdr:col>
      <xdr:colOff>396351</xdr:colOff>
      <xdr:row>142</xdr:row>
      <xdr:rowOff>333376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53686075"/>
          <a:ext cx="3771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85725</xdr:colOff>
      <xdr:row>274</xdr:row>
      <xdr:rowOff>38100</xdr:rowOff>
    </xdr:from>
    <xdr:to>
      <xdr:col>18</xdr:col>
      <xdr:colOff>447675</xdr:colOff>
      <xdr:row>274</xdr:row>
      <xdr:rowOff>257175</xdr:rowOff>
    </xdr:to>
    <xdr:pic>
      <xdr:nvPicPr>
        <xdr:cNvPr id="40" name="Picture 8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6012815" y="10393489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28575</xdr:colOff>
      <xdr:row>273</xdr:row>
      <xdr:rowOff>19050</xdr:rowOff>
    </xdr:from>
    <xdr:to>
      <xdr:col>18</xdr:col>
      <xdr:colOff>304800</xdr:colOff>
      <xdr:row>273</xdr:row>
      <xdr:rowOff>336991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4545" y="103606600"/>
          <a:ext cx="276225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47624</xdr:colOff>
      <xdr:row>272</xdr:row>
      <xdr:rowOff>28575</xdr:rowOff>
    </xdr:from>
    <xdr:to>
      <xdr:col>18</xdr:col>
      <xdr:colOff>380999</xdr:colOff>
      <xdr:row>272</xdr:row>
      <xdr:rowOff>365202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2960" y="103235125"/>
          <a:ext cx="3333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322</xdr:row>
      <xdr:rowOff>19051</xdr:rowOff>
    </xdr:from>
    <xdr:to>
      <xdr:col>18</xdr:col>
      <xdr:colOff>486684</xdr:colOff>
      <xdr:row>322</xdr:row>
      <xdr:rowOff>342901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22275600"/>
          <a:ext cx="4673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326</xdr:row>
      <xdr:rowOff>19050</xdr:rowOff>
    </xdr:from>
    <xdr:to>
      <xdr:col>18</xdr:col>
      <xdr:colOff>466725</xdr:colOff>
      <xdr:row>326</xdr:row>
      <xdr:rowOff>305391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23799600"/>
          <a:ext cx="4476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</xdr:colOff>
      <xdr:row>325</xdr:row>
      <xdr:rowOff>19050</xdr:rowOff>
    </xdr:from>
    <xdr:to>
      <xdr:col>18</xdr:col>
      <xdr:colOff>466725</xdr:colOff>
      <xdr:row>325</xdr:row>
      <xdr:rowOff>305391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23418600"/>
          <a:ext cx="4476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85725</xdr:colOff>
      <xdr:row>345</xdr:row>
      <xdr:rowOff>38100</xdr:rowOff>
    </xdr:from>
    <xdr:to>
      <xdr:col>18</xdr:col>
      <xdr:colOff>431331</xdr:colOff>
      <xdr:row>345</xdr:row>
      <xdr:rowOff>359020</xdr:rowOff>
    </xdr:to>
    <xdr:pic>
      <xdr:nvPicPr>
        <xdr:cNvPr id="51" name="Picture 22036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86" r="18797"/>
        <a:stretch>
          <a:fillRect/>
        </a:stretch>
      </xdr:blipFill>
      <xdr:spPr>
        <a:xfrm>
          <a:off x="5941695" y="131057650"/>
          <a:ext cx="34544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349</xdr:row>
      <xdr:rowOff>19050</xdr:rowOff>
    </xdr:from>
    <xdr:to>
      <xdr:col>18</xdr:col>
      <xdr:colOff>504825</xdr:colOff>
      <xdr:row>349</xdr:row>
      <xdr:rowOff>368353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132562600"/>
          <a:ext cx="48577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56416</xdr:colOff>
      <xdr:row>348</xdr:row>
      <xdr:rowOff>28574</xdr:rowOff>
    </xdr:from>
    <xdr:to>
      <xdr:col>18</xdr:col>
      <xdr:colOff>483027</xdr:colOff>
      <xdr:row>348</xdr:row>
      <xdr:rowOff>329711</xdr:rowOff>
    </xdr:to>
    <xdr:pic>
      <xdr:nvPicPr>
        <xdr:cNvPr id="53" name="Picture 55483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5911850" y="132190490"/>
          <a:ext cx="42672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141</xdr:row>
      <xdr:rowOff>9526</xdr:rowOff>
    </xdr:from>
    <xdr:to>
      <xdr:col>18</xdr:col>
      <xdr:colOff>396351</xdr:colOff>
      <xdr:row>141</xdr:row>
      <xdr:rowOff>333376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5020" y="53305075"/>
          <a:ext cx="3771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85725</xdr:colOff>
      <xdr:row>97</xdr:row>
      <xdr:rowOff>47625</xdr:rowOff>
    </xdr:from>
    <xdr:to>
      <xdr:col>18</xdr:col>
      <xdr:colOff>409575</xdr:colOff>
      <xdr:row>97</xdr:row>
      <xdr:rowOff>266700</xdr:rowOff>
    </xdr:to>
    <xdr:pic>
      <xdr:nvPicPr>
        <xdr:cNvPr id="54" name="图片 189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657917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97</xdr:row>
      <xdr:rowOff>47625</xdr:rowOff>
    </xdr:from>
    <xdr:to>
      <xdr:col>18</xdr:col>
      <xdr:colOff>409575</xdr:colOff>
      <xdr:row>97</xdr:row>
      <xdr:rowOff>266700</xdr:rowOff>
    </xdr:to>
    <xdr:pic>
      <xdr:nvPicPr>
        <xdr:cNvPr id="56" name="图片 189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36579175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表1" displayName="表1" ref="A1:D64" totalsRowShown="0">
  <autoFilter ref="A1:D64"/>
  <tableColumns count="4">
    <tableColumn id="1" name="序号" dataDxfId="0"/>
    <tableColumn id="2" name="时间" dataDxfId="1"/>
    <tableColumn id="3" name="更改描述" dataDxfId="2"/>
    <tableColumn id="4" name="来源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showGridLines="0" topLeftCell="A63" workbookViewId="0">
      <selection activeCell="C68" sqref="C68"/>
    </sheetView>
  </sheetViews>
  <sheetFormatPr defaultColWidth="9" defaultRowHeight="14" outlineLevelCol="5"/>
  <cols>
    <col min="1" max="1" width="6.5" style="234" customWidth="1"/>
    <col min="2" max="2" width="13.8727272727273" style="234" customWidth="1"/>
    <col min="3" max="3" width="132.754545454545" style="236" customWidth="1"/>
    <col min="4" max="4" width="16.7545454545455" style="234" customWidth="1"/>
    <col min="5" max="5" width="9" style="234"/>
    <col min="6" max="6" width="18.1272727272727" style="234" customWidth="1"/>
    <col min="7" max="16384" width="9" style="234"/>
  </cols>
  <sheetData>
    <row r="1" ht="17" spans="1:5">
      <c r="A1" s="237" t="s">
        <v>0</v>
      </c>
      <c r="B1" s="237" t="s">
        <v>1</v>
      </c>
      <c r="C1" s="238" t="s">
        <v>2</v>
      </c>
      <c r="D1" s="237" t="s">
        <v>3</v>
      </c>
      <c r="E1" s="237"/>
    </row>
    <row r="2" ht="17" spans="1:4">
      <c r="A2" s="237">
        <f t="shared" ref="A2:A65" si="0">ROW()-1</f>
        <v>1</v>
      </c>
      <c r="B2" s="239">
        <v>44496</v>
      </c>
      <c r="C2" s="238" t="s">
        <v>4</v>
      </c>
      <c r="D2" s="237" t="s">
        <v>5</v>
      </c>
    </row>
    <row r="3" ht="17" spans="1:4">
      <c r="A3" s="237">
        <f t="shared" si="0"/>
        <v>2</v>
      </c>
      <c r="B3" s="239">
        <v>44498</v>
      </c>
      <c r="C3" s="238" t="s">
        <v>6</v>
      </c>
      <c r="D3" s="237" t="s">
        <v>5</v>
      </c>
    </row>
    <row r="4" ht="17" spans="1:4">
      <c r="A4" s="237">
        <f t="shared" si="0"/>
        <v>3</v>
      </c>
      <c r="B4" s="239">
        <v>44498</v>
      </c>
      <c r="C4" s="238" t="s">
        <v>7</v>
      </c>
      <c r="D4" s="237" t="s">
        <v>5</v>
      </c>
    </row>
    <row r="5" ht="17" spans="1:4">
      <c r="A5" s="237">
        <f t="shared" si="0"/>
        <v>4</v>
      </c>
      <c r="B5" s="239">
        <v>44506</v>
      </c>
      <c r="C5" s="238" t="s">
        <v>8</v>
      </c>
      <c r="D5" s="237" t="s">
        <v>9</v>
      </c>
    </row>
    <row r="6" ht="17" spans="1:4">
      <c r="A6" s="237">
        <f t="shared" si="0"/>
        <v>5</v>
      </c>
      <c r="B6" s="239">
        <v>44506</v>
      </c>
      <c r="C6" s="238" t="s">
        <v>10</v>
      </c>
      <c r="D6" s="237" t="s">
        <v>9</v>
      </c>
    </row>
    <row r="7" ht="17" spans="1:4">
      <c r="A7" s="237">
        <f t="shared" si="0"/>
        <v>6</v>
      </c>
      <c r="B7" s="239">
        <v>44506</v>
      </c>
      <c r="C7" s="238" t="s">
        <v>11</v>
      </c>
      <c r="D7" s="237" t="s">
        <v>12</v>
      </c>
    </row>
    <row r="8" ht="17" spans="1:4">
      <c r="A8" s="237">
        <f t="shared" si="0"/>
        <v>7</v>
      </c>
      <c r="B8" s="239">
        <v>44506</v>
      </c>
      <c r="C8" s="238" t="s">
        <v>13</v>
      </c>
      <c r="D8" s="237" t="s">
        <v>12</v>
      </c>
    </row>
    <row r="9" ht="17" spans="1:4">
      <c r="A9" s="237">
        <f t="shared" si="0"/>
        <v>8</v>
      </c>
      <c r="B9" s="239">
        <v>44512</v>
      </c>
      <c r="C9" s="238" t="s">
        <v>14</v>
      </c>
      <c r="D9" s="237" t="s">
        <v>15</v>
      </c>
    </row>
    <row r="10" ht="17" spans="1:4">
      <c r="A10" s="237">
        <f t="shared" si="0"/>
        <v>9</v>
      </c>
      <c r="B10" s="239">
        <v>44548</v>
      </c>
      <c r="C10" s="238" t="s">
        <v>16</v>
      </c>
      <c r="D10" s="237" t="s">
        <v>12</v>
      </c>
    </row>
    <row r="11" ht="17" spans="1:4">
      <c r="A11" s="237">
        <f t="shared" si="0"/>
        <v>10</v>
      </c>
      <c r="B11" s="239">
        <v>44574</v>
      </c>
      <c r="C11" s="238" t="s">
        <v>17</v>
      </c>
      <c r="D11" s="237" t="s">
        <v>18</v>
      </c>
    </row>
    <row r="12" ht="17" spans="1:4">
      <c r="A12" s="237">
        <f t="shared" si="0"/>
        <v>11</v>
      </c>
      <c r="B12" s="239">
        <v>44574</v>
      </c>
      <c r="C12" s="238" t="s">
        <v>19</v>
      </c>
      <c r="D12" s="237" t="s">
        <v>18</v>
      </c>
    </row>
    <row r="13" ht="17" spans="1:4">
      <c r="A13" s="237">
        <f t="shared" si="0"/>
        <v>12</v>
      </c>
      <c r="B13" s="239">
        <v>44604</v>
      </c>
      <c r="C13" s="238" t="s">
        <v>20</v>
      </c>
      <c r="D13" s="237" t="s">
        <v>21</v>
      </c>
    </row>
    <row r="14" ht="17" spans="1:4">
      <c r="A14" s="237">
        <f t="shared" si="0"/>
        <v>13</v>
      </c>
      <c r="B14" s="239">
        <v>44604</v>
      </c>
      <c r="C14" s="238" t="s">
        <v>22</v>
      </c>
      <c r="D14" s="237" t="s">
        <v>21</v>
      </c>
    </row>
    <row r="15" ht="17" spans="1:4">
      <c r="A15" s="237">
        <f t="shared" si="0"/>
        <v>14</v>
      </c>
      <c r="B15" s="239">
        <v>44606</v>
      </c>
      <c r="C15" s="238" t="s">
        <v>23</v>
      </c>
      <c r="D15" s="237" t="s">
        <v>24</v>
      </c>
    </row>
    <row r="16" ht="17" spans="1:4">
      <c r="A16" s="237">
        <f t="shared" si="0"/>
        <v>15</v>
      </c>
      <c r="B16" s="239">
        <v>44606</v>
      </c>
      <c r="C16" s="238" t="s">
        <v>25</v>
      </c>
      <c r="D16" s="237" t="s">
        <v>24</v>
      </c>
    </row>
    <row r="17" ht="34" spans="1:4">
      <c r="A17" s="237">
        <f t="shared" si="0"/>
        <v>16</v>
      </c>
      <c r="B17" s="239">
        <v>44608</v>
      </c>
      <c r="C17" s="238" t="s">
        <v>26</v>
      </c>
      <c r="D17" s="237" t="s">
        <v>21</v>
      </c>
    </row>
    <row r="18" ht="17" spans="1:4">
      <c r="A18" s="237">
        <f t="shared" si="0"/>
        <v>17</v>
      </c>
      <c r="B18" s="239">
        <v>44608</v>
      </c>
      <c r="C18" s="238" t="s">
        <v>27</v>
      </c>
      <c r="D18" s="237" t="s">
        <v>9</v>
      </c>
    </row>
    <row r="19" ht="17" spans="1:4">
      <c r="A19" s="237">
        <f t="shared" si="0"/>
        <v>18</v>
      </c>
      <c r="B19" s="239">
        <v>44614</v>
      </c>
      <c r="C19" s="238" t="s">
        <v>28</v>
      </c>
      <c r="D19" s="237" t="s">
        <v>21</v>
      </c>
    </row>
    <row r="20" ht="17" spans="1:6">
      <c r="A20" s="237">
        <f t="shared" si="0"/>
        <v>19</v>
      </c>
      <c r="B20" s="239">
        <v>44614</v>
      </c>
      <c r="C20" s="238" t="s">
        <v>29</v>
      </c>
      <c r="D20" s="237" t="s">
        <v>30</v>
      </c>
      <c r="F20" s="234" t="s">
        <v>31</v>
      </c>
    </row>
    <row r="21" ht="17" spans="1:4">
      <c r="A21" s="237">
        <f t="shared" si="0"/>
        <v>20</v>
      </c>
      <c r="B21" s="239">
        <v>44614</v>
      </c>
      <c r="C21" s="238" t="s">
        <v>32</v>
      </c>
      <c r="D21" s="237" t="s">
        <v>30</v>
      </c>
    </row>
    <row r="22" ht="17" spans="1:4">
      <c r="A22" s="237">
        <f t="shared" si="0"/>
        <v>21</v>
      </c>
      <c r="B22" s="239">
        <v>44614</v>
      </c>
      <c r="C22" s="238" t="s">
        <v>33</v>
      </c>
      <c r="D22" s="237" t="s">
        <v>30</v>
      </c>
    </row>
    <row r="23" ht="17" spans="1:4">
      <c r="A23" s="237">
        <f t="shared" si="0"/>
        <v>22</v>
      </c>
      <c r="B23" s="239">
        <v>44614</v>
      </c>
      <c r="C23" s="238" t="s">
        <v>34</v>
      </c>
      <c r="D23" s="237" t="s">
        <v>30</v>
      </c>
    </row>
    <row r="24" ht="17" spans="1:4">
      <c r="A24" s="237">
        <f t="shared" si="0"/>
        <v>23</v>
      </c>
      <c r="B24" s="239">
        <v>44614</v>
      </c>
      <c r="C24" s="238" t="s">
        <v>35</v>
      </c>
      <c r="D24" s="237" t="s">
        <v>30</v>
      </c>
    </row>
    <row r="25" ht="17" spans="1:4">
      <c r="A25" s="237">
        <f t="shared" si="0"/>
        <v>24</v>
      </c>
      <c r="B25" s="239">
        <v>44614</v>
      </c>
      <c r="C25" s="238" t="s">
        <v>36</v>
      </c>
      <c r="D25" s="237" t="s">
        <v>30</v>
      </c>
    </row>
    <row r="26" ht="17" spans="1:4">
      <c r="A26" s="237">
        <f t="shared" si="0"/>
        <v>25</v>
      </c>
      <c r="B26" s="239">
        <v>44616</v>
      </c>
      <c r="C26" s="238" t="s">
        <v>37</v>
      </c>
      <c r="D26" s="237" t="s">
        <v>38</v>
      </c>
    </row>
    <row r="27" ht="17" spans="1:4">
      <c r="A27" s="237">
        <f t="shared" si="0"/>
        <v>26</v>
      </c>
      <c r="B27" s="239">
        <v>44616</v>
      </c>
      <c r="C27" s="238" t="s">
        <v>39</v>
      </c>
      <c r="D27" s="237" t="s">
        <v>40</v>
      </c>
    </row>
    <row r="28" ht="17" spans="1:6">
      <c r="A28" s="237">
        <f t="shared" si="0"/>
        <v>27</v>
      </c>
      <c r="B28" s="239">
        <v>44650</v>
      </c>
      <c r="C28" s="238" t="s">
        <v>41</v>
      </c>
      <c r="D28" s="237" t="s">
        <v>42</v>
      </c>
      <c r="F28" s="234" t="s">
        <v>43</v>
      </c>
    </row>
    <row r="29" ht="17" spans="1:6">
      <c r="A29" s="237">
        <f t="shared" si="0"/>
        <v>28</v>
      </c>
      <c r="B29" s="239">
        <v>44650</v>
      </c>
      <c r="C29" s="238" t="s">
        <v>44</v>
      </c>
      <c r="D29" s="237" t="s">
        <v>42</v>
      </c>
      <c r="F29" s="234" t="s">
        <v>31</v>
      </c>
    </row>
    <row r="30" ht="17" spans="1:6">
      <c r="A30" s="237">
        <f t="shared" si="0"/>
        <v>29</v>
      </c>
      <c r="B30" s="239">
        <v>44658</v>
      </c>
      <c r="C30" s="238" t="s">
        <v>45</v>
      </c>
      <c r="D30" s="237" t="s">
        <v>46</v>
      </c>
      <c r="F30" s="234" t="s">
        <v>47</v>
      </c>
    </row>
    <row r="31" ht="17" spans="1:4">
      <c r="A31" s="237">
        <f t="shared" si="0"/>
        <v>30</v>
      </c>
      <c r="B31" s="239">
        <v>44658</v>
      </c>
      <c r="C31" s="238" t="s">
        <v>48</v>
      </c>
      <c r="D31" s="237"/>
    </row>
    <row r="32" ht="17" spans="1:4">
      <c r="A32" s="237">
        <f t="shared" si="0"/>
        <v>31</v>
      </c>
      <c r="B32" s="239">
        <v>44659</v>
      </c>
      <c r="C32" s="238" t="s">
        <v>49</v>
      </c>
      <c r="D32" s="237"/>
    </row>
    <row r="33" ht="17" spans="1:4">
      <c r="A33" s="237">
        <f t="shared" si="0"/>
        <v>32</v>
      </c>
      <c r="B33" s="239">
        <v>44705</v>
      </c>
      <c r="C33" s="238" t="s">
        <v>50</v>
      </c>
      <c r="D33" s="237" t="s">
        <v>38</v>
      </c>
    </row>
    <row r="34" ht="17" spans="1:4">
      <c r="A34" s="237">
        <f t="shared" si="0"/>
        <v>33</v>
      </c>
      <c r="B34" s="239">
        <v>44707</v>
      </c>
      <c r="C34" s="238" t="s">
        <v>51</v>
      </c>
      <c r="D34" s="237" t="s">
        <v>52</v>
      </c>
    </row>
    <row r="35" ht="17" spans="1:4">
      <c r="A35" s="237">
        <f t="shared" si="0"/>
        <v>34</v>
      </c>
      <c r="B35" s="239">
        <v>44716</v>
      </c>
      <c r="C35" s="238" t="s">
        <v>53</v>
      </c>
      <c r="D35" s="237"/>
    </row>
    <row r="36" ht="17" spans="1:4">
      <c r="A36" s="237">
        <f t="shared" si="0"/>
        <v>35</v>
      </c>
      <c r="B36" s="239">
        <v>44717</v>
      </c>
      <c r="C36" s="238" t="s">
        <v>54</v>
      </c>
      <c r="D36" s="237" t="s">
        <v>55</v>
      </c>
    </row>
    <row r="37" ht="17" spans="1:4">
      <c r="A37" s="237">
        <f t="shared" si="0"/>
        <v>36</v>
      </c>
      <c r="B37" s="239">
        <v>44717</v>
      </c>
      <c r="C37" s="238" t="s">
        <v>56</v>
      </c>
      <c r="D37" s="237" t="s">
        <v>57</v>
      </c>
    </row>
    <row r="38" ht="17" spans="1:4">
      <c r="A38" s="237">
        <f t="shared" si="0"/>
        <v>37</v>
      </c>
      <c r="B38" s="239">
        <v>44743</v>
      </c>
      <c r="C38" s="238" t="s">
        <v>58</v>
      </c>
      <c r="D38" s="237" t="s">
        <v>57</v>
      </c>
    </row>
    <row r="39" ht="17" spans="1:4">
      <c r="A39" s="237">
        <f t="shared" si="0"/>
        <v>38</v>
      </c>
      <c r="B39" s="239">
        <v>44743</v>
      </c>
      <c r="C39" s="238" t="s">
        <v>59</v>
      </c>
      <c r="D39" s="237" t="s">
        <v>57</v>
      </c>
    </row>
    <row r="40" ht="17" spans="1:4">
      <c r="A40" s="237">
        <f t="shared" si="0"/>
        <v>39</v>
      </c>
      <c r="B40" s="239">
        <v>44756</v>
      </c>
      <c r="C40" s="238" t="s">
        <v>60</v>
      </c>
      <c r="D40" s="237" t="s">
        <v>61</v>
      </c>
    </row>
    <row r="41" ht="17" spans="1:4">
      <c r="A41" s="237">
        <f t="shared" si="0"/>
        <v>40</v>
      </c>
      <c r="B41" s="239">
        <v>44756</v>
      </c>
      <c r="C41" s="238" t="s">
        <v>62</v>
      </c>
      <c r="D41" s="237" t="s">
        <v>61</v>
      </c>
    </row>
    <row r="42" ht="17" spans="1:4">
      <c r="A42" s="237">
        <f t="shared" si="0"/>
        <v>41</v>
      </c>
      <c r="B42" s="239">
        <v>44756</v>
      </c>
      <c r="C42" s="238" t="s">
        <v>63</v>
      </c>
      <c r="D42" s="237" t="s">
        <v>61</v>
      </c>
    </row>
    <row r="43" ht="17" spans="1:4">
      <c r="A43" s="237">
        <f t="shared" si="0"/>
        <v>42</v>
      </c>
      <c r="B43" s="239">
        <v>44756</v>
      </c>
      <c r="C43" s="238" t="s">
        <v>64</v>
      </c>
      <c r="D43" s="237" t="s">
        <v>61</v>
      </c>
    </row>
    <row r="44" ht="17" spans="1:4">
      <c r="A44" s="237">
        <f t="shared" si="0"/>
        <v>43</v>
      </c>
      <c r="B44" s="239">
        <v>44756</v>
      </c>
      <c r="C44" s="238" t="s">
        <v>65</v>
      </c>
      <c r="D44" s="237" t="s">
        <v>61</v>
      </c>
    </row>
    <row r="45" ht="17" spans="1:4">
      <c r="A45" s="237">
        <f t="shared" si="0"/>
        <v>44</v>
      </c>
      <c r="B45" s="239">
        <v>44756</v>
      </c>
      <c r="C45" s="238" t="s">
        <v>66</v>
      </c>
      <c r="D45" s="237" t="s">
        <v>61</v>
      </c>
    </row>
    <row r="46" ht="17" spans="1:4">
      <c r="A46" s="237">
        <f t="shared" si="0"/>
        <v>45</v>
      </c>
      <c r="B46" s="239">
        <v>44756</v>
      </c>
      <c r="C46" s="238" t="s">
        <v>67</v>
      </c>
      <c r="D46" s="237" t="s">
        <v>61</v>
      </c>
    </row>
    <row r="47" ht="17" spans="1:4">
      <c r="A47" s="237">
        <f t="shared" si="0"/>
        <v>46</v>
      </c>
      <c r="B47" s="239">
        <v>44764</v>
      </c>
      <c r="C47" s="238" t="s">
        <v>68</v>
      </c>
      <c r="D47" s="237" t="s">
        <v>69</v>
      </c>
    </row>
    <row r="48" ht="17" spans="1:4">
      <c r="A48" s="237">
        <f t="shared" si="0"/>
        <v>47</v>
      </c>
      <c r="B48" s="239">
        <v>44764</v>
      </c>
      <c r="C48" s="238" t="s">
        <v>70</v>
      </c>
      <c r="D48" s="237" t="s">
        <v>71</v>
      </c>
    </row>
    <row r="49" ht="17" spans="1:5">
      <c r="A49" s="237">
        <f t="shared" si="0"/>
        <v>48</v>
      </c>
      <c r="B49" s="239">
        <v>44770</v>
      </c>
      <c r="C49" s="238" t="s">
        <v>72</v>
      </c>
      <c r="D49" s="237" t="s">
        <v>73</v>
      </c>
      <c r="E49" s="240" t="s">
        <v>74</v>
      </c>
    </row>
    <row r="50" ht="17" spans="1:4">
      <c r="A50" s="237">
        <f t="shared" si="0"/>
        <v>49</v>
      </c>
      <c r="B50" s="239">
        <v>44770</v>
      </c>
      <c r="C50" s="238" t="s">
        <v>75</v>
      </c>
      <c r="D50" s="237" t="s">
        <v>73</v>
      </c>
    </row>
    <row r="51" ht="17" spans="1:5">
      <c r="A51" s="237">
        <f t="shared" si="0"/>
        <v>50</v>
      </c>
      <c r="B51" s="239">
        <v>44770</v>
      </c>
      <c r="C51" s="238" t="s">
        <v>76</v>
      </c>
      <c r="D51" s="237" t="s">
        <v>77</v>
      </c>
      <c r="E51" s="240" t="s">
        <v>78</v>
      </c>
    </row>
    <row r="52" ht="17" spans="1:5">
      <c r="A52" s="237">
        <f t="shared" si="0"/>
        <v>51</v>
      </c>
      <c r="B52" s="239">
        <v>44798</v>
      </c>
      <c r="C52" s="238" t="s">
        <v>79</v>
      </c>
      <c r="D52" s="237" t="s">
        <v>80</v>
      </c>
      <c r="E52" s="240"/>
    </row>
    <row r="53" ht="17" spans="1:5">
      <c r="A53" s="237">
        <f t="shared" si="0"/>
        <v>52</v>
      </c>
      <c r="B53" s="239">
        <v>44798</v>
      </c>
      <c r="C53" s="238" t="s">
        <v>81</v>
      </c>
      <c r="D53" s="237" t="s">
        <v>82</v>
      </c>
      <c r="E53" s="240" t="s">
        <v>83</v>
      </c>
    </row>
    <row r="54" ht="17" spans="1:5">
      <c r="A54" s="237">
        <f t="shared" si="0"/>
        <v>53</v>
      </c>
      <c r="B54" s="239">
        <v>44798</v>
      </c>
      <c r="C54" s="238" t="s">
        <v>84</v>
      </c>
      <c r="D54" s="237" t="s">
        <v>82</v>
      </c>
      <c r="E54" s="240" t="s">
        <v>83</v>
      </c>
    </row>
    <row r="55" ht="17" spans="1:4">
      <c r="A55" s="237">
        <f t="shared" si="0"/>
        <v>54</v>
      </c>
      <c r="B55" s="239">
        <v>44833</v>
      </c>
      <c r="C55" s="238" t="s">
        <v>85</v>
      </c>
      <c r="D55" s="237" t="s">
        <v>86</v>
      </c>
    </row>
    <row r="56" ht="17" spans="1:4">
      <c r="A56" s="237">
        <f t="shared" si="0"/>
        <v>55</v>
      </c>
      <c r="B56" s="239">
        <v>44864</v>
      </c>
      <c r="C56" s="238" t="s">
        <v>87</v>
      </c>
      <c r="D56" s="237" t="s">
        <v>88</v>
      </c>
    </row>
    <row r="57" ht="17" spans="1:5">
      <c r="A57" s="237">
        <f t="shared" si="0"/>
        <v>56</v>
      </c>
      <c r="B57" s="239">
        <v>44880</v>
      </c>
      <c r="C57" s="238" t="s">
        <v>89</v>
      </c>
      <c r="D57" s="238" t="s">
        <v>90</v>
      </c>
      <c r="E57" s="240" t="s">
        <v>83</v>
      </c>
    </row>
    <row r="58" ht="17" spans="1:5">
      <c r="A58" s="237">
        <f t="shared" si="0"/>
        <v>57</v>
      </c>
      <c r="B58" s="239">
        <v>44882</v>
      </c>
      <c r="C58" s="238" t="s">
        <v>91</v>
      </c>
      <c r="D58" s="237" t="s">
        <v>88</v>
      </c>
      <c r="E58" s="240" t="s">
        <v>92</v>
      </c>
    </row>
    <row r="59" ht="17" spans="1:5">
      <c r="A59" s="237">
        <f t="shared" si="0"/>
        <v>58</v>
      </c>
      <c r="B59" s="239">
        <v>44880</v>
      </c>
      <c r="C59" s="238" t="s">
        <v>93</v>
      </c>
      <c r="D59" s="237" t="s">
        <v>21</v>
      </c>
      <c r="E59" s="240" t="s">
        <v>94</v>
      </c>
    </row>
    <row r="60" ht="17" spans="1:5">
      <c r="A60" s="237">
        <f t="shared" si="0"/>
        <v>59</v>
      </c>
      <c r="B60" s="239">
        <v>44880</v>
      </c>
      <c r="C60" s="238" t="s">
        <v>95</v>
      </c>
      <c r="D60" s="237" t="s">
        <v>21</v>
      </c>
      <c r="E60" s="240" t="s">
        <v>94</v>
      </c>
    </row>
    <row r="61" ht="17" spans="1:5">
      <c r="A61" s="237">
        <f t="shared" si="0"/>
        <v>60</v>
      </c>
      <c r="B61" s="239">
        <v>44882</v>
      </c>
      <c r="C61" s="238" t="s">
        <v>96</v>
      </c>
      <c r="D61" s="238" t="s">
        <v>97</v>
      </c>
      <c r="E61" s="240" t="s">
        <v>98</v>
      </c>
    </row>
    <row r="62" s="234" customFormat="1" ht="17" spans="1:4">
      <c r="A62" s="241">
        <f t="shared" si="0"/>
        <v>61</v>
      </c>
      <c r="B62" s="239">
        <v>44903</v>
      </c>
      <c r="C62" s="238" t="s">
        <v>99</v>
      </c>
      <c r="D62" s="237" t="s">
        <v>100</v>
      </c>
    </row>
    <row r="63" s="234" customFormat="1" ht="17" spans="1:4">
      <c r="A63" s="241">
        <f t="shared" si="0"/>
        <v>62</v>
      </c>
      <c r="B63" s="239">
        <v>44903</v>
      </c>
      <c r="C63" s="238" t="s">
        <v>101</v>
      </c>
      <c r="D63" s="237" t="s">
        <v>102</v>
      </c>
    </row>
    <row r="64" s="234" customFormat="1" ht="34" spans="1:4">
      <c r="A64" s="241">
        <f t="shared" si="0"/>
        <v>63</v>
      </c>
      <c r="B64" s="239">
        <v>44904</v>
      </c>
      <c r="C64" s="238" t="s">
        <v>103</v>
      </c>
      <c r="D64" s="237" t="s">
        <v>104</v>
      </c>
    </row>
    <row r="65" s="234" customFormat="1" ht="15.75" customHeight="1" spans="1:4">
      <c r="A65" s="242">
        <f t="shared" si="0"/>
        <v>64</v>
      </c>
      <c r="B65" s="243">
        <v>44914</v>
      </c>
      <c r="C65" s="244" t="s">
        <v>105</v>
      </c>
      <c r="D65" s="244" t="s">
        <v>106</v>
      </c>
    </row>
    <row r="66" ht="17" spans="1:4">
      <c r="A66" s="242">
        <f>ROW()-1</f>
        <v>65</v>
      </c>
      <c r="B66" s="243">
        <v>44916</v>
      </c>
      <c r="C66" s="244" t="s">
        <v>107</v>
      </c>
      <c r="D66" s="245" t="s">
        <v>108</v>
      </c>
    </row>
    <row r="67" ht="17" spans="1:4">
      <c r="A67" s="242">
        <v>66</v>
      </c>
      <c r="B67" s="243">
        <v>44931</v>
      </c>
      <c r="C67" s="244" t="s">
        <v>109</v>
      </c>
      <c r="D67" s="245" t="s">
        <v>110</v>
      </c>
    </row>
    <row r="68" ht="51" spans="1:5">
      <c r="A68" s="242">
        <v>67</v>
      </c>
      <c r="B68" s="243">
        <v>44931</v>
      </c>
      <c r="C68" s="244" t="s">
        <v>111</v>
      </c>
      <c r="D68" s="244" t="s">
        <v>112</v>
      </c>
      <c r="E68" s="246" t="s">
        <v>113</v>
      </c>
    </row>
    <row r="69" ht="34" spans="1:5">
      <c r="A69" s="242">
        <v>68</v>
      </c>
      <c r="B69" s="243">
        <v>44931</v>
      </c>
      <c r="C69" s="244" t="s">
        <v>114</v>
      </c>
      <c r="D69" s="245"/>
      <c r="E69" s="246"/>
    </row>
    <row r="70" ht="17" spans="1:4">
      <c r="A70" s="242">
        <v>69</v>
      </c>
      <c r="B70" s="243">
        <v>44932</v>
      </c>
      <c r="C70" s="244" t="s">
        <v>115</v>
      </c>
      <c r="D70" s="245" t="s">
        <v>116</v>
      </c>
    </row>
    <row r="71" ht="17" spans="1:4">
      <c r="A71" s="242">
        <v>70</v>
      </c>
      <c r="B71" s="243">
        <v>44959</v>
      </c>
      <c r="C71" s="244" t="s">
        <v>117</v>
      </c>
      <c r="D71" s="245" t="s">
        <v>108</v>
      </c>
    </row>
    <row r="72" s="235" customFormat="1" ht="17" spans="1:4">
      <c r="A72" s="247">
        <f t="shared" ref="A72:A74" si="1">ROW()-1</f>
        <v>71</v>
      </c>
      <c r="B72" s="248">
        <v>44970</v>
      </c>
      <c r="C72" s="249" t="s">
        <v>118</v>
      </c>
      <c r="D72" s="250" t="s">
        <v>119</v>
      </c>
    </row>
    <row r="73" s="235" customFormat="1" ht="17" spans="1:4">
      <c r="A73" s="247">
        <f t="shared" si="1"/>
        <v>72</v>
      </c>
      <c r="B73" s="248">
        <v>44973</v>
      </c>
      <c r="C73" s="249" t="s">
        <v>120</v>
      </c>
      <c r="D73" s="250" t="s">
        <v>121</v>
      </c>
    </row>
    <row r="74" s="235" customFormat="1" ht="17" spans="1:4">
      <c r="A74" s="247">
        <f t="shared" si="1"/>
        <v>73</v>
      </c>
      <c r="B74" s="248">
        <v>44973</v>
      </c>
      <c r="C74" s="249" t="s">
        <v>122</v>
      </c>
      <c r="D74" s="250" t="s">
        <v>121</v>
      </c>
    </row>
  </sheetData>
  <mergeCells count="1">
    <mergeCell ref="E68:E69"/>
  </mergeCell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A355"/>
  <sheetViews>
    <sheetView showGridLines="0" tabSelected="1" zoomScale="55" zoomScaleNormal="55" zoomScaleSheetLayoutView="115" workbookViewId="0">
      <pane xSplit="24" ySplit="7" topLeftCell="BL136" activePane="bottomRight" state="frozen"/>
      <selection/>
      <selection pane="topRight"/>
      <selection pane="bottomLeft"/>
      <selection pane="bottomRight" activeCell="BQ140" sqref="BQ140"/>
    </sheetView>
  </sheetViews>
  <sheetFormatPr defaultColWidth="9" defaultRowHeight="24.95" customHeight="1"/>
  <cols>
    <col min="1" max="1" width="3.75454545454545" style="5" customWidth="1"/>
    <col min="2" max="11" width="2.87272727272727" style="5" customWidth="1"/>
    <col min="12" max="12" width="5.75454545454545" style="5" customWidth="1"/>
    <col min="13" max="13" width="13.7181818181818" style="5" customWidth="1"/>
    <col min="14" max="14" width="15.7545454545455" style="5" customWidth="1"/>
    <col min="15" max="15" width="16.1272727272727" style="5" customWidth="1"/>
    <col min="16" max="16" width="16.2545454545455" style="5" hidden="1" customWidth="1" outlineLevel="2"/>
    <col min="17" max="17" width="5" style="5" hidden="1" customWidth="1" outlineLevel="2"/>
    <col min="18" max="18" width="4.62727272727273" style="5" hidden="1" customWidth="1" outlineLevel="2"/>
    <col min="19" max="19" width="7.37272727272727" style="5" customWidth="1" collapsed="1"/>
    <col min="20" max="20" width="5" style="5" hidden="1" customWidth="1" outlineLevel="1"/>
    <col min="21" max="21" width="13.8727272727273" style="5" hidden="1" customWidth="1" outlineLevel="1"/>
    <col min="22" max="22" width="5.37272727272727" style="5" hidden="1" customWidth="1" outlineLevel="1"/>
    <col min="23" max="23" width="8.5" style="5" hidden="1" customWidth="1" outlineLevel="1"/>
    <col min="24" max="24" width="7.12727272727273" style="5" hidden="1" customWidth="1" outlineLevel="1"/>
    <col min="25" max="25" width="9.37272727272727" style="5" customWidth="1" collapsed="1"/>
    <col min="26" max="26" width="18.2545454545455" style="5" hidden="1" customWidth="1" outlineLevel="1"/>
    <col min="27" max="27" width="9.5" style="5" hidden="1" customWidth="1" outlineLevel="1"/>
    <col min="28" max="28" width="10.5" style="5" hidden="1" customWidth="1" outlineLevel="1"/>
    <col min="29" max="29" width="8.25454545454545" style="6" customWidth="1" collapsed="1"/>
    <col min="30" max="30" width="6" style="5" customWidth="1"/>
    <col min="31" max="32" width="6" style="5" hidden="1" customWidth="1" outlineLevel="1"/>
    <col min="33" max="34" width="8.36363636363636" style="5" hidden="1" customWidth="1" outlineLevel="1"/>
    <col min="35" max="36" width="6" style="5" hidden="1" customWidth="1" outlineLevel="1"/>
    <col min="37" max="37" width="9.90909090909091" style="7" hidden="1" customWidth="1" outlineLevel="1"/>
    <col min="38" max="38" width="11.8181818181818" style="5" hidden="1" customWidth="1" outlineLevel="1"/>
    <col min="39" max="39" width="6" style="5" hidden="1" customWidth="1" outlineLevel="1"/>
    <col min="40" max="40" width="6" style="5" customWidth="1" collapsed="1"/>
    <col min="41" max="41" width="6" style="5" customWidth="1"/>
    <col min="42" max="51" width="6" style="5" hidden="1" customWidth="1" outlineLevel="1"/>
    <col min="52" max="52" width="10.6272727272727" style="5" customWidth="1" collapsed="1"/>
    <col min="53" max="53" width="13.1272727272727" style="5" customWidth="1" outlineLevel="2"/>
    <col min="54" max="60" width="12.6272727272727" style="5" customWidth="1" outlineLevel="2"/>
    <col min="61" max="63" width="12.6272727272727" style="8" customWidth="1" outlineLevel="2"/>
    <col min="64" max="72" width="12.6272727272727" style="5" customWidth="1" outlineLevel="2"/>
    <col min="73" max="74" width="14.6272727272727" style="5" customWidth="1" outlineLevel="1"/>
    <col min="75" max="75" width="14.6272727272727" style="5" customWidth="1"/>
    <col min="76" max="77" width="12.6272727272727" style="5" customWidth="1"/>
    <col min="78" max="16384" width="9" style="5"/>
  </cols>
  <sheetData>
    <row r="1" ht="20.25" customHeight="1" outlineLevel="1" spans="1:77">
      <c r="A1" s="9" t="s">
        <v>123</v>
      </c>
      <c r="B1" s="10"/>
      <c r="C1" s="10"/>
      <c r="D1" s="10"/>
      <c r="E1" s="11"/>
      <c r="F1" s="9" t="s">
        <v>124</v>
      </c>
      <c r="G1" s="10"/>
      <c r="H1" s="10"/>
      <c r="I1" s="10"/>
      <c r="J1" s="10"/>
      <c r="K1" s="11"/>
      <c r="L1" s="12" t="s">
        <v>125</v>
      </c>
      <c r="M1" s="13"/>
      <c r="N1" s="13"/>
      <c r="O1" s="25"/>
      <c r="P1" s="26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74"/>
      <c r="AZ1" s="75" t="s">
        <v>126</v>
      </c>
      <c r="BA1" s="76" t="str">
        <f>N8</f>
        <v>SHT0012165</v>
      </c>
      <c r="BB1" s="76" t="str">
        <f>N9</f>
        <v>SHT0012984</v>
      </c>
      <c r="BC1" s="76" t="str">
        <f>N10</f>
        <v>SHT0010998</v>
      </c>
      <c r="BD1" s="76" t="str">
        <f>N11</f>
        <v>SHT0013231</v>
      </c>
      <c r="BE1" s="76" t="str">
        <f>N12</f>
        <v>SHT0012258</v>
      </c>
      <c r="BF1" s="76" t="str">
        <f>N13</f>
        <v>SHT0013262</v>
      </c>
      <c r="BG1" s="76" t="s">
        <v>127</v>
      </c>
      <c r="BH1" s="76" t="str">
        <f>N15</f>
        <v>SHT0012590</v>
      </c>
      <c r="BI1" s="87" t="str">
        <f>N16</f>
        <v>SHT0012591</v>
      </c>
      <c r="BJ1" s="87" t="str">
        <f>N17</f>
        <v>SHT0012592</v>
      </c>
      <c r="BK1" s="87" t="str">
        <f>N18</f>
        <v>SHT0012593</v>
      </c>
      <c r="BL1" s="76" t="str">
        <f>N19</f>
        <v>SHT0010506</v>
      </c>
      <c r="BM1" s="76" t="str">
        <f>N20</f>
        <v>SHT0012473</v>
      </c>
      <c r="BN1" s="76" t="str">
        <f>N21</f>
        <v>SHT0013976</v>
      </c>
      <c r="BO1" s="76" t="str">
        <f>N22</f>
        <v>SHT0014202</v>
      </c>
      <c r="BP1" s="76" t="str">
        <f>N23</f>
        <v>SHT0014482</v>
      </c>
      <c r="BQ1" s="76" t="str">
        <f>N24</f>
        <v>SHT0014483</v>
      </c>
      <c r="BR1" s="76" t="str">
        <f>N25</f>
        <v>SHT0015083</v>
      </c>
      <c r="BS1" s="76" t="str">
        <f>N26</f>
        <v>SHT0014291</v>
      </c>
      <c r="BT1" s="95" t="s">
        <v>128</v>
      </c>
      <c r="BU1" s="95" t="s">
        <v>129</v>
      </c>
      <c r="BV1" s="95" t="s">
        <v>130</v>
      </c>
      <c r="BW1" s="95" t="s">
        <v>131</v>
      </c>
      <c r="BX1" s="95" t="str">
        <f>N31</f>
        <v>SHT0014992</v>
      </c>
      <c r="BY1" s="95" t="str">
        <f>N32</f>
        <v>SHT0015156</v>
      </c>
    </row>
    <row r="2" ht="26" outlineLevel="1" spans="1:77">
      <c r="A2" s="9" t="s">
        <v>132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5"/>
      <c r="P2" s="27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77"/>
      <c r="AZ2" s="75" t="s">
        <v>133</v>
      </c>
      <c r="BA2" s="23" t="str">
        <f>O8</f>
        <v>坐框减震器总成</v>
      </c>
      <c r="BB2" s="23" t="str">
        <f>O9</f>
        <v>坐框减震器总成</v>
      </c>
      <c r="BC2" s="23" t="str">
        <f>O10</f>
        <v>底座模块化总成</v>
      </c>
      <c r="BD2" s="23" t="str">
        <f>O11</f>
        <v>底座模块化总成</v>
      </c>
      <c r="BE2" s="23" t="str">
        <f>O12</f>
        <v>底座模块化总成</v>
      </c>
      <c r="BF2" s="23" t="str">
        <f>O13</f>
        <v>副驾底座模块化总成</v>
      </c>
      <c r="BG2" s="23" t="s">
        <v>134</v>
      </c>
      <c r="BH2" s="23" t="str">
        <f>O15</f>
        <v>坐框减震器总成</v>
      </c>
      <c r="BI2" s="43" t="str">
        <f>O16</f>
        <v>坐框减震器总成</v>
      </c>
      <c r="BJ2" s="43" t="str">
        <f>O17</f>
        <v>坐框减震器总成</v>
      </c>
      <c r="BK2" s="43" t="str">
        <f>O18</f>
        <v>坐框减震器总成</v>
      </c>
      <c r="BL2" s="23" t="str">
        <f>O19</f>
        <v>底座模块化总成</v>
      </c>
      <c r="BM2" s="23" t="str">
        <f>O20</f>
        <v>底座模块化总成</v>
      </c>
      <c r="BN2" s="23" t="str">
        <f>O21</f>
        <v>底座模块化总成</v>
      </c>
      <c r="BO2" s="23" t="str">
        <f>O22</f>
        <v>座框减震器总成</v>
      </c>
      <c r="BP2" s="95" t="str">
        <f>O23</f>
        <v>高配底座模块化总成</v>
      </c>
      <c r="BQ2" s="95" t="str">
        <f>O24</f>
        <v>低配底座模块化总成</v>
      </c>
      <c r="BR2" s="95" t="str">
        <f>O25</f>
        <v>低配底座模块化总成-V0SS接头</v>
      </c>
      <c r="BS2" s="23" t="str">
        <f>O26</f>
        <v>底座模块化总成</v>
      </c>
      <c r="BT2" s="95" t="s">
        <v>134</v>
      </c>
      <c r="BU2" s="95" t="s">
        <v>134</v>
      </c>
      <c r="BV2" s="95" t="s">
        <v>134</v>
      </c>
      <c r="BW2" s="95" t="s">
        <v>134</v>
      </c>
      <c r="BX2" s="95" t="str">
        <f>O31</f>
        <v>底座模块化总成</v>
      </c>
      <c r="BY2" s="95" t="str">
        <f>O32</f>
        <v>底座模块化总成</v>
      </c>
    </row>
    <row r="3" ht="20" outlineLevel="1" spans="1:77">
      <c r="A3" s="12" t="s">
        <v>135</v>
      </c>
      <c r="B3" s="13"/>
      <c r="C3" s="13"/>
      <c r="D3" s="13"/>
      <c r="E3" s="13"/>
      <c r="F3" s="13"/>
      <c r="G3" s="13"/>
      <c r="H3" s="13"/>
      <c r="I3" s="13"/>
      <c r="J3" s="13"/>
      <c r="K3" s="25"/>
      <c r="L3" s="12" t="s">
        <v>136</v>
      </c>
      <c r="M3" s="13"/>
      <c r="N3" s="13"/>
      <c r="O3" s="25"/>
      <c r="P3" s="27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77"/>
      <c r="AZ3" s="75" t="s">
        <v>137</v>
      </c>
      <c r="BA3" s="76"/>
      <c r="BB3" s="76"/>
      <c r="BC3" s="76"/>
      <c r="BD3" s="76"/>
      <c r="BE3" s="76"/>
      <c r="BF3" s="76"/>
      <c r="BG3" s="76"/>
      <c r="BH3" s="76"/>
      <c r="BI3" s="87"/>
      <c r="BJ3" s="87"/>
      <c r="BK3" s="87"/>
      <c r="BL3" s="76"/>
      <c r="BM3" s="76"/>
      <c r="BN3" s="76"/>
      <c r="BO3" s="76"/>
      <c r="BP3" s="76"/>
      <c r="BQ3" s="76"/>
      <c r="BR3" s="76"/>
      <c r="BS3" s="76"/>
      <c r="BT3" s="95"/>
      <c r="BU3" s="95"/>
      <c r="BV3" s="95"/>
      <c r="BW3" s="95"/>
      <c r="BX3" s="95"/>
      <c r="BY3" s="95"/>
    </row>
    <row r="4" ht="22.5" customHeight="1" outlineLevel="1" spans="1:77">
      <c r="A4" s="12" t="s">
        <v>138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5"/>
      <c r="P4" s="27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77"/>
      <c r="AZ4" s="75" t="s">
        <v>139</v>
      </c>
      <c r="BA4" s="78" t="str">
        <f>P8</f>
        <v>M3000-S窄靠背</v>
      </c>
      <c r="BB4" s="78" t="str">
        <f>P9</f>
        <v>M3000-宽靠背</v>
      </c>
      <c r="BC4" s="78" t="str">
        <f>P10</f>
        <v>H4-2.0</v>
      </c>
      <c r="BD4" s="78" t="str">
        <f>P11</f>
        <v>汕德卡-2.0</v>
      </c>
      <c r="BE4" s="78" t="s">
        <v>140</v>
      </c>
      <c r="BF4" s="78" t="str">
        <f>P13</f>
        <v>汕德卡高配副驾</v>
      </c>
      <c r="BG4" s="78" t="s">
        <v>141</v>
      </c>
      <c r="BH4" s="78" t="str">
        <f>P15</f>
        <v>X3000</v>
      </c>
      <c r="BI4" s="88" t="str">
        <f>P16</f>
        <v>F3000</v>
      </c>
      <c r="BJ4" s="88" t="str">
        <f>P17</f>
        <v>轩德6低配</v>
      </c>
      <c r="BK4" s="88" t="str">
        <f>P18</f>
        <v>轩德6高配</v>
      </c>
      <c r="BL4" s="78" t="str">
        <f>P19</f>
        <v>H3-2.0</v>
      </c>
      <c r="BM4" s="78" t="str">
        <f>P20</f>
        <v>H4-2018款</v>
      </c>
      <c r="BN4" s="78" t="str">
        <f>P21</f>
        <v>H4-2.2</v>
      </c>
      <c r="BO4" s="78" t="str">
        <f>P22</f>
        <v>X5000S</v>
      </c>
      <c r="BP4" s="78" t="str">
        <f>P23</f>
        <v>J6L 高配</v>
      </c>
      <c r="BQ4" s="78" t="str">
        <f>P24</f>
        <v>J6L 低配-无仰角</v>
      </c>
      <c r="BR4" s="78" t="str">
        <f>P25</f>
        <v>J6L 低配-无仰角</v>
      </c>
      <c r="BS4" s="78" t="str">
        <f>P26</f>
        <v>H20</v>
      </c>
      <c r="BT4" s="95" t="s">
        <v>142</v>
      </c>
      <c r="BU4" s="95" t="s">
        <v>143</v>
      </c>
      <c r="BV4" s="95" t="s">
        <v>144</v>
      </c>
      <c r="BW4" s="95" t="s">
        <v>145</v>
      </c>
      <c r="BX4" s="99" t="str">
        <f>P31</f>
        <v>M3000</v>
      </c>
      <c r="BY4" s="99" t="str">
        <f>P32</f>
        <v>轩德6经济版</v>
      </c>
    </row>
    <row r="5" ht="26.25" customHeight="1" outlineLevel="1" spans="1:77">
      <c r="A5" s="14" t="s">
        <v>146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8"/>
      <c r="P5" s="29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79"/>
      <c r="AZ5" s="75" t="s">
        <v>147</v>
      </c>
      <c r="BA5" s="80">
        <f>$AC$8</f>
        <v>19.3591</v>
      </c>
      <c r="BB5" s="80">
        <f>AC9</f>
        <v>19.4592</v>
      </c>
      <c r="BC5" s="80">
        <f>AC10</f>
        <v>25.6758</v>
      </c>
      <c r="BD5" s="80">
        <f>AC11</f>
        <v>23.5822</v>
      </c>
      <c r="BE5" s="80">
        <f>AC12</f>
        <v>23.5578</v>
      </c>
      <c r="BF5" s="80">
        <f>AC13</f>
        <v>23.5922</v>
      </c>
      <c r="BG5" s="80">
        <v>23.0453</v>
      </c>
      <c r="BH5" s="80">
        <f>AC15</f>
        <v>17.8227</v>
      </c>
      <c r="BI5" s="89">
        <f>AC16</f>
        <v>0</v>
      </c>
      <c r="BJ5" s="89">
        <f>AC17</f>
        <v>0</v>
      </c>
      <c r="BK5" s="89">
        <f>AC18</f>
        <v>0</v>
      </c>
      <c r="BL5" s="80" t="str">
        <f>AD15</f>
        <v>——</v>
      </c>
      <c r="BM5" s="80">
        <f>AC20</f>
        <v>0</v>
      </c>
      <c r="BN5" s="80">
        <f>AC21</f>
        <v>26.1919</v>
      </c>
      <c r="BO5" s="80">
        <f>AC22</f>
        <v>19.3139</v>
      </c>
      <c r="BP5" s="80">
        <f>AC23</f>
        <v>19.3252</v>
      </c>
      <c r="BQ5" s="80">
        <f>AC24</f>
        <v>17.6753</v>
      </c>
      <c r="BR5" s="80">
        <f>AC25</f>
        <v>17.6753</v>
      </c>
      <c r="BS5" s="80">
        <f>AC26</f>
        <v>24.9235</v>
      </c>
      <c r="BT5" s="96">
        <f>AC27</f>
        <v>16.9557</v>
      </c>
      <c r="BU5" s="100">
        <f>AC28</f>
        <v>16.8785</v>
      </c>
      <c r="BV5" s="100">
        <f>AC29</f>
        <v>16.9297</v>
      </c>
      <c r="BW5" s="101">
        <v>22.0131</v>
      </c>
      <c r="BX5" s="100">
        <f>AC31</f>
        <v>17.6753</v>
      </c>
      <c r="BY5" s="100">
        <f>AC32</f>
        <v>17.7265</v>
      </c>
    </row>
    <row r="6" s="1" customFormat="1" ht="18" customHeight="1" spans="1:77">
      <c r="A6" s="16" t="s">
        <v>0</v>
      </c>
      <c r="B6" s="17" t="s">
        <v>148</v>
      </c>
      <c r="C6" s="18"/>
      <c r="D6" s="18"/>
      <c r="E6" s="18"/>
      <c r="F6" s="18"/>
      <c r="G6" s="18"/>
      <c r="H6" s="18"/>
      <c r="I6" s="18"/>
      <c r="J6" s="18"/>
      <c r="K6" s="30"/>
      <c r="L6" s="31" t="s">
        <v>149</v>
      </c>
      <c r="M6" s="31" t="s">
        <v>150</v>
      </c>
      <c r="N6" s="32" t="s">
        <v>126</v>
      </c>
      <c r="O6" s="32" t="s">
        <v>133</v>
      </c>
      <c r="P6" s="32" t="s">
        <v>151</v>
      </c>
      <c r="Q6" s="32" t="s">
        <v>152</v>
      </c>
      <c r="R6" s="32" t="s">
        <v>153</v>
      </c>
      <c r="S6" s="32" t="s">
        <v>154</v>
      </c>
      <c r="T6" s="32" t="s">
        <v>155</v>
      </c>
      <c r="U6" s="32" t="s">
        <v>156</v>
      </c>
      <c r="V6" s="32" t="s">
        <v>157</v>
      </c>
      <c r="W6" s="32" t="s">
        <v>158</v>
      </c>
      <c r="X6" s="32" t="s">
        <v>159</v>
      </c>
      <c r="Y6" s="32" t="s">
        <v>160</v>
      </c>
      <c r="Z6" s="32" t="s">
        <v>161</v>
      </c>
      <c r="AA6" s="32" t="s">
        <v>162</v>
      </c>
      <c r="AB6" s="32" t="s">
        <v>163</v>
      </c>
      <c r="AC6" s="32" t="s">
        <v>164</v>
      </c>
      <c r="AD6" s="32" t="s">
        <v>165</v>
      </c>
      <c r="AE6" s="52" t="s">
        <v>166</v>
      </c>
      <c r="AF6" s="53" t="s">
        <v>167</v>
      </c>
      <c r="AG6" s="59" t="s">
        <v>168</v>
      </c>
      <c r="AH6" s="59"/>
      <c r="AI6" s="60"/>
      <c r="AJ6" s="61" t="s">
        <v>169</v>
      </c>
      <c r="AK6" s="62" t="s">
        <v>170</v>
      </c>
      <c r="AL6" s="60" t="s">
        <v>171</v>
      </c>
      <c r="AM6" s="61" t="s">
        <v>172</v>
      </c>
      <c r="AN6" s="63" t="s">
        <v>173</v>
      </c>
      <c r="AO6" s="63" t="s">
        <v>174</v>
      </c>
      <c r="AP6" s="66" t="s">
        <v>175</v>
      </c>
      <c r="AQ6" s="67" t="s">
        <v>176</v>
      </c>
      <c r="AR6" s="68" t="s">
        <v>177</v>
      </c>
      <c r="AS6" s="68" t="s">
        <v>178</v>
      </c>
      <c r="AT6" s="68" t="s">
        <v>179</v>
      </c>
      <c r="AU6" s="69" t="s">
        <v>180</v>
      </c>
      <c r="AV6" s="68" t="s">
        <v>181</v>
      </c>
      <c r="AW6" s="81" t="s">
        <v>182</v>
      </c>
      <c r="AX6" s="69" t="s">
        <v>183</v>
      </c>
      <c r="AY6" s="69" t="s">
        <v>184</v>
      </c>
      <c r="AZ6" s="31" t="s">
        <v>185</v>
      </c>
      <c r="BA6" s="31" t="s">
        <v>186</v>
      </c>
      <c r="BB6" s="31" t="s">
        <v>186</v>
      </c>
      <c r="BC6" s="31" t="s">
        <v>186</v>
      </c>
      <c r="BD6" s="31" t="s">
        <v>186</v>
      </c>
      <c r="BE6" s="31" t="s">
        <v>186</v>
      </c>
      <c r="BF6" s="31" t="s">
        <v>186</v>
      </c>
      <c r="BG6" s="31"/>
      <c r="BH6" s="31" t="s">
        <v>186</v>
      </c>
      <c r="BI6" s="90" t="s">
        <v>186</v>
      </c>
      <c r="BJ6" s="90" t="s">
        <v>186</v>
      </c>
      <c r="BK6" s="90" t="s">
        <v>186</v>
      </c>
      <c r="BL6" s="31" t="s">
        <v>186</v>
      </c>
      <c r="BM6" s="31" t="s">
        <v>186</v>
      </c>
      <c r="BN6" s="31" t="s">
        <v>186</v>
      </c>
      <c r="BO6" s="31" t="s">
        <v>186</v>
      </c>
      <c r="BP6" s="31" t="s">
        <v>186</v>
      </c>
      <c r="BQ6" s="31" t="s">
        <v>186</v>
      </c>
      <c r="BR6" s="31" t="s">
        <v>186</v>
      </c>
      <c r="BS6" s="31" t="s">
        <v>186</v>
      </c>
      <c r="BT6" s="95" t="s">
        <v>186</v>
      </c>
      <c r="BU6" s="95" t="s">
        <v>186</v>
      </c>
      <c r="BV6" s="95"/>
      <c r="BW6" s="102"/>
      <c r="BX6" s="31" t="s">
        <v>186</v>
      </c>
      <c r="BY6" s="31" t="s">
        <v>186</v>
      </c>
    </row>
    <row r="7" s="2" customFormat="1" ht="43.5" customHeight="1" spans="1:77">
      <c r="A7" s="19" t="s">
        <v>0</v>
      </c>
      <c r="B7" s="20" t="s">
        <v>187</v>
      </c>
      <c r="C7" s="20" t="s">
        <v>188</v>
      </c>
      <c r="D7" s="20" t="s">
        <v>189</v>
      </c>
      <c r="E7" s="20" t="s">
        <v>190</v>
      </c>
      <c r="F7" s="20" t="s">
        <v>191</v>
      </c>
      <c r="G7" s="20" t="s">
        <v>192</v>
      </c>
      <c r="H7" s="20" t="s">
        <v>193</v>
      </c>
      <c r="I7" s="20" t="s">
        <v>194</v>
      </c>
      <c r="J7" s="20" t="s">
        <v>195</v>
      </c>
      <c r="K7" s="33" t="s">
        <v>196</v>
      </c>
      <c r="L7" s="34" t="s">
        <v>149</v>
      </c>
      <c r="M7" s="35"/>
      <c r="N7" s="36"/>
      <c r="O7" s="36" t="s">
        <v>133</v>
      </c>
      <c r="P7" s="36" t="s">
        <v>151</v>
      </c>
      <c r="Q7" s="36" t="s">
        <v>152</v>
      </c>
      <c r="R7" s="36" t="s">
        <v>153</v>
      </c>
      <c r="S7" s="36" t="s">
        <v>154</v>
      </c>
      <c r="T7" s="36" t="s">
        <v>155</v>
      </c>
      <c r="U7" s="36" t="s">
        <v>156</v>
      </c>
      <c r="V7" s="36" t="s">
        <v>157</v>
      </c>
      <c r="W7" s="36" t="s">
        <v>158</v>
      </c>
      <c r="X7" s="36" t="s">
        <v>159</v>
      </c>
      <c r="Y7" s="36" t="s">
        <v>160</v>
      </c>
      <c r="Z7" s="36" t="s">
        <v>161</v>
      </c>
      <c r="AA7" s="36" t="s">
        <v>162</v>
      </c>
      <c r="AB7" s="36" t="s">
        <v>163</v>
      </c>
      <c r="AC7" s="36" t="s">
        <v>164</v>
      </c>
      <c r="AD7" s="36" t="s">
        <v>165</v>
      </c>
      <c r="AE7" s="52"/>
      <c r="AF7" s="54"/>
      <c r="AG7" s="59" t="s">
        <v>197</v>
      </c>
      <c r="AH7" s="59" t="s">
        <v>198</v>
      </c>
      <c r="AI7" s="60" t="s">
        <v>199</v>
      </c>
      <c r="AJ7" s="61"/>
      <c r="AK7" s="62"/>
      <c r="AL7" s="60"/>
      <c r="AM7" s="61"/>
      <c r="AN7" s="64"/>
      <c r="AO7" s="64"/>
      <c r="AP7" s="70"/>
      <c r="AQ7" s="71"/>
      <c r="AR7" s="72"/>
      <c r="AS7" s="72"/>
      <c r="AT7" s="72"/>
      <c r="AU7" s="73"/>
      <c r="AV7" s="72"/>
      <c r="AW7" s="82"/>
      <c r="AX7" s="73"/>
      <c r="AY7" s="73"/>
      <c r="AZ7" s="34" t="s">
        <v>185</v>
      </c>
      <c r="BA7" s="34" t="s">
        <v>200</v>
      </c>
      <c r="BB7" s="34" t="s">
        <v>201</v>
      </c>
      <c r="BC7" s="34" t="s">
        <v>202</v>
      </c>
      <c r="BD7" s="34" t="s">
        <v>203</v>
      </c>
      <c r="BE7" s="34" t="s">
        <v>204</v>
      </c>
      <c r="BF7" s="34" t="s">
        <v>205</v>
      </c>
      <c r="BG7" s="34" t="s">
        <v>206</v>
      </c>
      <c r="BH7" s="34" t="s">
        <v>206</v>
      </c>
      <c r="BI7" s="91" t="s">
        <v>207</v>
      </c>
      <c r="BJ7" s="91" t="s">
        <v>208</v>
      </c>
      <c r="BK7" s="91" t="s">
        <v>209</v>
      </c>
      <c r="BL7" s="34" t="s">
        <v>210</v>
      </c>
      <c r="BM7" s="34" t="s">
        <v>211</v>
      </c>
      <c r="BN7" s="34" t="s">
        <v>212</v>
      </c>
      <c r="BO7" s="34" t="s">
        <v>213</v>
      </c>
      <c r="BP7" s="34" t="s">
        <v>214</v>
      </c>
      <c r="BQ7" s="34" t="s">
        <v>215</v>
      </c>
      <c r="BR7" s="34" t="s">
        <v>216</v>
      </c>
      <c r="BS7" s="34" t="s">
        <v>217</v>
      </c>
      <c r="BT7" s="34" t="s">
        <v>218</v>
      </c>
      <c r="BU7" s="34" t="s">
        <v>219</v>
      </c>
      <c r="BV7" s="34" t="s">
        <v>220</v>
      </c>
      <c r="BW7" s="103" t="s">
        <v>221</v>
      </c>
      <c r="BX7" s="34" t="s">
        <v>222</v>
      </c>
      <c r="BY7" s="34" t="s">
        <v>221</v>
      </c>
    </row>
    <row r="8" s="3" customFormat="1" ht="30" customHeight="1" spans="1:77">
      <c r="A8" s="21">
        <f t="shared" ref="A8:A33" si="0">ROW()-7</f>
        <v>1</v>
      </c>
      <c r="B8" s="22"/>
      <c r="C8" s="22">
        <v>1</v>
      </c>
      <c r="D8" s="23"/>
      <c r="E8" s="23"/>
      <c r="F8" s="23"/>
      <c r="G8" s="23"/>
      <c r="H8" s="23"/>
      <c r="I8" s="23"/>
      <c r="J8" s="23"/>
      <c r="K8" s="23"/>
      <c r="L8" s="37"/>
      <c r="M8" s="37" t="s">
        <v>223</v>
      </c>
      <c r="N8" s="38" t="s">
        <v>223</v>
      </c>
      <c r="O8" s="39" t="s">
        <v>224</v>
      </c>
      <c r="P8" s="38" t="s">
        <v>225</v>
      </c>
      <c r="Q8" s="22" t="s">
        <v>226</v>
      </c>
      <c r="R8" s="24" t="s">
        <v>227</v>
      </c>
      <c r="S8" s="47"/>
      <c r="T8" s="23" t="s">
        <v>226</v>
      </c>
      <c r="U8" s="22" t="s">
        <v>223</v>
      </c>
      <c r="V8" s="23" t="s">
        <v>226</v>
      </c>
      <c r="W8" s="24" t="s">
        <v>228</v>
      </c>
      <c r="X8" s="48" t="s">
        <v>229</v>
      </c>
      <c r="Y8" s="23" t="s">
        <v>230</v>
      </c>
      <c r="Z8" s="24" t="s">
        <v>231</v>
      </c>
      <c r="AA8" s="23" t="s">
        <v>232</v>
      </c>
      <c r="AB8" s="55" t="s">
        <v>233</v>
      </c>
      <c r="AC8" s="56">
        <f>AC33+AC288+AC290*2+AC292*2+AC294+AC336+AC337*2+AC338*4+AC344+AC343*28</f>
        <v>19.3591</v>
      </c>
      <c r="AD8" s="55" t="s">
        <v>232</v>
      </c>
      <c r="AE8" s="55" t="s">
        <v>234</v>
      </c>
      <c r="AF8" s="55"/>
      <c r="AG8" s="55"/>
      <c r="AH8" s="55"/>
      <c r="AI8" s="55"/>
      <c r="AJ8" s="55"/>
      <c r="AK8" s="55"/>
      <c r="AL8" s="55"/>
      <c r="AM8" s="55"/>
      <c r="AN8" s="55" t="s">
        <v>235</v>
      </c>
      <c r="AO8" s="55" t="s">
        <v>236</v>
      </c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23" t="s">
        <v>237</v>
      </c>
      <c r="BA8" s="83">
        <v>1</v>
      </c>
      <c r="BB8" s="83">
        <v>0</v>
      </c>
      <c r="BC8" s="83">
        <v>0</v>
      </c>
      <c r="BD8" s="83">
        <v>0</v>
      </c>
      <c r="BE8" s="83">
        <v>0</v>
      </c>
      <c r="BF8" s="83">
        <v>0</v>
      </c>
      <c r="BG8" s="83">
        <v>0</v>
      </c>
      <c r="BH8" s="83">
        <v>0</v>
      </c>
      <c r="BI8" s="92">
        <v>0</v>
      </c>
      <c r="BJ8" s="92">
        <v>0</v>
      </c>
      <c r="BK8" s="92">
        <v>0</v>
      </c>
      <c r="BL8" s="83">
        <v>0</v>
      </c>
      <c r="BM8" s="83">
        <v>0</v>
      </c>
      <c r="BN8" s="83">
        <v>0</v>
      </c>
      <c r="BO8" s="83">
        <v>0</v>
      </c>
      <c r="BP8" s="97">
        <v>0</v>
      </c>
      <c r="BQ8" s="97">
        <v>0</v>
      </c>
      <c r="BR8" s="97">
        <v>0</v>
      </c>
      <c r="BS8" s="98">
        <v>0</v>
      </c>
      <c r="BT8" s="97">
        <v>0</v>
      </c>
      <c r="BU8" s="22">
        <v>0</v>
      </c>
      <c r="BV8" s="22">
        <v>0</v>
      </c>
      <c r="BW8" s="42">
        <v>0</v>
      </c>
      <c r="BX8" s="97">
        <v>0</v>
      </c>
      <c r="BY8" s="97">
        <v>0</v>
      </c>
    </row>
    <row r="9" s="3" customFormat="1" ht="30" customHeight="1" spans="1:77">
      <c r="A9" s="21">
        <f t="shared" si="0"/>
        <v>2</v>
      </c>
      <c r="B9" s="22"/>
      <c r="C9" s="22">
        <v>1</v>
      </c>
      <c r="D9" s="23"/>
      <c r="E9" s="23"/>
      <c r="F9" s="23"/>
      <c r="G9" s="23"/>
      <c r="H9" s="23"/>
      <c r="I9" s="23"/>
      <c r="J9" s="23"/>
      <c r="K9" s="23"/>
      <c r="L9" s="37"/>
      <c r="M9" s="37" t="s">
        <v>238</v>
      </c>
      <c r="N9" s="38" t="s">
        <v>238</v>
      </c>
      <c r="O9" s="39" t="s">
        <v>224</v>
      </c>
      <c r="P9" s="38" t="s">
        <v>239</v>
      </c>
      <c r="Q9" s="22" t="s">
        <v>226</v>
      </c>
      <c r="R9" s="24" t="s">
        <v>227</v>
      </c>
      <c r="S9" s="47"/>
      <c r="T9" s="23" t="s">
        <v>226</v>
      </c>
      <c r="U9" s="22"/>
      <c r="V9" s="23"/>
      <c r="W9" s="24"/>
      <c r="X9" s="48"/>
      <c r="Y9" s="23" t="s">
        <v>230</v>
      </c>
      <c r="Z9" s="24" t="s">
        <v>231</v>
      </c>
      <c r="AA9" s="23" t="s">
        <v>232</v>
      </c>
      <c r="AB9" s="55" t="s">
        <v>233</v>
      </c>
      <c r="AC9" s="56">
        <f>AC33+AC288+AC290*2+AC292*2+AC295+AC336+AC337*2+AC338*4+AC344+AC343*28</f>
        <v>19.4592</v>
      </c>
      <c r="AD9" s="55" t="s">
        <v>232</v>
      </c>
      <c r="AE9" s="55" t="s">
        <v>234</v>
      </c>
      <c r="AF9" s="55"/>
      <c r="AG9" s="55"/>
      <c r="AH9" s="55"/>
      <c r="AI9" s="55"/>
      <c r="AJ9" s="55"/>
      <c r="AK9" s="55"/>
      <c r="AL9" s="55"/>
      <c r="AM9" s="55"/>
      <c r="AN9" s="55" t="s">
        <v>235</v>
      </c>
      <c r="AO9" s="55" t="s">
        <v>236</v>
      </c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23" t="s">
        <v>237</v>
      </c>
      <c r="BA9" s="83">
        <v>0</v>
      </c>
      <c r="BB9" s="83">
        <v>1</v>
      </c>
      <c r="BC9" s="83">
        <v>0</v>
      </c>
      <c r="BD9" s="83">
        <v>0</v>
      </c>
      <c r="BE9" s="83">
        <v>0</v>
      </c>
      <c r="BF9" s="83">
        <v>0</v>
      </c>
      <c r="BG9" s="83">
        <v>0</v>
      </c>
      <c r="BH9" s="83">
        <v>0</v>
      </c>
      <c r="BI9" s="92">
        <v>0</v>
      </c>
      <c r="BJ9" s="92">
        <v>0</v>
      </c>
      <c r="BK9" s="92">
        <v>0</v>
      </c>
      <c r="BL9" s="83">
        <v>0</v>
      </c>
      <c r="BM9" s="83">
        <v>0</v>
      </c>
      <c r="BN9" s="83">
        <v>0</v>
      </c>
      <c r="BO9" s="83">
        <v>0</v>
      </c>
      <c r="BP9" s="97">
        <v>0</v>
      </c>
      <c r="BQ9" s="97">
        <v>0</v>
      </c>
      <c r="BR9" s="97">
        <v>0</v>
      </c>
      <c r="BS9" s="98">
        <v>0</v>
      </c>
      <c r="BT9" s="97">
        <v>0</v>
      </c>
      <c r="BU9" s="22">
        <v>0</v>
      </c>
      <c r="BV9" s="22">
        <v>0</v>
      </c>
      <c r="BW9" s="42">
        <v>0</v>
      </c>
      <c r="BX9" s="97">
        <v>0</v>
      </c>
      <c r="BY9" s="97">
        <v>0</v>
      </c>
    </row>
    <row r="10" s="3" customFormat="1" ht="30" customHeight="1" spans="1:77">
      <c r="A10" s="21">
        <f t="shared" si="0"/>
        <v>3</v>
      </c>
      <c r="B10" s="22"/>
      <c r="C10" s="22">
        <v>1</v>
      </c>
      <c r="D10" s="23"/>
      <c r="E10" s="23"/>
      <c r="F10" s="23"/>
      <c r="G10" s="23"/>
      <c r="H10" s="23"/>
      <c r="I10" s="23"/>
      <c r="J10" s="23"/>
      <c r="K10" s="23"/>
      <c r="L10" s="37"/>
      <c r="M10" s="37" t="s">
        <v>240</v>
      </c>
      <c r="N10" s="38" t="s">
        <v>240</v>
      </c>
      <c r="O10" s="39" t="s">
        <v>134</v>
      </c>
      <c r="P10" s="38" t="s">
        <v>241</v>
      </c>
      <c r="Q10" s="22" t="s">
        <v>226</v>
      </c>
      <c r="R10" s="24" t="s">
        <v>227</v>
      </c>
      <c r="S10" s="47"/>
      <c r="T10" s="23" t="s">
        <v>242</v>
      </c>
      <c r="U10" s="22" t="s">
        <v>240</v>
      </c>
      <c r="V10" s="23" t="s">
        <v>242</v>
      </c>
      <c r="W10" s="24" t="s">
        <v>229</v>
      </c>
      <c r="X10" s="48" t="s">
        <v>228</v>
      </c>
      <c r="Y10" s="23" t="s">
        <v>230</v>
      </c>
      <c r="Z10" s="24" t="s">
        <v>231</v>
      </c>
      <c r="AA10" s="23" t="s">
        <v>232</v>
      </c>
      <c r="AB10" s="55" t="s">
        <v>233</v>
      </c>
      <c r="AC10" s="56">
        <f>AC34+AC288+AC290*2+AC292*2+AC298+AC336+AC337*2+AC338*4+AC341+AC343*28+AC345*8+AC347+AC352</f>
        <v>25.6758</v>
      </c>
      <c r="AD10" s="55" t="s">
        <v>232</v>
      </c>
      <c r="AE10" s="55" t="s">
        <v>234</v>
      </c>
      <c r="AF10" s="55"/>
      <c r="AG10" s="55"/>
      <c r="AH10" s="55"/>
      <c r="AI10" s="55"/>
      <c r="AJ10" s="55"/>
      <c r="AK10" s="55"/>
      <c r="AL10" s="55"/>
      <c r="AM10" s="55"/>
      <c r="AN10" s="55" t="s">
        <v>235</v>
      </c>
      <c r="AO10" s="55" t="s">
        <v>236</v>
      </c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23" t="s">
        <v>237</v>
      </c>
      <c r="BA10" s="83">
        <v>0</v>
      </c>
      <c r="BB10" s="83">
        <v>0</v>
      </c>
      <c r="BC10" s="83">
        <v>1</v>
      </c>
      <c r="BD10" s="83">
        <v>0</v>
      </c>
      <c r="BE10" s="83">
        <v>0</v>
      </c>
      <c r="BF10" s="83">
        <v>0</v>
      </c>
      <c r="BG10" s="83">
        <v>0</v>
      </c>
      <c r="BH10" s="83">
        <v>0</v>
      </c>
      <c r="BI10" s="92">
        <v>0</v>
      </c>
      <c r="BJ10" s="92">
        <v>0</v>
      </c>
      <c r="BK10" s="92">
        <v>0</v>
      </c>
      <c r="BL10" s="83">
        <v>0</v>
      </c>
      <c r="BM10" s="83">
        <v>0</v>
      </c>
      <c r="BN10" s="83">
        <v>0</v>
      </c>
      <c r="BO10" s="83">
        <v>0</v>
      </c>
      <c r="BP10" s="97">
        <v>0</v>
      </c>
      <c r="BQ10" s="97">
        <v>0</v>
      </c>
      <c r="BR10" s="97">
        <v>0</v>
      </c>
      <c r="BS10" s="98">
        <v>0</v>
      </c>
      <c r="BT10" s="97">
        <v>0</v>
      </c>
      <c r="BU10" s="22">
        <v>0</v>
      </c>
      <c r="BV10" s="22">
        <v>0</v>
      </c>
      <c r="BW10" s="42">
        <v>0</v>
      </c>
      <c r="BX10" s="97">
        <v>0</v>
      </c>
      <c r="BY10" s="97">
        <v>0</v>
      </c>
    </row>
    <row r="11" s="3" customFormat="1" ht="30" customHeight="1" spans="1:77">
      <c r="A11" s="21">
        <f t="shared" si="0"/>
        <v>4</v>
      </c>
      <c r="B11" s="22"/>
      <c r="C11" s="22">
        <v>1</v>
      </c>
      <c r="D11" s="23"/>
      <c r="E11" s="23"/>
      <c r="F11" s="23"/>
      <c r="G11" s="23"/>
      <c r="H11" s="23"/>
      <c r="I11" s="23"/>
      <c r="J11" s="23"/>
      <c r="K11" s="23"/>
      <c r="L11" s="37"/>
      <c r="M11" s="37" t="s">
        <v>243</v>
      </c>
      <c r="N11" s="38" t="s">
        <v>243</v>
      </c>
      <c r="O11" s="39" t="s">
        <v>134</v>
      </c>
      <c r="P11" s="38" t="s">
        <v>244</v>
      </c>
      <c r="Q11" s="22" t="s">
        <v>226</v>
      </c>
      <c r="R11" s="24" t="s">
        <v>227</v>
      </c>
      <c r="S11" s="47"/>
      <c r="T11" s="23" t="s">
        <v>226</v>
      </c>
      <c r="U11" s="22" t="s">
        <v>243</v>
      </c>
      <c r="V11" s="23" t="s">
        <v>226</v>
      </c>
      <c r="W11" s="24" t="s">
        <v>228</v>
      </c>
      <c r="X11" s="48" t="s">
        <v>229</v>
      </c>
      <c r="Y11" s="23" t="s">
        <v>230</v>
      </c>
      <c r="Z11" s="24" t="s">
        <v>231</v>
      </c>
      <c r="AA11" s="23" t="s">
        <v>232</v>
      </c>
      <c r="AB11" s="55" t="s">
        <v>233</v>
      </c>
      <c r="AC11" s="56">
        <f>AC36+AC288+AC290*2+AC292*2+AC296+AC336+AC337+AC344+AC343*28+AC351</f>
        <v>23.5822</v>
      </c>
      <c r="AD11" s="55" t="s">
        <v>232</v>
      </c>
      <c r="AE11" s="55" t="s">
        <v>234</v>
      </c>
      <c r="AF11" s="55"/>
      <c r="AG11" s="55"/>
      <c r="AH11" s="55"/>
      <c r="AI11" s="55"/>
      <c r="AJ11" s="55"/>
      <c r="AK11" s="55"/>
      <c r="AL11" s="55"/>
      <c r="AM11" s="55"/>
      <c r="AN11" s="55" t="s">
        <v>235</v>
      </c>
      <c r="AO11" s="55" t="s">
        <v>236</v>
      </c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23" t="s">
        <v>237</v>
      </c>
      <c r="BA11" s="83">
        <v>0</v>
      </c>
      <c r="BB11" s="83">
        <v>0</v>
      </c>
      <c r="BC11" s="83">
        <v>0</v>
      </c>
      <c r="BD11" s="83">
        <v>1</v>
      </c>
      <c r="BE11" s="83">
        <v>0</v>
      </c>
      <c r="BF11" s="83">
        <v>0</v>
      </c>
      <c r="BG11" s="83">
        <v>0</v>
      </c>
      <c r="BH11" s="83">
        <v>0</v>
      </c>
      <c r="BI11" s="92">
        <v>0</v>
      </c>
      <c r="BJ11" s="92">
        <v>0</v>
      </c>
      <c r="BK11" s="92">
        <v>0</v>
      </c>
      <c r="BL11" s="83">
        <v>0</v>
      </c>
      <c r="BM11" s="83">
        <v>0</v>
      </c>
      <c r="BN11" s="83">
        <v>0</v>
      </c>
      <c r="BO11" s="83">
        <v>0</v>
      </c>
      <c r="BP11" s="97">
        <v>0</v>
      </c>
      <c r="BQ11" s="97">
        <v>0</v>
      </c>
      <c r="BR11" s="97">
        <v>0</v>
      </c>
      <c r="BS11" s="98">
        <v>0</v>
      </c>
      <c r="BT11" s="97">
        <v>0</v>
      </c>
      <c r="BU11" s="22">
        <v>0</v>
      </c>
      <c r="BV11" s="22">
        <v>0</v>
      </c>
      <c r="BW11" s="42">
        <v>0</v>
      </c>
      <c r="BX11" s="97">
        <v>0</v>
      </c>
      <c r="BY11" s="97">
        <v>0</v>
      </c>
    </row>
    <row r="12" s="3" customFormat="1" ht="30" customHeight="1" spans="1:77">
      <c r="A12" s="21">
        <f t="shared" si="0"/>
        <v>5</v>
      </c>
      <c r="B12" s="22"/>
      <c r="C12" s="22">
        <v>1</v>
      </c>
      <c r="D12" s="23"/>
      <c r="E12" s="23"/>
      <c r="F12" s="23"/>
      <c r="G12" s="23"/>
      <c r="H12" s="23"/>
      <c r="I12" s="23"/>
      <c r="J12" s="23"/>
      <c r="K12" s="23"/>
      <c r="L12" s="37"/>
      <c r="M12" s="37" t="s">
        <v>245</v>
      </c>
      <c r="N12" s="38" t="s">
        <v>245</v>
      </c>
      <c r="O12" s="39" t="s">
        <v>134</v>
      </c>
      <c r="P12" s="38" t="s">
        <v>246</v>
      </c>
      <c r="Q12" s="22" t="s">
        <v>226</v>
      </c>
      <c r="R12" s="24" t="s">
        <v>227</v>
      </c>
      <c r="S12" s="47"/>
      <c r="T12" s="23" t="s">
        <v>242</v>
      </c>
      <c r="U12" s="22" t="s">
        <v>245</v>
      </c>
      <c r="V12" s="23" t="s">
        <v>242</v>
      </c>
      <c r="W12" s="24" t="s">
        <v>228</v>
      </c>
      <c r="X12" s="48" t="s">
        <v>229</v>
      </c>
      <c r="Y12" s="23" t="s">
        <v>230</v>
      </c>
      <c r="Z12" s="24" t="s">
        <v>231</v>
      </c>
      <c r="AA12" s="23" t="s">
        <v>232</v>
      </c>
      <c r="AB12" s="55" t="s">
        <v>233</v>
      </c>
      <c r="AC12" s="23">
        <f>AC38+AC288+AC290*2+AC292*2+AC296+AC336+AC337*2+AC338*4+AC344+AC343*28+AC345*4+AC351</f>
        <v>23.5578</v>
      </c>
      <c r="AD12" s="55" t="s">
        <v>232</v>
      </c>
      <c r="AE12" s="55" t="s">
        <v>234</v>
      </c>
      <c r="AF12" s="55"/>
      <c r="AG12" s="55"/>
      <c r="AH12" s="55"/>
      <c r="AI12" s="55"/>
      <c r="AJ12" s="55"/>
      <c r="AK12" s="55"/>
      <c r="AL12" s="55"/>
      <c r="AM12" s="55"/>
      <c r="AN12" s="55" t="s">
        <v>235</v>
      </c>
      <c r="AO12" s="55" t="s">
        <v>236</v>
      </c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23" t="s">
        <v>237</v>
      </c>
      <c r="BA12" s="83">
        <v>0</v>
      </c>
      <c r="BB12" s="83">
        <v>0</v>
      </c>
      <c r="BC12" s="83">
        <v>0</v>
      </c>
      <c r="BD12" s="83">
        <v>0</v>
      </c>
      <c r="BE12" s="83">
        <v>1</v>
      </c>
      <c r="BF12" s="83">
        <v>0</v>
      </c>
      <c r="BG12" s="83">
        <v>0</v>
      </c>
      <c r="BH12" s="83">
        <v>0</v>
      </c>
      <c r="BI12" s="92">
        <v>0</v>
      </c>
      <c r="BJ12" s="92">
        <v>0</v>
      </c>
      <c r="BK12" s="92">
        <v>0</v>
      </c>
      <c r="BL12" s="83">
        <v>0</v>
      </c>
      <c r="BM12" s="83">
        <v>0</v>
      </c>
      <c r="BN12" s="83">
        <v>0</v>
      </c>
      <c r="BO12" s="83">
        <v>0</v>
      </c>
      <c r="BP12" s="97">
        <v>0</v>
      </c>
      <c r="BQ12" s="97">
        <v>0</v>
      </c>
      <c r="BR12" s="97">
        <v>0</v>
      </c>
      <c r="BS12" s="98">
        <v>0</v>
      </c>
      <c r="BT12" s="97">
        <v>0</v>
      </c>
      <c r="BU12" s="22">
        <v>0</v>
      </c>
      <c r="BV12" s="22">
        <v>0</v>
      </c>
      <c r="BW12" s="42">
        <v>0</v>
      </c>
      <c r="BX12" s="97">
        <v>0</v>
      </c>
      <c r="BY12" s="97">
        <v>0</v>
      </c>
    </row>
    <row r="13" s="3" customFormat="1" ht="30" customHeight="1" spans="1:77">
      <c r="A13" s="21">
        <f t="shared" si="0"/>
        <v>6</v>
      </c>
      <c r="B13" s="22"/>
      <c r="C13" s="22">
        <v>1</v>
      </c>
      <c r="D13" s="23"/>
      <c r="E13" s="23"/>
      <c r="F13" s="23"/>
      <c r="G13" s="23"/>
      <c r="H13" s="23"/>
      <c r="I13" s="23"/>
      <c r="J13" s="23"/>
      <c r="K13" s="23"/>
      <c r="L13" s="37"/>
      <c r="M13" s="37" t="s">
        <v>247</v>
      </c>
      <c r="N13" s="38" t="s">
        <v>247</v>
      </c>
      <c r="O13" s="39" t="s">
        <v>248</v>
      </c>
      <c r="P13" s="38" t="s">
        <v>249</v>
      </c>
      <c r="Q13" s="22" t="s">
        <v>226</v>
      </c>
      <c r="R13" s="24" t="s">
        <v>227</v>
      </c>
      <c r="S13" s="47"/>
      <c r="T13" s="23" t="s">
        <v>226</v>
      </c>
      <c r="U13" s="22"/>
      <c r="V13" s="23" t="s">
        <v>226</v>
      </c>
      <c r="W13" s="24" t="s">
        <v>228</v>
      </c>
      <c r="X13" s="48" t="s">
        <v>229</v>
      </c>
      <c r="Y13" s="23" t="s">
        <v>230</v>
      </c>
      <c r="Z13" s="24" t="s">
        <v>231</v>
      </c>
      <c r="AA13" s="23" t="s">
        <v>232</v>
      </c>
      <c r="AB13" s="55" t="s">
        <v>233</v>
      </c>
      <c r="AC13" s="56">
        <f>AC36+AC289+AC290*2+AC292*2+AC297+AC336+AC337+AC344+AC343*28+AC351</f>
        <v>23.5922</v>
      </c>
      <c r="AD13" s="55" t="s">
        <v>232</v>
      </c>
      <c r="AE13" s="55" t="s">
        <v>234</v>
      </c>
      <c r="AF13" s="55"/>
      <c r="AG13" s="55"/>
      <c r="AH13" s="55"/>
      <c r="AI13" s="55"/>
      <c r="AJ13" s="55"/>
      <c r="AK13" s="55"/>
      <c r="AL13" s="55"/>
      <c r="AM13" s="55"/>
      <c r="AN13" s="55" t="s">
        <v>235</v>
      </c>
      <c r="AO13" s="55" t="s">
        <v>236</v>
      </c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23" t="s">
        <v>237</v>
      </c>
      <c r="BA13" s="83">
        <v>0</v>
      </c>
      <c r="BB13" s="83">
        <v>0</v>
      </c>
      <c r="BC13" s="83">
        <v>0</v>
      </c>
      <c r="BD13" s="83">
        <v>0</v>
      </c>
      <c r="BE13" s="83">
        <v>0</v>
      </c>
      <c r="BF13" s="83">
        <v>1</v>
      </c>
      <c r="BG13" s="83">
        <v>0</v>
      </c>
      <c r="BH13" s="83">
        <v>0</v>
      </c>
      <c r="BI13" s="92">
        <v>0</v>
      </c>
      <c r="BJ13" s="92">
        <v>0</v>
      </c>
      <c r="BK13" s="92">
        <v>0</v>
      </c>
      <c r="BL13" s="83">
        <v>0</v>
      </c>
      <c r="BM13" s="83">
        <v>0</v>
      </c>
      <c r="BN13" s="83">
        <v>0</v>
      </c>
      <c r="BO13" s="83">
        <v>0</v>
      </c>
      <c r="BP13" s="97">
        <v>0</v>
      </c>
      <c r="BQ13" s="97">
        <v>0</v>
      </c>
      <c r="BR13" s="97">
        <v>0</v>
      </c>
      <c r="BS13" s="98">
        <v>0</v>
      </c>
      <c r="BT13" s="97">
        <v>0</v>
      </c>
      <c r="BU13" s="22">
        <v>0</v>
      </c>
      <c r="BV13" s="22">
        <v>0</v>
      </c>
      <c r="BW13" s="42">
        <v>0</v>
      </c>
      <c r="BX13" s="97">
        <v>0</v>
      </c>
      <c r="BY13" s="97">
        <v>0</v>
      </c>
    </row>
    <row r="14" s="3" customFormat="1" ht="30" customHeight="1" spans="1:77">
      <c r="A14" s="21">
        <f t="shared" si="0"/>
        <v>7</v>
      </c>
      <c r="B14" s="22"/>
      <c r="C14" s="22">
        <v>1</v>
      </c>
      <c r="D14" s="23"/>
      <c r="E14" s="23"/>
      <c r="F14" s="23"/>
      <c r="G14" s="23"/>
      <c r="H14" s="23"/>
      <c r="I14" s="23"/>
      <c r="J14" s="23"/>
      <c r="K14" s="23"/>
      <c r="L14" s="37"/>
      <c r="M14" s="38" t="s">
        <v>127</v>
      </c>
      <c r="N14" s="38" t="s">
        <v>127</v>
      </c>
      <c r="O14" s="39" t="s">
        <v>134</v>
      </c>
      <c r="P14" s="38" t="s">
        <v>141</v>
      </c>
      <c r="Q14" s="22" t="s">
        <v>226</v>
      </c>
      <c r="R14" s="24" t="s">
        <v>227</v>
      </c>
      <c r="S14" s="47"/>
      <c r="T14" s="23" t="s">
        <v>226</v>
      </c>
      <c r="U14" s="22"/>
      <c r="V14" s="23" t="s">
        <v>226</v>
      </c>
      <c r="W14" s="24" t="s">
        <v>228</v>
      </c>
      <c r="X14" s="48" t="s">
        <v>229</v>
      </c>
      <c r="Y14" s="23" t="s">
        <v>230</v>
      </c>
      <c r="Z14" s="24" t="s">
        <v>231</v>
      </c>
      <c r="AA14" s="23" t="s">
        <v>232</v>
      </c>
      <c r="AB14" s="55" t="s">
        <v>233</v>
      </c>
      <c r="AC14" s="56">
        <v>23.0453</v>
      </c>
      <c r="AD14" s="55" t="s">
        <v>232</v>
      </c>
      <c r="AE14" s="55"/>
      <c r="AF14" s="55"/>
      <c r="AG14" s="55"/>
      <c r="AH14" s="55"/>
      <c r="AI14" s="55"/>
      <c r="AJ14" s="55"/>
      <c r="AK14" s="55"/>
      <c r="AL14" s="55"/>
      <c r="AM14" s="55"/>
      <c r="AN14" s="55" t="s">
        <v>235</v>
      </c>
      <c r="AO14" s="55" t="s">
        <v>236</v>
      </c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23"/>
      <c r="BA14" s="84">
        <v>0</v>
      </c>
      <c r="BB14" s="84">
        <v>0</v>
      </c>
      <c r="BC14" s="84">
        <v>0</v>
      </c>
      <c r="BD14" s="84">
        <v>0</v>
      </c>
      <c r="BE14" s="84">
        <v>0</v>
      </c>
      <c r="BF14" s="84">
        <v>0</v>
      </c>
      <c r="BG14" s="84">
        <v>1</v>
      </c>
      <c r="BH14" s="86">
        <v>0</v>
      </c>
      <c r="BI14" s="86">
        <v>0</v>
      </c>
      <c r="BJ14" s="86">
        <v>0</v>
      </c>
      <c r="BK14" s="86">
        <v>0</v>
      </c>
      <c r="BL14" s="86">
        <v>0</v>
      </c>
      <c r="BM14" s="86">
        <v>0</v>
      </c>
      <c r="BN14" s="86">
        <v>0</v>
      </c>
      <c r="BO14" s="86">
        <v>0</v>
      </c>
      <c r="BP14" s="86">
        <v>0</v>
      </c>
      <c r="BQ14" s="86">
        <v>0</v>
      </c>
      <c r="BR14" s="86">
        <v>0</v>
      </c>
      <c r="BS14" s="86">
        <v>0</v>
      </c>
      <c r="BT14" s="86">
        <v>0</v>
      </c>
      <c r="BU14" s="86">
        <v>0</v>
      </c>
      <c r="BV14" s="86">
        <v>0</v>
      </c>
      <c r="BW14" s="86">
        <v>0</v>
      </c>
      <c r="BX14" s="86">
        <v>0</v>
      </c>
      <c r="BY14" s="86">
        <v>0</v>
      </c>
    </row>
    <row r="15" s="3" customFormat="1" ht="30" customHeight="1" spans="1:77">
      <c r="A15" s="21">
        <f t="shared" si="0"/>
        <v>8</v>
      </c>
      <c r="B15" s="22"/>
      <c r="C15" s="22">
        <v>1</v>
      </c>
      <c r="D15" s="23"/>
      <c r="E15" s="23"/>
      <c r="F15" s="23"/>
      <c r="G15" s="23"/>
      <c r="H15" s="23"/>
      <c r="I15" s="23"/>
      <c r="J15" s="23"/>
      <c r="K15" s="23"/>
      <c r="L15" s="37"/>
      <c r="M15" s="37" t="s">
        <v>250</v>
      </c>
      <c r="N15" s="38" t="s">
        <v>250</v>
      </c>
      <c r="O15" s="39" t="s">
        <v>224</v>
      </c>
      <c r="P15" s="38" t="s">
        <v>251</v>
      </c>
      <c r="Q15" s="22" t="s">
        <v>226</v>
      </c>
      <c r="R15" s="24" t="s">
        <v>227</v>
      </c>
      <c r="S15" s="47"/>
      <c r="T15" s="23" t="s">
        <v>226</v>
      </c>
      <c r="U15" s="22"/>
      <c r="V15" s="23"/>
      <c r="W15" s="24"/>
      <c r="X15" s="48"/>
      <c r="Y15" s="23" t="s">
        <v>230</v>
      </c>
      <c r="Z15" s="24" t="s">
        <v>231</v>
      </c>
      <c r="AA15" s="23" t="s">
        <v>232</v>
      </c>
      <c r="AB15" s="55" t="s">
        <v>233</v>
      </c>
      <c r="AC15" s="56">
        <f>AC40+AC288+AC291*2+AC320+AC336+AC337*2+AC338*4+AC339+AC343*28</f>
        <v>17.8227</v>
      </c>
      <c r="AD15" s="55" t="s">
        <v>232</v>
      </c>
      <c r="AE15" s="55" t="s">
        <v>234</v>
      </c>
      <c r="AF15" s="55"/>
      <c r="AG15" s="55"/>
      <c r="AH15" s="55"/>
      <c r="AI15" s="55"/>
      <c r="AJ15" s="55"/>
      <c r="AK15" s="55"/>
      <c r="AL15" s="55"/>
      <c r="AM15" s="55"/>
      <c r="AN15" s="55" t="s">
        <v>235</v>
      </c>
      <c r="AO15" s="55" t="s">
        <v>236</v>
      </c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23" t="s">
        <v>252</v>
      </c>
      <c r="BA15" s="83">
        <v>0</v>
      </c>
      <c r="BB15" s="83">
        <v>0</v>
      </c>
      <c r="BC15" s="83">
        <v>0</v>
      </c>
      <c r="BD15" s="83">
        <v>0</v>
      </c>
      <c r="BE15" s="83">
        <v>0</v>
      </c>
      <c r="BF15" s="83">
        <v>0</v>
      </c>
      <c r="BG15" s="84">
        <v>0</v>
      </c>
      <c r="BH15" s="83">
        <v>1</v>
      </c>
      <c r="BI15" s="92">
        <v>0</v>
      </c>
      <c r="BJ15" s="92">
        <v>0</v>
      </c>
      <c r="BK15" s="92">
        <v>0</v>
      </c>
      <c r="BL15" s="83">
        <v>0</v>
      </c>
      <c r="BM15" s="83">
        <v>0</v>
      </c>
      <c r="BN15" s="83">
        <v>0</v>
      </c>
      <c r="BO15" s="83">
        <v>0</v>
      </c>
      <c r="BP15" s="97">
        <v>0</v>
      </c>
      <c r="BQ15" s="97">
        <v>0</v>
      </c>
      <c r="BR15" s="97">
        <v>0</v>
      </c>
      <c r="BS15" s="98">
        <v>0</v>
      </c>
      <c r="BT15" s="97">
        <v>0</v>
      </c>
      <c r="BU15" s="22">
        <v>0</v>
      </c>
      <c r="BV15" s="22">
        <v>0</v>
      </c>
      <c r="BW15" s="42">
        <v>0</v>
      </c>
      <c r="BX15" s="97">
        <v>0</v>
      </c>
      <c r="BY15" s="97">
        <v>0</v>
      </c>
    </row>
    <row r="16" s="3" customFormat="1" ht="30" customHeight="1" spans="1:77">
      <c r="A16" s="21">
        <f t="shared" si="0"/>
        <v>9</v>
      </c>
      <c r="B16" s="22"/>
      <c r="C16" s="22">
        <v>1</v>
      </c>
      <c r="D16" s="23"/>
      <c r="E16" s="23"/>
      <c r="F16" s="23"/>
      <c r="G16" s="23"/>
      <c r="H16" s="23"/>
      <c r="I16" s="23"/>
      <c r="J16" s="23"/>
      <c r="K16" s="23"/>
      <c r="L16" s="37"/>
      <c r="M16" s="37" t="s">
        <v>253</v>
      </c>
      <c r="N16" s="38" t="s">
        <v>253</v>
      </c>
      <c r="O16" s="39" t="s">
        <v>224</v>
      </c>
      <c r="P16" s="38" t="s">
        <v>254</v>
      </c>
      <c r="Q16" s="22" t="s">
        <v>226</v>
      </c>
      <c r="R16" s="24" t="s">
        <v>227</v>
      </c>
      <c r="S16" s="47"/>
      <c r="T16" s="23" t="s">
        <v>226</v>
      </c>
      <c r="U16" s="22"/>
      <c r="V16" s="23"/>
      <c r="W16" s="24"/>
      <c r="X16" s="48"/>
      <c r="Y16" s="23" t="s">
        <v>230</v>
      </c>
      <c r="Z16" s="24" t="s">
        <v>231</v>
      </c>
      <c r="AA16" s="23" t="s">
        <v>232</v>
      </c>
      <c r="AB16" s="55" t="s">
        <v>233</v>
      </c>
      <c r="AC16" s="56"/>
      <c r="AD16" s="55" t="s">
        <v>232</v>
      </c>
      <c r="AE16" s="55" t="s">
        <v>234</v>
      </c>
      <c r="AF16" s="55"/>
      <c r="AG16" s="55"/>
      <c r="AH16" s="55"/>
      <c r="AI16" s="55"/>
      <c r="AJ16" s="55"/>
      <c r="AK16" s="55"/>
      <c r="AL16" s="55"/>
      <c r="AM16" s="55"/>
      <c r="AN16" s="55" t="s">
        <v>235</v>
      </c>
      <c r="AO16" s="55" t="s">
        <v>236</v>
      </c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23" t="s">
        <v>252</v>
      </c>
      <c r="BA16" s="83">
        <v>0</v>
      </c>
      <c r="BB16" s="83">
        <v>0</v>
      </c>
      <c r="BC16" s="83">
        <v>0</v>
      </c>
      <c r="BD16" s="83">
        <v>0</v>
      </c>
      <c r="BE16" s="83">
        <v>0</v>
      </c>
      <c r="BF16" s="83">
        <v>0</v>
      </c>
      <c r="BG16" s="84">
        <v>0</v>
      </c>
      <c r="BH16" s="83">
        <v>0</v>
      </c>
      <c r="BI16" s="92">
        <v>1</v>
      </c>
      <c r="BJ16" s="92">
        <v>0</v>
      </c>
      <c r="BK16" s="92">
        <v>0</v>
      </c>
      <c r="BL16" s="83">
        <v>0</v>
      </c>
      <c r="BM16" s="83">
        <v>0</v>
      </c>
      <c r="BN16" s="83">
        <v>0</v>
      </c>
      <c r="BO16" s="83">
        <v>0</v>
      </c>
      <c r="BP16" s="97">
        <v>0</v>
      </c>
      <c r="BQ16" s="97">
        <v>0</v>
      </c>
      <c r="BR16" s="97">
        <v>0</v>
      </c>
      <c r="BS16" s="98">
        <v>0</v>
      </c>
      <c r="BT16" s="97">
        <v>0</v>
      </c>
      <c r="BU16" s="22">
        <v>0</v>
      </c>
      <c r="BV16" s="22">
        <v>0</v>
      </c>
      <c r="BW16" s="42">
        <v>0</v>
      </c>
      <c r="BX16" s="97">
        <v>0</v>
      </c>
      <c r="BY16" s="97">
        <v>0</v>
      </c>
    </row>
    <row r="17" s="3" customFormat="1" ht="30" customHeight="1" spans="1:77">
      <c r="A17" s="21">
        <f t="shared" si="0"/>
        <v>10</v>
      </c>
      <c r="B17" s="22"/>
      <c r="C17" s="22">
        <v>1</v>
      </c>
      <c r="D17" s="23"/>
      <c r="E17" s="23"/>
      <c r="F17" s="23"/>
      <c r="G17" s="23"/>
      <c r="H17" s="23"/>
      <c r="I17" s="23"/>
      <c r="J17" s="23"/>
      <c r="K17" s="23"/>
      <c r="L17" s="37"/>
      <c r="M17" s="37" t="s">
        <v>255</v>
      </c>
      <c r="N17" s="38" t="s">
        <v>255</v>
      </c>
      <c r="O17" s="38" t="s">
        <v>224</v>
      </c>
      <c r="P17" s="38" t="s">
        <v>256</v>
      </c>
      <c r="Q17" s="22" t="s">
        <v>226</v>
      </c>
      <c r="R17" s="24" t="s">
        <v>227</v>
      </c>
      <c r="S17" s="47"/>
      <c r="T17" s="23" t="s">
        <v>226</v>
      </c>
      <c r="U17" s="22"/>
      <c r="V17" s="23"/>
      <c r="W17" s="24"/>
      <c r="X17" s="48"/>
      <c r="Y17" s="23" t="s">
        <v>230</v>
      </c>
      <c r="Z17" s="24" t="s">
        <v>231</v>
      </c>
      <c r="AA17" s="23" t="s">
        <v>232</v>
      </c>
      <c r="AB17" s="55" t="s">
        <v>233</v>
      </c>
      <c r="AC17" s="56"/>
      <c r="AD17" s="55" t="s">
        <v>232</v>
      </c>
      <c r="AE17" s="55" t="s">
        <v>234</v>
      </c>
      <c r="AF17" s="55"/>
      <c r="AG17" s="55"/>
      <c r="AH17" s="55"/>
      <c r="AI17" s="55"/>
      <c r="AJ17" s="55"/>
      <c r="AK17" s="55"/>
      <c r="AL17" s="55"/>
      <c r="AM17" s="55"/>
      <c r="AN17" s="55" t="s">
        <v>235</v>
      </c>
      <c r="AO17" s="55" t="s">
        <v>236</v>
      </c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23" t="s">
        <v>252</v>
      </c>
      <c r="BA17" s="83">
        <v>0</v>
      </c>
      <c r="BB17" s="83">
        <v>0</v>
      </c>
      <c r="BC17" s="83">
        <v>0</v>
      </c>
      <c r="BD17" s="83">
        <v>0</v>
      </c>
      <c r="BE17" s="83">
        <v>0</v>
      </c>
      <c r="BF17" s="83">
        <v>0</v>
      </c>
      <c r="BG17" s="84">
        <v>0</v>
      </c>
      <c r="BH17" s="83">
        <v>0</v>
      </c>
      <c r="BI17" s="92">
        <v>0</v>
      </c>
      <c r="BJ17" s="92">
        <v>1</v>
      </c>
      <c r="BK17" s="92">
        <v>0</v>
      </c>
      <c r="BL17" s="83">
        <v>0</v>
      </c>
      <c r="BM17" s="83">
        <v>0</v>
      </c>
      <c r="BN17" s="83">
        <v>0</v>
      </c>
      <c r="BO17" s="83">
        <v>0</v>
      </c>
      <c r="BP17" s="97">
        <v>0</v>
      </c>
      <c r="BQ17" s="97">
        <v>0</v>
      </c>
      <c r="BR17" s="97">
        <v>0</v>
      </c>
      <c r="BS17" s="98">
        <v>0</v>
      </c>
      <c r="BT17" s="97">
        <v>0</v>
      </c>
      <c r="BU17" s="22">
        <v>0</v>
      </c>
      <c r="BV17" s="22">
        <v>0</v>
      </c>
      <c r="BW17" s="42">
        <v>0</v>
      </c>
      <c r="BX17" s="97">
        <v>0</v>
      </c>
      <c r="BY17" s="97">
        <v>0</v>
      </c>
    </row>
    <row r="18" s="3" customFormat="1" ht="30" customHeight="1" spans="1:77">
      <c r="A18" s="21">
        <f t="shared" si="0"/>
        <v>11</v>
      </c>
      <c r="B18" s="22"/>
      <c r="C18" s="22">
        <v>1</v>
      </c>
      <c r="D18" s="23"/>
      <c r="E18" s="23"/>
      <c r="F18" s="23"/>
      <c r="G18" s="23"/>
      <c r="H18" s="23"/>
      <c r="I18" s="23"/>
      <c r="J18" s="23"/>
      <c r="K18" s="23"/>
      <c r="L18" s="37"/>
      <c r="M18" s="37" t="s">
        <v>257</v>
      </c>
      <c r="N18" s="38" t="s">
        <v>257</v>
      </c>
      <c r="O18" s="38" t="s">
        <v>224</v>
      </c>
      <c r="P18" s="38" t="s">
        <v>258</v>
      </c>
      <c r="Q18" s="22" t="s">
        <v>226</v>
      </c>
      <c r="R18" s="24" t="s">
        <v>227</v>
      </c>
      <c r="S18" s="47"/>
      <c r="T18" s="23" t="s">
        <v>226</v>
      </c>
      <c r="U18" s="22"/>
      <c r="V18" s="23"/>
      <c r="W18" s="24"/>
      <c r="X18" s="48"/>
      <c r="Y18" s="23" t="s">
        <v>230</v>
      </c>
      <c r="Z18" s="24" t="s">
        <v>231</v>
      </c>
      <c r="AA18" s="23" t="s">
        <v>232</v>
      </c>
      <c r="AB18" s="55" t="s">
        <v>233</v>
      </c>
      <c r="AC18" s="56"/>
      <c r="AD18" s="55" t="s">
        <v>232</v>
      </c>
      <c r="AE18" s="55" t="s">
        <v>234</v>
      </c>
      <c r="AF18" s="55"/>
      <c r="AG18" s="55"/>
      <c r="AH18" s="55"/>
      <c r="AI18" s="55"/>
      <c r="AJ18" s="55"/>
      <c r="AK18" s="55"/>
      <c r="AL18" s="55"/>
      <c r="AM18" s="55"/>
      <c r="AN18" s="55" t="s">
        <v>235</v>
      </c>
      <c r="AO18" s="55" t="s">
        <v>236</v>
      </c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23" t="s">
        <v>252</v>
      </c>
      <c r="BA18" s="83">
        <v>0</v>
      </c>
      <c r="BB18" s="83">
        <v>0</v>
      </c>
      <c r="BC18" s="83">
        <v>0</v>
      </c>
      <c r="BD18" s="83">
        <v>0</v>
      </c>
      <c r="BE18" s="83">
        <v>0</v>
      </c>
      <c r="BF18" s="83">
        <v>0</v>
      </c>
      <c r="BG18" s="84">
        <v>0</v>
      </c>
      <c r="BH18" s="83">
        <v>0</v>
      </c>
      <c r="BI18" s="92">
        <v>0</v>
      </c>
      <c r="BJ18" s="92">
        <v>0</v>
      </c>
      <c r="BK18" s="92">
        <v>1</v>
      </c>
      <c r="BL18" s="83">
        <v>0</v>
      </c>
      <c r="BM18" s="83">
        <v>0</v>
      </c>
      <c r="BN18" s="83">
        <v>0</v>
      </c>
      <c r="BO18" s="83">
        <v>0</v>
      </c>
      <c r="BP18" s="97">
        <v>0</v>
      </c>
      <c r="BQ18" s="97">
        <v>0</v>
      </c>
      <c r="BR18" s="97">
        <v>0</v>
      </c>
      <c r="BS18" s="98">
        <v>0</v>
      </c>
      <c r="BT18" s="97">
        <v>0</v>
      </c>
      <c r="BU18" s="22">
        <v>0</v>
      </c>
      <c r="BV18" s="22">
        <v>0</v>
      </c>
      <c r="BW18" s="42">
        <v>0</v>
      </c>
      <c r="BX18" s="97">
        <v>0</v>
      </c>
      <c r="BY18" s="97">
        <v>0</v>
      </c>
    </row>
    <row r="19" s="3" customFormat="1" ht="30" customHeight="1" spans="1:77">
      <c r="A19" s="21">
        <f t="shared" si="0"/>
        <v>12</v>
      </c>
      <c r="B19" s="22"/>
      <c r="C19" s="22">
        <v>1</v>
      </c>
      <c r="D19" s="23"/>
      <c r="E19" s="23"/>
      <c r="F19" s="23"/>
      <c r="G19" s="23"/>
      <c r="H19" s="23"/>
      <c r="I19" s="23"/>
      <c r="J19" s="23"/>
      <c r="K19" s="23"/>
      <c r="L19" s="37"/>
      <c r="M19" s="37" t="s">
        <v>259</v>
      </c>
      <c r="N19" s="38" t="s">
        <v>259</v>
      </c>
      <c r="O19" s="38" t="s">
        <v>134</v>
      </c>
      <c r="P19" s="38" t="s">
        <v>260</v>
      </c>
      <c r="Q19" s="22" t="s">
        <v>226</v>
      </c>
      <c r="R19" s="24" t="s">
        <v>227</v>
      </c>
      <c r="S19" s="47"/>
      <c r="T19" s="23" t="s">
        <v>226</v>
      </c>
      <c r="U19" s="22"/>
      <c r="V19" s="23"/>
      <c r="W19" s="24"/>
      <c r="X19" s="48"/>
      <c r="Y19" s="23" t="s">
        <v>230</v>
      </c>
      <c r="Z19" s="24" t="s">
        <v>231</v>
      </c>
      <c r="AA19" s="23" t="s">
        <v>232</v>
      </c>
      <c r="AB19" s="55" t="s">
        <v>233</v>
      </c>
      <c r="AC19" s="56"/>
      <c r="AD19" s="55" t="s">
        <v>232</v>
      </c>
      <c r="AE19" s="55" t="s">
        <v>234</v>
      </c>
      <c r="AF19" s="55"/>
      <c r="AG19" s="55"/>
      <c r="AH19" s="55"/>
      <c r="AI19" s="55"/>
      <c r="AJ19" s="55"/>
      <c r="AK19" s="55"/>
      <c r="AL19" s="55"/>
      <c r="AM19" s="55"/>
      <c r="AN19" s="55" t="s">
        <v>235</v>
      </c>
      <c r="AO19" s="55" t="s">
        <v>236</v>
      </c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23" t="s">
        <v>252</v>
      </c>
      <c r="BA19" s="83">
        <v>0</v>
      </c>
      <c r="BB19" s="83">
        <v>0</v>
      </c>
      <c r="BC19" s="83">
        <v>0</v>
      </c>
      <c r="BD19" s="83">
        <v>0</v>
      </c>
      <c r="BE19" s="83">
        <v>0</v>
      </c>
      <c r="BF19" s="83">
        <v>0</v>
      </c>
      <c r="BG19" s="84">
        <v>0</v>
      </c>
      <c r="BH19" s="83">
        <v>0</v>
      </c>
      <c r="BI19" s="92">
        <v>0</v>
      </c>
      <c r="BJ19" s="92">
        <v>0</v>
      </c>
      <c r="BK19" s="92">
        <v>0</v>
      </c>
      <c r="BL19" s="83">
        <v>1</v>
      </c>
      <c r="BM19" s="83">
        <v>0</v>
      </c>
      <c r="BN19" s="83">
        <v>0</v>
      </c>
      <c r="BO19" s="83">
        <v>0</v>
      </c>
      <c r="BP19" s="97">
        <v>0</v>
      </c>
      <c r="BQ19" s="97">
        <v>0</v>
      </c>
      <c r="BR19" s="97">
        <v>0</v>
      </c>
      <c r="BS19" s="98">
        <v>0</v>
      </c>
      <c r="BT19" s="97">
        <v>0</v>
      </c>
      <c r="BU19" s="22">
        <v>0</v>
      </c>
      <c r="BV19" s="22">
        <v>0</v>
      </c>
      <c r="BW19" s="42">
        <v>0</v>
      </c>
      <c r="BX19" s="97">
        <v>0</v>
      </c>
      <c r="BY19" s="97">
        <v>0</v>
      </c>
    </row>
    <row r="20" s="3" customFormat="1" ht="30" customHeight="1" spans="1:77">
      <c r="A20" s="21">
        <f t="shared" si="0"/>
        <v>13</v>
      </c>
      <c r="B20" s="22"/>
      <c r="C20" s="22">
        <v>1</v>
      </c>
      <c r="D20" s="23"/>
      <c r="E20" s="23"/>
      <c r="F20" s="23"/>
      <c r="G20" s="23"/>
      <c r="H20" s="23"/>
      <c r="I20" s="23"/>
      <c r="J20" s="23"/>
      <c r="K20" s="23"/>
      <c r="L20" s="37"/>
      <c r="M20" s="37" t="s">
        <v>261</v>
      </c>
      <c r="N20" s="38" t="s">
        <v>261</v>
      </c>
      <c r="O20" s="38" t="s">
        <v>134</v>
      </c>
      <c r="P20" s="38" t="s">
        <v>262</v>
      </c>
      <c r="Q20" s="22" t="s">
        <v>226</v>
      </c>
      <c r="R20" s="24" t="s">
        <v>227</v>
      </c>
      <c r="S20" s="47"/>
      <c r="T20" s="23" t="s">
        <v>226</v>
      </c>
      <c r="U20" s="22"/>
      <c r="V20" s="23"/>
      <c r="W20" s="24"/>
      <c r="X20" s="48"/>
      <c r="Y20" s="23" t="s">
        <v>230</v>
      </c>
      <c r="Z20" s="24" t="s">
        <v>231</v>
      </c>
      <c r="AA20" s="23" t="s">
        <v>232</v>
      </c>
      <c r="AB20" s="55" t="s">
        <v>233</v>
      </c>
      <c r="AC20" s="56"/>
      <c r="AD20" s="55" t="s">
        <v>232</v>
      </c>
      <c r="AE20" s="55" t="s">
        <v>234</v>
      </c>
      <c r="AF20" s="55"/>
      <c r="AG20" s="55"/>
      <c r="AH20" s="55"/>
      <c r="AI20" s="55"/>
      <c r="AJ20" s="55"/>
      <c r="AK20" s="55"/>
      <c r="AL20" s="55"/>
      <c r="AM20" s="55"/>
      <c r="AN20" s="55" t="s">
        <v>235</v>
      </c>
      <c r="AO20" s="55" t="s">
        <v>236</v>
      </c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23" t="s">
        <v>237</v>
      </c>
      <c r="BA20" s="83">
        <v>0</v>
      </c>
      <c r="BB20" s="83">
        <v>0</v>
      </c>
      <c r="BC20" s="83">
        <v>0</v>
      </c>
      <c r="BD20" s="83">
        <v>0</v>
      </c>
      <c r="BE20" s="83">
        <v>0</v>
      </c>
      <c r="BF20" s="83">
        <v>0</v>
      </c>
      <c r="BG20" s="84">
        <v>0</v>
      </c>
      <c r="BH20" s="83">
        <v>0</v>
      </c>
      <c r="BI20" s="92">
        <v>0</v>
      </c>
      <c r="BJ20" s="92">
        <v>0</v>
      </c>
      <c r="BK20" s="92">
        <v>0</v>
      </c>
      <c r="BL20" s="83">
        <v>0</v>
      </c>
      <c r="BM20" s="83">
        <v>1</v>
      </c>
      <c r="BN20" s="83">
        <v>0</v>
      </c>
      <c r="BO20" s="83">
        <v>0</v>
      </c>
      <c r="BP20" s="97">
        <v>0</v>
      </c>
      <c r="BQ20" s="97">
        <v>0</v>
      </c>
      <c r="BR20" s="97">
        <v>0</v>
      </c>
      <c r="BS20" s="98">
        <v>0</v>
      </c>
      <c r="BT20" s="97">
        <v>0</v>
      </c>
      <c r="BU20" s="22">
        <v>0</v>
      </c>
      <c r="BV20" s="22">
        <v>0</v>
      </c>
      <c r="BW20" s="42">
        <v>0</v>
      </c>
      <c r="BX20" s="97">
        <v>0</v>
      </c>
      <c r="BY20" s="97">
        <v>0</v>
      </c>
    </row>
    <row r="21" s="3" customFormat="1" ht="30" customHeight="1" spans="1:77">
      <c r="A21" s="21">
        <f t="shared" si="0"/>
        <v>14</v>
      </c>
      <c r="B21" s="22"/>
      <c r="C21" s="22">
        <v>1</v>
      </c>
      <c r="D21" s="23"/>
      <c r="E21" s="23"/>
      <c r="F21" s="23"/>
      <c r="G21" s="23"/>
      <c r="H21" s="23"/>
      <c r="I21" s="23"/>
      <c r="J21" s="23"/>
      <c r="K21" s="23"/>
      <c r="L21" s="37"/>
      <c r="M21" s="37" t="s">
        <v>263</v>
      </c>
      <c r="N21" s="38" t="s">
        <v>263</v>
      </c>
      <c r="O21" s="38" t="s">
        <v>134</v>
      </c>
      <c r="P21" s="38" t="s">
        <v>264</v>
      </c>
      <c r="Q21" s="22" t="s">
        <v>226</v>
      </c>
      <c r="R21" s="24" t="s">
        <v>227</v>
      </c>
      <c r="S21" s="47"/>
      <c r="T21" s="23" t="s">
        <v>226</v>
      </c>
      <c r="U21" s="22"/>
      <c r="V21" s="23"/>
      <c r="W21" s="24"/>
      <c r="X21" s="48"/>
      <c r="Y21" s="23" t="s">
        <v>230</v>
      </c>
      <c r="Z21" s="24" t="s">
        <v>231</v>
      </c>
      <c r="AA21" s="23" t="s">
        <v>232</v>
      </c>
      <c r="AB21" s="55" t="s">
        <v>233</v>
      </c>
      <c r="AC21" s="56">
        <f>AC43+AC288+AC290*2+AC292*2+AC296+AC316+AC319*2+AC336+AC337+AC343*28+AC344+AC345*8+AC347+AC352</f>
        <v>26.1919</v>
      </c>
      <c r="AD21" s="55"/>
      <c r="AE21" s="55" t="s">
        <v>234</v>
      </c>
      <c r="AF21" s="55"/>
      <c r="AG21" s="55"/>
      <c r="AH21" s="55"/>
      <c r="AI21" s="55"/>
      <c r="AJ21" s="55"/>
      <c r="AK21" s="55"/>
      <c r="AL21" s="55"/>
      <c r="AM21" s="55"/>
      <c r="AN21" s="55" t="s">
        <v>235</v>
      </c>
      <c r="AO21" s="55" t="s">
        <v>236</v>
      </c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23" t="s">
        <v>265</v>
      </c>
      <c r="BA21" s="83">
        <v>0</v>
      </c>
      <c r="BB21" s="83">
        <v>0</v>
      </c>
      <c r="BC21" s="83">
        <v>0</v>
      </c>
      <c r="BD21" s="83">
        <v>0</v>
      </c>
      <c r="BE21" s="83">
        <v>0</v>
      </c>
      <c r="BF21" s="83">
        <v>0</v>
      </c>
      <c r="BG21" s="84">
        <v>0</v>
      </c>
      <c r="BH21" s="83">
        <v>0</v>
      </c>
      <c r="BI21" s="92">
        <v>0</v>
      </c>
      <c r="BJ21" s="92">
        <v>0</v>
      </c>
      <c r="BK21" s="92">
        <v>0</v>
      </c>
      <c r="BL21" s="83">
        <v>0</v>
      </c>
      <c r="BM21" s="83">
        <v>0</v>
      </c>
      <c r="BN21" s="83">
        <v>1</v>
      </c>
      <c r="BO21" s="83">
        <v>0</v>
      </c>
      <c r="BP21" s="97">
        <v>0</v>
      </c>
      <c r="BQ21" s="97">
        <v>0</v>
      </c>
      <c r="BR21" s="97">
        <v>0</v>
      </c>
      <c r="BS21" s="98">
        <v>0</v>
      </c>
      <c r="BT21" s="97">
        <v>0</v>
      </c>
      <c r="BU21" s="22">
        <v>0</v>
      </c>
      <c r="BV21" s="22">
        <v>0</v>
      </c>
      <c r="BW21" s="42">
        <v>0</v>
      </c>
      <c r="BX21" s="97">
        <v>0</v>
      </c>
      <c r="BY21" s="97">
        <v>0</v>
      </c>
    </row>
    <row r="22" s="3" customFormat="1" ht="30" customHeight="1" spans="1:77">
      <c r="A22" s="21">
        <f t="shared" si="0"/>
        <v>15</v>
      </c>
      <c r="B22" s="22"/>
      <c r="C22" s="22">
        <v>1</v>
      </c>
      <c r="D22" s="23"/>
      <c r="E22" s="23"/>
      <c r="F22" s="23"/>
      <c r="G22" s="23"/>
      <c r="H22" s="23"/>
      <c r="I22" s="23"/>
      <c r="J22" s="23"/>
      <c r="K22" s="23"/>
      <c r="L22" s="37"/>
      <c r="M22" s="37" t="s">
        <v>266</v>
      </c>
      <c r="N22" s="38" t="s">
        <v>266</v>
      </c>
      <c r="O22" s="38" t="s">
        <v>267</v>
      </c>
      <c r="P22" s="38" t="s">
        <v>268</v>
      </c>
      <c r="Q22" s="22" t="s">
        <v>226</v>
      </c>
      <c r="R22" s="24" t="s">
        <v>227</v>
      </c>
      <c r="S22" s="47"/>
      <c r="T22" s="23" t="s">
        <v>226</v>
      </c>
      <c r="U22" s="22"/>
      <c r="V22" s="23" t="s">
        <v>226</v>
      </c>
      <c r="W22" s="24" t="s">
        <v>228</v>
      </c>
      <c r="X22" s="48" t="s">
        <v>229</v>
      </c>
      <c r="Y22" s="23" t="s">
        <v>230</v>
      </c>
      <c r="Z22" s="24" t="s">
        <v>231</v>
      </c>
      <c r="AA22" s="23" t="s">
        <v>232</v>
      </c>
      <c r="AB22" s="55" t="s">
        <v>233</v>
      </c>
      <c r="AC22" s="56">
        <f>AC37+AC288+AC290*2+AC292*2+AC296+AC336+AC337+AC341+AC343*26</f>
        <v>19.3139</v>
      </c>
      <c r="AD22" s="55" t="s">
        <v>232</v>
      </c>
      <c r="AE22" s="55" t="s">
        <v>234</v>
      </c>
      <c r="AF22" s="55"/>
      <c r="AG22" s="55"/>
      <c r="AH22" s="55"/>
      <c r="AI22" s="55"/>
      <c r="AJ22" s="55"/>
      <c r="AK22" s="55"/>
      <c r="AL22" s="55"/>
      <c r="AM22" s="55"/>
      <c r="AN22" s="55" t="s">
        <v>235</v>
      </c>
      <c r="AO22" s="55" t="s">
        <v>236</v>
      </c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23" t="s">
        <v>265</v>
      </c>
      <c r="BA22" s="83">
        <v>0</v>
      </c>
      <c r="BB22" s="83">
        <v>0</v>
      </c>
      <c r="BC22" s="83">
        <v>0</v>
      </c>
      <c r="BD22" s="83">
        <v>0</v>
      </c>
      <c r="BE22" s="83">
        <v>0</v>
      </c>
      <c r="BF22" s="83">
        <v>0</v>
      </c>
      <c r="BG22" s="84">
        <v>0</v>
      </c>
      <c r="BH22" s="83">
        <v>0</v>
      </c>
      <c r="BI22" s="92">
        <v>0</v>
      </c>
      <c r="BJ22" s="92">
        <v>0</v>
      </c>
      <c r="BK22" s="92">
        <v>0</v>
      </c>
      <c r="BL22" s="83">
        <v>0</v>
      </c>
      <c r="BM22" s="83">
        <v>0</v>
      </c>
      <c r="BN22" s="83">
        <v>0</v>
      </c>
      <c r="BO22" s="83">
        <v>1</v>
      </c>
      <c r="BP22" s="97">
        <v>0</v>
      </c>
      <c r="BQ22" s="97">
        <v>0</v>
      </c>
      <c r="BR22" s="97">
        <v>0</v>
      </c>
      <c r="BS22" s="98">
        <v>0</v>
      </c>
      <c r="BT22" s="97">
        <v>0</v>
      </c>
      <c r="BU22" s="22">
        <v>0</v>
      </c>
      <c r="BV22" s="22">
        <v>0</v>
      </c>
      <c r="BW22" s="42">
        <v>0</v>
      </c>
      <c r="BX22" s="97">
        <v>0</v>
      </c>
      <c r="BY22" s="97">
        <v>0</v>
      </c>
    </row>
    <row r="23" s="3" customFormat="1" ht="30" customHeight="1" spans="1:77">
      <c r="A23" s="21">
        <f t="shared" si="0"/>
        <v>16</v>
      </c>
      <c r="B23" s="22"/>
      <c r="C23" s="22">
        <v>1</v>
      </c>
      <c r="D23" s="23"/>
      <c r="E23" s="23"/>
      <c r="F23" s="23"/>
      <c r="G23" s="23"/>
      <c r="H23" s="23"/>
      <c r="I23" s="23"/>
      <c r="J23" s="23"/>
      <c r="K23" s="23"/>
      <c r="L23" s="37"/>
      <c r="M23" s="37" t="s">
        <v>269</v>
      </c>
      <c r="N23" s="38" t="s">
        <v>269</v>
      </c>
      <c r="O23" s="38" t="s">
        <v>270</v>
      </c>
      <c r="P23" s="38" t="s">
        <v>271</v>
      </c>
      <c r="Q23" s="22" t="s">
        <v>226</v>
      </c>
      <c r="R23" s="24" t="s">
        <v>227</v>
      </c>
      <c r="S23" s="47"/>
      <c r="T23" s="23" t="s">
        <v>226</v>
      </c>
      <c r="U23" s="22" t="s">
        <v>269</v>
      </c>
      <c r="V23" s="23" t="s">
        <v>226</v>
      </c>
      <c r="W23" s="24" t="s">
        <v>228</v>
      </c>
      <c r="X23" s="48" t="s">
        <v>229</v>
      </c>
      <c r="Y23" s="23" t="s">
        <v>230</v>
      </c>
      <c r="Z23" s="24" t="s">
        <v>231</v>
      </c>
      <c r="AA23" s="23" t="s">
        <v>232</v>
      </c>
      <c r="AB23" s="55" t="s">
        <v>233</v>
      </c>
      <c r="AC23" s="56">
        <f>AC44+AC288+AC290*2+AC292*2+AC296+AC336+AC337+AC343*28+AC344</f>
        <v>19.3252</v>
      </c>
      <c r="AD23" s="55"/>
      <c r="AE23" s="55" t="s">
        <v>234</v>
      </c>
      <c r="AF23" s="55"/>
      <c r="AG23" s="55"/>
      <c r="AH23" s="55"/>
      <c r="AI23" s="55"/>
      <c r="AJ23" s="55"/>
      <c r="AK23" s="55"/>
      <c r="AL23" s="55"/>
      <c r="AM23" s="55"/>
      <c r="AN23" s="55" t="s">
        <v>235</v>
      </c>
      <c r="AO23" s="55" t="s">
        <v>236</v>
      </c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23" t="s">
        <v>237</v>
      </c>
      <c r="BA23" s="83">
        <v>0</v>
      </c>
      <c r="BB23" s="83">
        <v>0</v>
      </c>
      <c r="BC23" s="83">
        <v>0</v>
      </c>
      <c r="BD23" s="83">
        <v>0</v>
      </c>
      <c r="BE23" s="83">
        <v>0</v>
      </c>
      <c r="BF23" s="83">
        <v>0</v>
      </c>
      <c r="BG23" s="84">
        <v>0</v>
      </c>
      <c r="BH23" s="83">
        <v>0</v>
      </c>
      <c r="BI23" s="92">
        <v>0</v>
      </c>
      <c r="BJ23" s="92">
        <v>0</v>
      </c>
      <c r="BK23" s="92">
        <v>0</v>
      </c>
      <c r="BL23" s="83">
        <v>0</v>
      </c>
      <c r="BM23" s="83">
        <v>0</v>
      </c>
      <c r="BN23" s="83">
        <v>0</v>
      </c>
      <c r="BO23" s="83">
        <v>0</v>
      </c>
      <c r="BP23" s="97">
        <v>1</v>
      </c>
      <c r="BQ23" s="97">
        <v>0</v>
      </c>
      <c r="BR23" s="97">
        <v>0</v>
      </c>
      <c r="BS23" s="98">
        <v>0</v>
      </c>
      <c r="BT23" s="97">
        <v>0</v>
      </c>
      <c r="BU23" s="22">
        <v>0</v>
      </c>
      <c r="BV23" s="22">
        <v>0</v>
      </c>
      <c r="BW23" s="42">
        <v>0</v>
      </c>
      <c r="BX23" s="97">
        <v>0</v>
      </c>
      <c r="BY23" s="97">
        <v>0</v>
      </c>
    </row>
    <row r="24" s="3" customFormat="1" ht="30" customHeight="1" spans="1:77">
      <c r="A24" s="21">
        <f t="shared" si="0"/>
        <v>17</v>
      </c>
      <c r="B24" s="24"/>
      <c r="C24" s="22">
        <v>1</v>
      </c>
      <c r="D24" s="24"/>
      <c r="E24" s="24"/>
      <c r="F24" s="24"/>
      <c r="G24" s="24"/>
      <c r="H24" s="24"/>
      <c r="I24" s="24"/>
      <c r="J24" s="24"/>
      <c r="K24" s="24"/>
      <c r="L24" s="22"/>
      <c r="M24" s="22" t="s">
        <v>272</v>
      </c>
      <c r="N24" s="38" t="s">
        <v>272</v>
      </c>
      <c r="O24" s="38" t="s">
        <v>273</v>
      </c>
      <c r="P24" s="38" t="s">
        <v>274</v>
      </c>
      <c r="Q24" s="22" t="s">
        <v>226</v>
      </c>
      <c r="R24" s="24" t="s">
        <v>227</v>
      </c>
      <c r="S24" s="47"/>
      <c r="T24" s="23" t="s">
        <v>226</v>
      </c>
      <c r="U24" s="22" t="s">
        <v>272</v>
      </c>
      <c r="V24" s="23" t="s">
        <v>226</v>
      </c>
      <c r="W24" s="24" t="s">
        <v>228</v>
      </c>
      <c r="X24" s="48" t="s">
        <v>229</v>
      </c>
      <c r="Y24" s="23" t="s">
        <v>230</v>
      </c>
      <c r="Z24" s="24" t="s">
        <v>231</v>
      </c>
      <c r="AA24" s="23" t="s">
        <v>232</v>
      </c>
      <c r="AB24" s="55" t="s">
        <v>233</v>
      </c>
      <c r="AC24" s="57">
        <f>AC45+AC291*2+AC293*2+AC322+AC336*3+AC337+AC338*4+AC343*28+AC344</f>
        <v>17.6753</v>
      </c>
      <c r="AD24" s="55"/>
      <c r="AE24" s="55" t="s">
        <v>234</v>
      </c>
      <c r="AF24" s="55"/>
      <c r="AG24" s="55"/>
      <c r="AH24" s="55"/>
      <c r="AI24" s="55"/>
      <c r="AJ24" s="55"/>
      <c r="AK24" s="55"/>
      <c r="AL24" s="55"/>
      <c r="AM24" s="55"/>
      <c r="AN24" s="55" t="s">
        <v>235</v>
      </c>
      <c r="AO24" s="55" t="s">
        <v>236</v>
      </c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23"/>
      <c r="BA24" s="85">
        <v>0</v>
      </c>
      <c r="BB24" s="85">
        <v>0</v>
      </c>
      <c r="BC24" s="83">
        <v>0</v>
      </c>
      <c r="BD24" s="85">
        <v>0</v>
      </c>
      <c r="BE24" s="85">
        <v>0</v>
      </c>
      <c r="BF24" s="85">
        <v>0</v>
      </c>
      <c r="BG24" s="84">
        <v>0</v>
      </c>
      <c r="BH24" s="83">
        <v>0</v>
      </c>
      <c r="BI24" s="92">
        <v>0</v>
      </c>
      <c r="BJ24" s="92">
        <v>0</v>
      </c>
      <c r="BK24" s="92">
        <v>0</v>
      </c>
      <c r="BL24" s="83">
        <v>0</v>
      </c>
      <c r="BM24" s="83">
        <v>0</v>
      </c>
      <c r="BN24" s="83">
        <v>0</v>
      </c>
      <c r="BO24" s="83">
        <v>0</v>
      </c>
      <c r="BP24" s="97">
        <v>0</v>
      </c>
      <c r="BQ24" s="86">
        <v>1</v>
      </c>
      <c r="BR24" s="86">
        <v>0</v>
      </c>
      <c r="BS24" s="98">
        <v>0</v>
      </c>
      <c r="BT24" s="86">
        <v>0</v>
      </c>
      <c r="BU24" s="22">
        <v>0</v>
      </c>
      <c r="BV24" s="22">
        <v>0</v>
      </c>
      <c r="BW24" s="42">
        <v>0</v>
      </c>
      <c r="BX24" s="86">
        <v>0</v>
      </c>
      <c r="BY24" s="86">
        <v>0</v>
      </c>
    </row>
    <row r="25" s="3" customFormat="1" ht="30" customHeight="1" spans="1:77">
      <c r="A25" s="21">
        <f t="shared" si="0"/>
        <v>18</v>
      </c>
      <c r="B25" s="24"/>
      <c r="C25" s="22">
        <v>1</v>
      </c>
      <c r="D25" s="24"/>
      <c r="E25" s="24"/>
      <c r="F25" s="24"/>
      <c r="G25" s="24"/>
      <c r="H25" s="24"/>
      <c r="I25" s="24"/>
      <c r="J25" s="24"/>
      <c r="K25" s="24"/>
      <c r="L25" s="22"/>
      <c r="M25" s="22" t="s">
        <v>275</v>
      </c>
      <c r="N25" s="38" t="s">
        <v>275</v>
      </c>
      <c r="O25" s="38" t="s">
        <v>276</v>
      </c>
      <c r="P25" s="38" t="s">
        <v>274</v>
      </c>
      <c r="Q25" s="22" t="s">
        <v>226</v>
      </c>
      <c r="R25" s="24" t="s">
        <v>227</v>
      </c>
      <c r="S25" s="47"/>
      <c r="T25" s="23" t="s">
        <v>226</v>
      </c>
      <c r="U25" s="22" t="s">
        <v>272</v>
      </c>
      <c r="V25" s="23" t="s">
        <v>226</v>
      </c>
      <c r="W25" s="24" t="s">
        <v>228</v>
      </c>
      <c r="X25" s="48" t="s">
        <v>229</v>
      </c>
      <c r="Y25" s="23" t="s">
        <v>230</v>
      </c>
      <c r="Z25" s="24" t="s">
        <v>231</v>
      </c>
      <c r="AA25" s="23" t="s">
        <v>232</v>
      </c>
      <c r="AB25" s="55" t="s">
        <v>233</v>
      </c>
      <c r="AC25" s="57">
        <f>AC46+AC291*2+AC293*2+AC322+AC336*3+AC337+AC338*4+AC343*28+AC344</f>
        <v>17.6753</v>
      </c>
      <c r="AD25" s="55"/>
      <c r="AE25" s="55" t="s">
        <v>234</v>
      </c>
      <c r="AF25" s="55"/>
      <c r="AG25" s="55"/>
      <c r="AH25" s="55"/>
      <c r="AI25" s="55"/>
      <c r="AJ25" s="55"/>
      <c r="AK25" s="55"/>
      <c r="AL25" s="55"/>
      <c r="AM25" s="55"/>
      <c r="AN25" s="55" t="s">
        <v>235</v>
      </c>
      <c r="AO25" s="55" t="s">
        <v>236</v>
      </c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23"/>
      <c r="BA25" s="85">
        <v>0</v>
      </c>
      <c r="BB25" s="85">
        <v>0</v>
      </c>
      <c r="BC25" s="85">
        <v>0</v>
      </c>
      <c r="BD25" s="85">
        <v>0</v>
      </c>
      <c r="BE25" s="85">
        <v>0</v>
      </c>
      <c r="BF25" s="85">
        <v>0</v>
      </c>
      <c r="BG25" s="84">
        <v>0</v>
      </c>
      <c r="BH25" s="85">
        <v>0</v>
      </c>
      <c r="BI25" s="85">
        <v>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5">
        <v>1</v>
      </c>
      <c r="BS25" s="85">
        <v>0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</row>
    <row r="26" s="3" customFormat="1" ht="30" customHeight="1" spans="1:77">
      <c r="A26" s="21">
        <f t="shared" si="0"/>
        <v>19</v>
      </c>
      <c r="B26" s="22"/>
      <c r="C26" s="22">
        <v>1</v>
      </c>
      <c r="D26" s="23"/>
      <c r="E26" s="23"/>
      <c r="F26" s="23"/>
      <c r="G26" s="23"/>
      <c r="H26" s="23"/>
      <c r="I26" s="23"/>
      <c r="J26" s="23"/>
      <c r="K26" s="23"/>
      <c r="L26" s="37"/>
      <c r="M26" s="37" t="s">
        <v>277</v>
      </c>
      <c r="N26" s="38" t="s">
        <v>277</v>
      </c>
      <c r="O26" s="38" t="s">
        <v>134</v>
      </c>
      <c r="P26" s="38" t="s">
        <v>278</v>
      </c>
      <c r="Q26" s="22" t="s">
        <v>226</v>
      </c>
      <c r="R26" s="24" t="s">
        <v>227</v>
      </c>
      <c r="S26" s="47"/>
      <c r="T26" s="23" t="s">
        <v>226</v>
      </c>
      <c r="U26" s="22"/>
      <c r="V26" s="23" t="s">
        <v>226</v>
      </c>
      <c r="W26" s="24" t="s">
        <v>228</v>
      </c>
      <c r="X26" s="48" t="s">
        <v>229</v>
      </c>
      <c r="Y26" s="23" t="s">
        <v>230</v>
      </c>
      <c r="Z26" s="24" t="s">
        <v>231</v>
      </c>
      <c r="AA26" s="23"/>
      <c r="AB26" s="55" t="s">
        <v>279</v>
      </c>
      <c r="AC26" s="56">
        <f>AC47+AC288+AC290*2+AC292*2+AC299+AC336+AC337+AC341+AC343*28+AC345*8+AC354+AC355</f>
        <v>24.9235</v>
      </c>
      <c r="AD26" s="55"/>
      <c r="AE26" s="55" t="s">
        <v>234</v>
      </c>
      <c r="AF26" s="55"/>
      <c r="AG26" s="55"/>
      <c r="AH26" s="55"/>
      <c r="AI26" s="55"/>
      <c r="AJ26" s="55"/>
      <c r="AK26" s="55"/>
      <c r="AL26" s="55"/>
      <c r="AM26" s="55"/>
      <c r="AN26" s="55" t="s">
        <v>235</v>
      </c>
      <c r="AO26" s="55" t="s">
        <v>236</v>
      </c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23"/>
      <c r="BA26" s="83">
        <v>0</v>
      </c>
      <c r="BB26" s="83">
        <v>0</v>
      </c>
      <c r="BC26" s="83">
        <v>0</v>
      </c>
      <c r="BD26" s="83">
        <v>0</v>
      </c>
      <c r="BE26" s="83">
        <v>0</v>
      </c>
      <c r="BF26" s="83">
        <v>0</v>
      </c>
      <c r="BG26" s="84">
        <v>0</v>
      </c>
      <c r="BH26" s="83">
        <v>0</v>
      </c>
      <c r="BI26" s="92">
        <v>0</v>
      </c>
      <c r="BJ26" s="92">
        <v>0</v>
      </c>
      <c r="BK26" s="92">
        <v>0</v>
      </c>
      <c r="BL26" s="83">
        <v>0</v>
      </c>
      <c r="BM26" s="83">
        <v>0</v>
      </c>
      <c r="BN26" s="83">
        <v>0</v>
      </c>
      <c r="BO26" s="83">
        <v>0</v>
      </c>
      <c r="BP26" s="97">
        <v>0</v>
      </c>
      <c r="BQ26" s="97">
        <v>0</v>
      </c>
      <c r="BR26" s="97">
        <v>0</v>
      </c>
      <c r="BS26" s="98">
        <v>1</v>
      </c>
      <c r="BT26" s="97">
        <v>0</v>
      </c>
      <c r="BU26" s="22">
        <v>0</v>
      </c>
      <c r="BV26" s="22">
        <v>0</v>
      </c>
      <c r="BW26" s="42">
        <v>0</v>
      </c>
      <c r="BX26" s="97">
        <v>0</v>
      </c>
      <c r="BY26" s="97">
        <v>0</v>
      </c>
    </row>
    <row r="27" s="3" customFormat="1" ht="30" customHeight="1" spans="1:77">
      <c r="A27" s="21">
        <f t="shared" si="0"/>
        <v>20</v>
      </c>
      <c r="B27" s="24"/>
      <c r="C27" s="22">
        <v>1</v>
      </c>
      <c r="D27" s="24"/>
      <c r="E27" s="24"/>
      <c r="F27" s="24"/>
      <c r="G27" s="24"/>
      <c r="H27" s="24"/>
      <c r="I27" s="24"/>
      <c r="J27" s="24"/>
      <c r="K27" s="24"/>
      <c r="L27" s="22"/>
      <c r="M27" s="22" t="s">
        <v>128</v>
      </c>
      <c r="N27" s="38" t="s">
        <v>128</v>
      </c>
      <c r="O27" s="38" t="s">
        <v>134</v>
      </c>
      <c r="P27" s="38" t="s">
        <v>142</v>
      </c>
      <c r="Q27" s="22" t="s">
        <v>226</v>
      </c>
      <c r="R27" s="24" t="s">
        <v>227</v>
      </c>
      <c r="S27" s="47"/>
      <c r="T27" s="23" t="s">
        <v>226</v>
      </c>
      <c r="U27" s="22"/>
      <c r="V27" s="23"/>
      <c r="W27" s="24"/>
      <c r="X27" s="48"/>
      <c r="Y27" s="23"/>
      <c r="Z27" s="24"/>
      <c r="AA27" s="23"/>
      <c r="AB27" s="55" t="s">
        <v>233</v>
      </c>
      <c r="AC27" s="57">
        <f>AC48+AC291*2+AC293*2+AC322+AC336*3+AC337+AC338*4+AC343*28+AC341</f>
        <v>16.9557</v>
      </c>
      <c r="AD27" s="55"/>
      <c r="AE27" s="55" t="s">
        <v>234</v>
      </c>
      <c r="AF27" s="55"/>
      <c r="AG27" s="55"/>
      <c r="AH27" s="55"/>
      <c r="AI27" s="55"/>
      <c r="AJ27" s="55"/>
      <c r="AK27" s="55"/>
      <c r="AL27" s="55"/>
      <c r="AM27" s="55"/>
      <c r="AN27" s="55" t="s">
        <v>235</v>
      </c>
      <c r="AO27" s="55" t="s">
        <v>236</v>
      </c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23"/>
      <c r="BA27" s="85">
        <v>0</v>
      </c>
      <c r="BB27" s="85">
        <v>0</v>
      </c>
      <c r="BC27" s="83">
        <v>0</v>
      </c>
      <c r="BD27" s="85">
        <v>0</v>
      </c>
      <c r="BE27" s="85">
        <v>0</v>
      </c>
      <c r="BF27" s="85">
        <v>0</v>
      </c>
      <c r="BG27" s="84">
        <v>0</v>
      </c>
      <c r="BH27" s="83">
        <v>0</v>
      </c>
      <c r="BI27" s="92">
        <v>0</v>
      </c>
      <c r="BJ27" s="92">
        <v>0</v>
      </c>
      <c r="BK27" s="92">
        <v>0</v>
      </c>
      <c r="BL27" s="83">
        <v>0</v>
      </c>
      <c r="BM27" s="83">
        <v>0</v>
      </c>
      <c r="BN27" s="83">
        <v>0</v>
      </c>
      <c r="BO27" s="83">
        <v>0</v>
      </c>
      <c r="BP27" s="97">
        <v>0</v>
      </c>
      <c r="BQ27" s="86">
        <v>0</v>
      </c>
      <c r="BR27" s="86">
        <v>0</v>
      </c>
      <c r="BS27" s="98">
        <v>0</v>
      </c>
      <c r="BT27" s="86">
        <v>1</v>
      </c>
      <c r="BU27" s="22">
        <v>0</v>
      </c>
      <c r="BV27" s="22">
        <v>0</v>
      </c>
      <c r="BW27" s="42">
        <v>0</v>
      </c>
      <c r="BX27" s="86">
        <v>0</v>
      </c>
      <c r="BY27" s="86">
        <v>0</v>
      </c>
    </row>
    <row r="28" s="3" customFormat="1" ht="30" customHeight="1" spans="1:77">
      <c r="A28" s="21">
        <f t="shared" si="0"/>
        <v>21</v>
      </c>
      <c r="B28" s="24"/>
      <c r="C28" s="24">
        <v>1</v>
      </c>
      <c r="D28" s="24"/>
      <c r="E28" s="24"/>
      <c r="F28" s="24"/>
      <c r="G28" s="24"/>
      <c r="H28" s="24"/>
      <c r="I28" s="24"/>
      <c r="J28" s="24"/>
      <c r="K28" s="24"/>
      <c r="L28" s="22"/>
      <c r="M28" s="22" t="s">
        <v>129</v>
      </c>
      <c r="N28" s="38" t="s">
        <v>129</v>
      </c>
      <c r="O28" s="38" t="s">
        <v>134</v>
      </c>
      <c r="P28" s="38" t="s">
        <v>143</v>
      </c>
      <c r="Q28" s="22" t="s">
        <v>226</v>
      </c>
      <c r="R28" s="24" t="s">
        <v>227</v>
      </c>
      <c r="S28" s="47"/>
      <c r="T28" s="23" t="s">
        <v>226</v>
      </c>
      <c r="U28" s="22" t="str">
        <f>N28</f>
        <v>SHT0014781</v>
      </c>
      <c r="V28" s="23" t="s">
        <v>226</v>
      </c>
      <c r="W28" s="24" t="s">
        <v>228</v>
      </c>
      <c r="X28" s="48" t="s">
        <v>229</v>
      </c>
      <c r="Y28" s="23" t="s">
        <v>230</v>
      </c>
      <c r="Z28" s="24" t="s">
        <v>231</v>
      </c>
      <c r="AA28" s="24" t="s">
        <v>232</v>
      </c>
      <c r="AB28" s="55"/>
      <c r="AC28" s="57">
        <f>AC49+AC291*2+AC293*2+AC322+AC336*3+AC337+AC338*4+AC343*28+AC339</f>
        <v>16.8785</v>
      </c>
      <c r="AD28" s="55"/>
      <c r="AE28" s="55" t="s">
        <v>234</v>
      </c>
      <c r="AF28" s="55"/>
      <c r="AG28" s="55"/>
      <c r="AH28" s="55"/>
      <c r="AI28" s="55"/>
      <c r="AJ28" s="55"/>
      <c r="AK28" s="55"/>
      <c r="AL28" s="55"/>
      <c r="AM28" s="55"/>
      <c r="AN28" s="55" t="s">
        <v>235</v>
      </c>
      <c r="AO28" s="55" t="s">
        <v>236</v>
      </c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23"/>
      <c r="BA28" s="85">
        <v>0</v>
      </c>
      <c r="BB28" s="85">
        <v>0</v>
      </c>
      <c r="BC28" s="83">
        <v>0</v>
      </c>
      <c r="BD28" s="85">
        <v>0</v>
      </c>
      <c r="BE28" s="85">
        <v>0</v>
      </c>
      <c r="BF28" s="85">
        <v>0</v>
      </c>
      <c r="BG28" s="84">
        <v>0</v>
      </c>
      <c r="BH28" s="83">
        <v>0</v>
      </c>
      <c r="BI28" s="92">
        <v>0</v>
      </c>
      <c r="BJ28" s="92">
        <v>0</v>
      </c>
      <c r="BK28" s="92">
        <v>0</v>
      </c>
      <c r="BL28" s="83">
        <v>0</v>
      </c>
      <c r="BM28" s="83">
        <v>0</v>
      </c>
      <c r="BN28" s="83">
        <v>0</v>
      </c>
      <c r="BO28" s="83">
        <v>0</v>
      </c>
      <c r="BP28" s="97">
        <v>0</v>
      </c>
      <c r="BQ28" s="86">
        <v>0</v>
      </c>
      <c r="BR28" s="86">
        <v>0</v>
      </c>
      <c r="BS28" s="98">
        <v>0</v>
      </c>
      <c r="BT28" s="86">
        <v>0</v>
      </c>
      <c r="BU28" s="22">
        <v>1</v>
      </c>
      <c r="BV28" s="22">
        <v>0</v>
      </c>
      <c r="BW28" s="42">
        <v>0</v>
      </c>
      <c r="BX28" s="86">
        <v>0</v>
      </c>
      <c r="BY28" s="86">
        <v>0</v>
      </c>
    </row>
    <row r="29" s="3" customFormat="1" ht="30" customHeight="1" spans="1:77">
      <c r="A29" s="21">
        <f t="shared" si="0"/>
        <v>22</v>
      </c>
      <c r="B29" s="24"/>
      <c r="C29" s="24">
        <v>1</v>
      </c>
      <c r="D29" s="24"/>
      <c r="E29" s="24"/>
      <c r="F29" s="24"/>
      <c r="G29" s="24"/>
      <c r="H29" s="24"/>
      <c r="I29" s="24"/>
      <c r="J29" s="24"/>
      <c r="K29" s="24"/>
      <c r="L29" s="22"/>
      <c r="M29" s="22" t="s">
        <v>130</v>
      </c>
      <c r="N29" s="38" t="s">
        <v>130</v>
      </c>
      <c r="O29" s="38" t="s">
        <v>134</v>
      </c>
      <c r="P29" s="38" t="s">
        <v>144</v>
      </c>
      <c r="Q29" s="22" t="s">
        <v>226</v>
      </c>
      <c r="R29" s="24" t="s">
        <v>227</v>
      </c>
      <c r="S29" s="47"/>
      <c r="T29" s="23" t="s">
        <v>226</v>
      </c>
      <c r="U29" s="22" t="str">
        <f>N29</f>
        <v>SHT0014782</v>
      </c>
      <c r="V29" s="23" t="s">
        <v>226</v>
      </c>
      <c r="W29" s="24" t="s">
        <v>228</v>
      </c>
      <c r="X29" s="48" t="s">
        <v>229</v>
      </c>
      <c r="Y29" s="23" t="s">
        <v>230</v>
      </c>
      <c r="Z29" s="24" t="s">
        <v>231</v>
      </c>
      <c r="AA29" s="24" t="s">
        <v>232</v>
      </c>
      <c r="AB29" s="55"/>
      <c r="AC29" s="57">
        <f>AC50+AC291*2+AC293*2+AC322+AC336*3+AC337+AC338*4+AC343*28+AC339</f>
        <v>16.9297</v>
      </c>
      <c r="AD29" s="55"/>
      <c r="AE29" s="55" t="s">
        <v>234</v>
      </c>
      <c r="AF29" s="55"/>
      <c r="AG29" s="55"/>
      <c r="AH29" s="55"/>
      <c r="AI29" s="55"/>
      <c r="AJ29" s="55"/>
      <c r="AK29" s="55"/>
      <c r="AL29" s="55"/>
      <c r="AM29" s="55"/>
      <c r="AN29" s="55" t="s">
        <v>235</v>
      </c>
      <c r="AO29" s="55" t="s">
        <v>236</v>
      </c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23"/>
      <c r="BA29" s="85">
        <v>0</v>
      </c>
      <c r="BB29" s="85">
        <v>0</v>
      </c>
      <c r="BC29" s="83">
        <v>0</v>
      </c>
      <c r="BD29" s="85">
        <v>0</v>
      </c>
      <c r="BE29" s="85">
        <v>0</v>
      </c>
      <c r="BF29" s="85">
        <v>0</v>
      </c>
      <c r="BG29" s="84">
        <v>0</v>
      </c>
      <c r="BH29" s="83">
        <v>0</v>
      </c>
      <c r="BI29" s="92">
        <v>0</v>
      </c>
      <c r="BJ29" s="92">
        <v>0</v>
      </c>
      <c r="BK29" s="92">
        <v>0</v>
      </c>
      <c r="BL29" s="83">
        <v>0</v>
      </c>
      <c r="BM29" s="83">
        <v>0</v>
      </c>
      <c r="BN29" s="83">
        <v>0</v>
      </c>
      <c r="BO29" s="83">
        <v>0</v>
      </c>
      <c r="BP29" s="97">
        <v>0</v>
      </c>
      <c r="BQ29" s="86">
        <v>0</v>
      </c>
      <c r="BR29" s="86">
        <v>0</v>
      </c>
      <c r="BS29" s="98">
        <v>0</v>
      </c>
      <c r="BT29" s="86">
        <v>0</v>
      </c>
      <c r="BU29" s="22">
        <v>0</v>
      </c>
      <c r="BV29" s="22">
        <v>1</v>
      </c>
      <c r="BW29" s="42">
        <v>0</v>
      </c>
      <c r="BX29" s="86">
        <v>0</v>
      </c>
      <c r="BY29" s="86">
        <v>0</v>
      </c>
    </row>
    <row r="30" s="3" customFormat="1" ht="30" customHeight="1" spans="1:77">
      <c r="A30" s="21">
        <f t="shared" si="0"/>
        <v>23</v>
      </c>
      <c r="B30" s="24"/>
      <c r="C30" s="24">
        <v>1</v>
      </c>
      <c r="D30" s="24"/>
      <c r="E30" s="24"/>
      <c r="F30" s="24"/>
      <c r="G30" s="24"/>
      <c r="H30" s="24"/>
      <c r="I30" s="24"/>
      <c r="J30" s="24"/>
      <c r="K30" s="24"/>
      <c r="L30" s="22"/>
      <c r="M30" s="40" t="s">
        <v>131</v>
      </c>
      <c r="N30" s="40" t="s">
        <v>131</v>
      </c>
      <c r="O30" s="40" t="s">
        <v>134</v>
      </c>
      <c r="P30" s="40" t="s">
        <v>145</v>
      </c>
      <c r="Q30" s="42" t="s">
        <v>226</v>
      </c>
      <c r="R30" s="24" t="s">
        <v>227</v>
      </c>
      <c r="S30" s="49"/>
      <c r="T30" s="50" t="s">
        <v>226</v>
      </c>
      <c r="U30" s="42"/>
      <c r="V30" s="50" t="s">
        <v>226</v>
      </c>
      <c r="W30" s="24" t="s">
        <v>228</v>
      </c>
      <c r="X30" s="48" t="s">
        <v>229</v>
      </c>
      <c r="Y30" s="23" t="s">
        <v>230</v>
      </c>
      <c r="Z30" s="24" t="s">
        <v>231</v>
      </c>
      <c r="AA30" s="24" t="s">
        <v>232</v>
      </c>
      <c r="AB30" s="55"/>
      <c r="AC30" s="57">
        <f>AC49+AC269*2+AC271*2+AC297+AC306*3+AC307+AC308*4+AC313*28+AC309+AC316*8+AC319+AC320</f>
        <v>31.4602</v>
      </c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 t="s">
        <v>235</v>
      </c>
      <c r="AO30" s="55" t="s">
        <v>236</v>
      </c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23"/>
      <c r="BA30" s="85">
        <v>0</v>
      </c>
      <c r="BB30" s="85">
        <v>0</v>
      </c>
      <c r="BC30" s="85">
        <v>0</v>
      </c>
      <c r="BD30" s="85">
        <v>0</v>
      </c>
      <c r="BE30" s="85">
        <v>0</v>
      </c>
      <c r="BF30" s="85">
        <v>0</v>
      </c>
      <c r="BG30" s="85">
        <v>0</v>
      </c>
      <c r="BH30" s="85">
        <v>0</v>
      </c>
      <c r="BI30" s="85">
        <v>0</v>
      </c>
      <c r="BJ30" s="85">
        <v>0</v>
      </c>
      <c r="BK30" s="85">
        <v>0</v>
      </c>
      <c r="BL30" s="85">
        <v>0</v>
      </c>
      <c r="BM30" s="85">
        <v>0</v>
      </c>
      <c r="BN30" s="85">
        <v>0</v>
      </c>
      <c r="BO30" s="85">
        <v>0</v>
      </c>
      <c r="BP30" s="85">
        <v>0</v>
      </c>
      <c r="BQ30" s="85">
        <v>0</v>
      </c>
      <c r="BR30" s="85">
        <v>0</v>
      </c>
      <c r="BS30" s="85">
        <v>0</v>
      </c>
      <c r="BT30" s="85">
        <v>0</v>
      </c>
      <c r="BU30" s="85">
        <v>0</v>
      </c>
      <c r="BV30" s="85">
        <v>0</v>
      </c>
      <c r="BW30" s="42">
        <v>1</v>
      </c>
      <c r="BX30" s="86">
        <v>0</v>
      </c>
      <c r="BY30" s="86">
        <v>0</v>
      </c>
    </row>
    <row r="31" s="3" customFormat="1" ht="30" customHeight="1" spans="1:77">
      <c r="A31" s="21">
        <f t="shared" si="0"/>
        <v>24</v>
      </c>
      <c r="B31" s="24"/>
      <c r="C31" s="24">
        <v>1</v>
      </c>
      <c r="D31" s="24"/>
      <c r="E31" s="24"/>
      <c r="F31" s="24"/>
      <c r="G31" s="24"/>
      <c r="H31" s="24"/>
      <c r="I31" s="24"/>
      <c r="J31" s="24"/>
      <c r="K31" s="24"/>
      <c r="L31" s="22"/>
      <c r="M31" s="22" t="s">
        <v>280</v>
      </c>
      <c r="N31" s="38" t="s">
        <v>280</v>
      </c>
      <c r="O31" s="38" t="s">
        <v>134</v>
      </c>
      <c r="P31" s="38" t="s">
        <v>281</v>
      </c>
      <c r="Q31" s="22" t="s">
        <v>226</v>
      </c>
      <c r="R31" s="24" t="s">
        <v>227</v>
      </c>
      <c r="S31" s="47"/>
      <c r="T31" s="23" t="s">
        <v>226</v>
      </c>
      <c r="U31" s="22" t="str">
        <f>N31</f>
        <v>SHT0014992</v>
      </c>
      <c r="V31" s="23" t="s">
        <v>226</v>
      </c>
      <c r="W31" s="24" t="s">
        <v>228</v>
      </c>
      <c r="X31" s="48" t="s">
        <v>229</v>
      </c>
      <c r="Y31" s="23" t="s">
        <v>230</v>
      </c>
      <c r="Z31" s="24" t="s">
        <v>231</v>
      </c>
      <c r="AA31" s="24" t="s">
        <v>232</v>
      </c>
      <c r="AB31" s="55" t="s">
        <v>233</v>
      </c>
      <c r="AC31" s="57">
        <f>AC51+AC291*2+AC293*2+AC322+AC336*3+AC337+AC338*4+AC343*28+AC344</f>
        <v>17.6753</v>
      </c>
      <c r="AD31" s="55"/>
      <c r="AE31" s="55" t="s">
        <v>234</v>
      </c>
      <c r="AF31" s="55"/>
      <c r="AG31" s="55"/>
      <c r="AH31" s="55"/>
      <c r="AI31" s="55"/>
      <c r="AJ31" s="55"/>
      <c r="AK31" s="55"/>
      <c r="AL31" s="55"/>
      <c r="AM31" s="55"/>
      <c r="AN31" s="55" t="s">
        <v>235</v>
      </c>
      <c r="AO31" s="55" t="s">
        <v>236</v>
      </c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23"/>
      <c r="BA31" s="85">
        <v>0</v>
      </c>
      <c r="BB31" s="85">
        <v>0</v>
      </c>
      <c r="BC31" s="83">
        <v>0</v>
      </c>
      <c r="BD31" s="85">
        <v>0</v>
      </c>
      <c r="BE31" s="85">
        <v>0</v>
      </c>
      <c r="BF31" s="85">
        <v>0</v>
      </c>
      <c r="BG31" s="84">
        <v>0</v>
      </c>
      <c r="BH31" s="83">
        <v>0</v>
      </c>
      <c r="BI31" s="92">
        <v>0</v>
      </c>
      <c r="BJ31" s="92">
        <v>0</v>
      </c>
      <c r="BK31" s="92">
        <v>0</v>
      </c>
      <c r="BL31" s="83">
        <v>0</v>
      </c>
      <c r="BM31" s="83">
        <v>0</v>
      </c>
      <c r="BN31" s="83">
        <v>0</v>
      </c>
      <c r="BO31" s="83">
        <v>0</v>
      </c>
      <c r="BP31" s="97">
        <v>0</v>
      </c>
      <c r="BQ31" s="86">
        <v>0</v>
      </c>
      <c r="BR31" s="86">
        <v>0</v>
      </c>
      <c r="BS31" s="98">
        <v>0</v>
      </c>
      <c r="BT31" s="86">
        <v>0</v>
      </c>
      <c r="BU31" s="22">
        <v>0</v>
      </c>
      <c r="BV31" s="22">
        <v>0</v>
      </c>
      <c r="BW31" s="42">
        <v>0</v>
      </c>
      <c r="BX31" s="86">
        <v>1</v>
      </c>
      <c r="BY31" s="86">
        <v>0</v>
      </c>
    </row>
    <row r="32" s="3" customFormat="1" ht="30" customHeight="1" spans="1:77">
      <c r="A32" s="21">
        <f t="shared" si="0"/>
        <v>25</v>
      </c>
      <c r="B32" s="24"/>
      <c r="C32" s="24">
        <v>1</v>
      </c>
      <c r="D32" s="24"/>
      <c r="E32" s="24"/>
      <c r="F32" s="24"/>
      <c r="G32" s="24"/>
      <c r="H32" s="24"/>
      <c r="I32" s="24"/>
      <c r="J32" s="24"/>
      <c r="K32" s="24"/>
      <c r="L32" s="22"/>
      <c r="M32" s="22" t="s">
        <v>282</v>
      </c>
      <c r="N32" s="38" t="s">
        <v>282</v>
      </c>
      <c r="O32" s="38" t="s">
        <v>134</v>
      </c>
      <c r="P32" s="38" t="s">
        <v>283</v>
      </c>
      <c r="Q32" s="22" t="s">
        <v>226</v>
      </c>
      <c r="R32" s="24" t="s">
        <v>227</v>
      </c>
      <c r="S32" s="47"/>
      <c r="T32" s="23" t="s">
        <v>226</v>
      </c>
      <c r="U32" s="22" t="str">
        <f>N32</f>
        <v>SHT0015156</v>
      </c>
      <c r="V32" s="23" t="s">
        <v>226</v>
      </c>
      <c r="W32" s="24" t="s">
        <v>228</v>
      </c>
      <c r="X32" s="48" t="s">
        <v>229</v>
      </c>
      <c r="Y32" s="23" t="s">
        <v>230</v>
      </c>
      <c r="Z32" s="24" t="s">
        <v>231</v>
      </c>
      <c r="AA32" s="24" t="s">
        <v>232</v>
      </c>
      <c r="AB32" s="55" t="s">
        <v>233</v>
      </c>
      <c r="AC32" s="57">
        <f>AC52+AC291*2+AC293*2+AC322+AC336*3+AC337+AC338*4+AC343*28+AC344</f>
        <v>17.7265</v>
      </c>
      <c r="AD32" s="55"/>
      <c r="AE32" s="55" t="s">
        <v>234</v>
      </c>
      <c r="AF32" s="55"/>
      <c r="AG32" s="55"/>
      <c r="AH32" s="55"/>
      <c r="AI32" s="55"/>
      <c r="AJ32" s="55"/>
      <c r="AK32" s="55"/>
      <c r="AL32" s="55"/>
      <c r="AM32" s="55"/>
      <c r="AN32" s="55" t="s">
        <v>235</v>
      </c>
      <c r="AO32" s="55" t="s">
        <v>236</v>
      </c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23"/>
      <c r="BA32" s="86">
        <v>0</v>
      </c>
      <c r="BB32" s="86">
        <v>0</v>
      </c>
      <c r="BC32" s="86">
        <v>0</v>
      </c>
      <c r="BD32" s="86">
        <v>0</v>
      </c>
      <c r="BE32" s="86">
        <v>0</v>
      </c>
      <c r="BF32" s="86">
        <v>0</v>
      </c>
      <c r="BG32" s="84">
        <v>0</v>
      </c>
      <c r="BH32" s="86">
        <v>0</v>
      </c>
      <c r="BI32" s="86">
        <v>0</v>
      </c>
      <c r="BJ32" s="86">
        <v>0</v>
      </c>
      <c r="BK32" s="86">
        <v>0</v>
      </c>
      <c r="BL32" s="86">
        <v>0</v>
      </c>
      <c r="BM32" s="86">
        <v>0</v>
      </c>
      <c r="BN32" s="86">
        <v>0</v>
      </c>
      <c r="BO32" s="86">
        <v>0</v>
      </c>
      <c r="BP32" s="86">
        <v>0</v>
      </c>
      <c r="BQ32" s="86">
        <v>0</v>
      </c>
      <c r="BR32" s="86">
        <v>0</v>
      </c>
      <c r="BS32" s="86">
        <v>0</v>
      </c>
      <c r="BT32" s="86">
        <v>0</v>
      </c>
      <c r="BU32" s="86">
        <v>0</v>
      </c>
      <c r="BV32" s="86">
        <v>0</v>
      </c>
      <c r="BW32" s="86">
        <v>0</v>
      </c>
      <c r="BX32" s="86">
        <v>0</v>
      </c>
      <c r="BY32" s="86">
        <v>1</v>
      </c>
    </row>
    <row r="33" s="3" customFormat="1" ht="30" customHeight="1" spans="1:77">
      <c r="A33" s="21">
        <f t="shared" si="0"/>
        <v>26</v>
      </c>
      <c r="B33" s="23"/>
      <c r="C33" s="23"/>
      <c r="D33" s="23">
        <v>2</v>
      </c>
      <c r="E33" s="23"/>
      <c r="F33" s="23"/>
      <c r="G33" s="23"/>
      <c r="H33" s="23"/>
      <c r="I33" s="23"/>
      <c r="J33" s="23"/>
      <c r="K33" s="23"/>
      <c r="L33" s="41"/>
      <c r="M33" s="41" t="s">
        <v>284</v>
      </c>
      <c r="N33" s="22" t="s">
        <v>284</v>
      </c>
      <c r="O33" s="23" t="s">
        <v>285</v>
      </c>
      <c r="P33" s="22" t="s">
        <v>286</v>
      </c>
      <c r="Q33" s="22" t="s">
        <v>226</v>
      </c>
      <c r="R33" s="24" t="s">
        <v>227</v>
      </c>
      <c r="S33" s="47"/>
      <c r="T33" s="23" t="s">
        <v>226</v>
      </c>
      <c r="U33" s="22" t="s">
        <v>284</v>
      </c>
      <c r="V33" s="23" t="s">
        <v>226</v>
      </c>
      <c r="W33" s="24" t="s">
        <v>228</v>
      </c>
      <c r="X33" s="48" t="s">
        <v>229</v>
      </c>
      <c r="Y33" s="23" t="s">
        <v>230</v>
      </c>
      <c r="Z33" s="24" t="s">
        <v>231</v>
      </c>
      <c r="AA33" s="24" t="s">
        <v>232</v>
      </c>
      <c r="AB33" s="48" t="s">
        <v>287</v>
      </c>
      <c r="AC33" s="56">
        <f>AC72+AC81+AC139+AC170+AC209+AC210+AC224*2+AC226+AC227*2+AC228*2+AC229+AC239+AC240+AC241+AC243+AC244+AC245+AC246+AC247+AC249*4+AC252*2+AC254*4+AC256+AC259*2+AC260*2+AC263*2+AC265*2+AC268*2+AC269+AC275*4+AC276*2+AC277*2+AC278*6+AC279*2+AC280+AC281+AC282+AC283+AC284+AC286+AC287*2</f>
        <v>12.9442</v>
      </c>
      <c r="AD33" s="55" t="s">
        <v>232</v>
      </c>
      <c r="AE33" s="55" t="s">
        <v>234</v>
      </c>
      <c r="AF33" s="55"/>
      <c r="AG33" s="55"/>
      <c r="AH33" s="55"/>
      <c r="AI33" s="55"/>
      <c r="AJ33" s="55"/>
      <c r="AK33" s="55"/>
      <c r="AL33" s="55"/>
      <c r="AM33" s="55"/>
      <c r="AN33" s="55" t="s">
        <v>288</v>
      </c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23"/>
      <c r="BA33" s="83">
        <v>1</v>
      </c>
      <c r="BB33" s="83">
        <v>1</v>
      </c>
      <c r="BC33" s="83">
        <v>0</v>
      </c>
      <c r="BD33" s="83">
        <v>0</v>
      </c>
      <c r="BE33" s="83">
        <v>0</v>
      </c>
      <c r="BF33" s="83">
        <v>0</v>
      </c>
      <c r="BG33" s="84">
        <v>0</v>
      </c>
      <c r="BH33" s="83">
        <v>0</v>
      </c>
      <c r="BI33" s="92">
        <v>0</v>
      </c>
      <c r="BJ33" s="92">
        <v>0</v>
      </c>
      <c r="BK33" s="92">
        <v>0</v>
      </c>
      <c r="BL33" s="83">
        <v>0</v>
      </c>
      <c r="BM33" s="83">
        <v>0</v>
      </c>
      <c r="BN33" s="83">
        <v>0</v>
      </c>
      <c r="BO33" s="83">
        <v>0</v>
      </c>
      <c r="BP33" s="97">
        <v>0</v>
      </c>
      <c r="BQ33" s="97">
        <v>0</v>
      </c>
      <c r="BR33" s="97">
        <v>0</v>
      </c>
      <c r="BS33" s="98">
        <v>0</v>
      </c>
      <c r="BT33" s="97">
        <v>0</v>
      </c>
      <c r="BU33" s="22">
        <v>0</v>
      </c>
      <c r="BV33" s="22">
        <v>0</v>
      </c>
      <c r="BW33" s="42">
        <v>0</v>
      </c>
      <c r="BX33" s="97">
        <v>0</v>
      </c>
      <c r="BY33" s="97">
        <v>0</v>
      </c>
    </row>
    <row r="34" s="3" customFormat="1" ht="30" customHeight="1" spans="1:77">
      <c r="A34" s="21">
        <f t="shared" ref="A34:A39" si="1">ROW()-7</f>
        <v>27</v>
      </c>
      <c r="B34" s="23"/>
      <c r="C34" s="23"/>
      <c r="D34" s="23">
        <v>2</v>
      </c>
      <c r="E34" s="23"/>
      <c r="F34" s="23"/>
      <c r="G34" s="23"/>
      <c r="H34" s="23"/>
      <c r="I34" s="23"/>
      <c r="J34" s="23"/>
      <c r="K34" s="23"/>
      <c r="L34" s="41"/>
      <c r="M34" s="41" t="s">
        <v>289</v>
      </c>
      <c r="N34" s="22" t="s">
        <v>289</v>
      </c>
      <c r="O34" s="23" t="s">
        <v>285</v>
      </c>
      <c r="P34" s="22" t="s">
        <v>241</v>
      </c>
      <c r="Q34" s="22" t="s">
        <v>226</v>
      </c>
      <c r="R34" s="24" t="s">
        <v>227</v>
      </c>
      <c r="S34" s="47"/>
      <c r="T34" s="23" t="s">
        <v>226</v>
      </c>
      <c r="U34" s="22" t="s">
        <v>232</v>
      </c>
      <c r="V34" s="23" t="s">
        <v>226</v>
      </c>
      <c r="W34" s="24" t="s">
        <v>228</v>
      </c>
      <c r="X34" s="48" t="s">
        <v>229</v>
      </c>
      <c r="Y34" s="23" t="s">
        <v>230</v>
      </c>
      <c r="Z34" s="24" t="s">
        <v>231</v>
      </c>
      <c r="AA34" s="24" t="s">
        <v>232</v>
      </c>
      <c r="AB34" s="48" t="s">
        <v>287</v>
      </c>
      <c r="AC34" s="56">
        <f>AC72+AC94+AC139+AC170+AC209+AC210+AC224*2+AC226+AC227*2+AC228*2+AC229+AC239+AC240+AC241+AC243+AC244+AC245+AC246+AC247+AC249*4+AC252*2+AC254*4+AC256+AC259*2+AC260*2+AC263*2+AC265*2+AC268*2+AC269+AC275*4+AC276*2+AC277*2+AC278*6+AC279*2+AC280+AC281+AC282+AC283+AC284+AC286+AC287*2</f>
        <v>13.2946</v>
      </c>
      <c r="AD34" s="55"/>
      <c r="AE34" s="55" t="s">
        <v>234</v>
      </c>
      <c r="AF34" s="55"/>
      <c r="AG34" s="55"/>
      <c r="AH34" s="55"/>
      <c r="AI34" s="55"/>
      <c r="AJ34" s="55"/>
      <c r="AK34" s="55"/>
      <c r="AL34" s="55"/>
      <c r="AM34" s="55"/>
      <c r="AN34" s="55" t="s">
        <v>288</v>
      </c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23"/>
      <c r="BA34" s="83">
        <v>0</v>
      </c>
      <c r="BB34" s="83">
        <v>0</v>
      </c>
      <c r="BC34" s="83">
        <v>1</v>
      </c>
      <c r="BD34" s="83">
        <v>0</v>
      </c>
      <c r="BE34" s="83">
        <v>0</v>
      </c>
      <c r="BF34" s="83">
        <v>0</v>
      </c>
      <c r="BG34" s="84">
        <v>0</v>
      </c>
      <c r="BH34" s="83">
        <v>0</v>
      </c>
      <c r="BI34" s="92">
        <v>0</v>
      </c>
      <c r="BJ34" s="92">
        <v>0</v>
      </c>
      <c r="BK34" s="92">
        <v>0</v>
      </c>
      <c r="BL34" s="83">
        <v>0</v>
      </c>
      <c r="BM34" s="83">
        <v>0</v>
      </c>
      <c r="BN34" s="83">
        <v>0</v>
      </c>
      <c r="BO34" s="83">
        <v>0</v>
      </c>
      <c r="BP34" s="97">
        <v>0</v>
      </c>
      <c r="BQ34" s="97">
        <v>0</v>
      </c>
      <c r="BR34" s="97">
        <v>0</v>
      </c>
      <c r="BS34" s="98">
        <v>0</v>
      </c>
      <c r="BT34" s="97">
        <v>0</v>
      </c>
      <c r="BU34" s="22">
        <v>0</v>
      </c>
      <c r="BV34" s="22">
        <v>0</v>
      </c>
      <c r="BW34" s="42">
        <v>0</v>
      </c>
      <c r="BX34" s="97">
        <v>0</v>
      </c>
      <c r="BY34" s="97">
        <v>0</v>
      </c>
    </row>
    <row r="35" s="3" customFormat="1" ht="30" customHeight="1" spans="1:77">
      <c r="A35" s="21">
        <f t="shared" si="1"/>
        <v>28</v>
      </c>
      <c r="B35" s="23"/>
      <c r="C35" s="23"/>
      <c r="D35" s="23">
        <v>2</v>
      </c>
      <c r="E35" s="23"/>
      <c r="F35" s="23"/>
      <c r="G35" s="23"/>
      <c r="H35" s="23"/>
      <c r="I35" s="23"/>
      <c r="J35" s="23"/>
      <c r="K35" s="23"/>
      <c r="L35" s="41"/>
      <c r="M35" s="41" t="s">
        <v>290</v>
      </c>
      <c r="N35" s="22" t="s">
        <v>290</v>
      </c>
      <c r="O35" s="23" t="s">
        <v>285</v>
      </c>
      <c r="P35" s="22" t="s">
        <v>291</v>
      </c>
      <c r="Q35" s="22" t="s">
        <v>226</v>
      </c>
      <c r="R35" s="24" t="s">
        <v>227</v>
      </c>
      <c r="S35" s="47"/>
      <c r="T35" s="23" t="s">
        <v>226</v>
      </c>
      <c r="U35" s="22" t="s">
        <v>232</v>
      </c>
      <c r="V35" s="23" t="s">
        <v>226</v>
      </c>
      <c r="W35" s="24" t="s">
        <v>228</v>
      </c>
      <c r="X35" s="48" t="s">
        <v>229</v>
      </c>
      <c r="Y35" s="23" t="s">
        <v>230</v>
      </c>
      <c r="Z35" s="24" t="s">
        <v>231</v>
      </c>
      <c r="AA35" s="24" t="s">
        <v>232</v>
      </c>
      <c r="AB35" s="48" t="s">
        <v>287</v>
      </c>
      <c r="AC35" s="56">
        <f>AC73+AC96+AC140+AC171+AC210+AC211+AC226*2+AC227+AC228*2+AC229*2+AC231+AC240+AC241+AC243+AC244+AC245+AC246+AC247+AC250*4+AC253*2+AC256*4+AC257+AC260*2+AC261*2+AC264*2+AC268*2+AC269*2+AC270+AC276*4+AC277*2+AC278*2+AC279*6+AC280*2+AC281+AC282+AC283+AC284+AC286+AC287+AC288*2</f>
        <v>13.7923</v>
      </c>
      <c r="AD35" s="55"/>
      <c r="AE35" s="55" t="s">
        <v>234</v>
      </c>
      <c r="AF35" s="55"/>
      <c r="AG35" s="55"/>
      <c r="AH35" s="55"/>
      <c r="AI35" s="55"/>
      <c r="AJ35" s="55"/>
      <c r="AK35" s="55"/>
      <c r="AL35" s="55"/>
      <c r="AM35" s="55"/>
      <c r="AN35" s="55" t="s">
        <v>288</v>
      </c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23"/>
      <c r="BA35" s="83">
        <v>0</v>
      </c>
      <c r="BB35" s="83">
        <v>0</v>
      </c>
      <c r="BC35" s="83">
        <v>0</v>
      </c>
      <c r="BD35" s="83">
        <v>0</v>
      </c>
      <c r="BE35" s="83">
        <v>0</v>
      </c>
      <c r="BF35" s="83">
        <v>0</v>
      </c>
      <c r="BG35" s="84">
        <v>0</v>
      </c>
      <c r="BH35" s="83">
        <v>0</v>
      </c>
      <c r="BI35" s="92">
        <v>0</v>
      </c>
      <c r="BJ35" s="92">
        <v>0</v>
      </c>
      <c r="BK35" s="92">
        <v>0</v>
      </c>
      <c r="BL35" s="83">
        <v>0</v>
      </c>
      <c r="BM35" s="83">
        <v>1</v>
      </c>
      <c r="BN35" s="83">
        <v>0</v>
      </c>
      <c r="BO35" s="83">
        <v>0</v>
      </c>
      <c r="BP35" s="97">
        <v>0</v>
      </c>
      <c r="BQ35" s="97">
        <v>0</v>
      </c>
      <c r="BR35" s="97">
        <v>0</v>
      </c>
      <c r="BS35" s="98">
        <v>0</v>
      </c>
      <c r="BT35" s="97">
        <v>0</v>
      </c>
      <c r="BU35" s="22">
        <v>0</v>
      </c>
      <c r="BV35" s="22">
        <v>0</v>
      </c>
      <c r="BW35" s="42">
        <v>0</v>
      </c>
      <c r="BX35" s="97">
        <v>0</v>
      </c>
      <c r="BY35" s="97">
        <v>0</v>
      </c>
    </row>
    <row r="36" s="3" customFormat="1" ht="30" customHeight="1" spans="1:77">
      <c r="A36" s="21">
        <f t="shared" si="1"/>
        <v>29</v>
      </c>
      <c r="B36" s="23"/>
      <c r="C36" s="23"/>
      <c r="D36" s="23">
        <v>2</v>
      </c>
      <c r="E36" s="23"/>
      <c r="F36" s="23"/>
      <c r="G36" s="23"/>
      <c r="H36" s="23"/>
      <c r="I36" s="23"/>
      <c r="J36" s="23"/>
      <c r="K36" s="23"/>
      <c r="L36" s="41"/>
      <c r="M36" s="41" t="s">
        <v>292</v>
      </c>
      <c r="N36" s="22" t="s">
        <v>292</v>
      </c>
      <c r="O36" s="23" t="s">
        <v>285</v>
      </c>
      <c r="P36" s="22" t="s">
        <v>244</v>
      </c>
      <c r="Q36" s="22" t="s">
        <v>226</v>
      </c>
      <c r="R36" s="24" t="s">
        <v>227</v>
      </c>
      <c r="S36" s="47"/>
      <c r="T36" s="23" t="s">
        <v>226</v>
      </c>
      <c r="U36" s="22" t="s">
        <v>232</v>
      </c>
      <c r="V36" s="23" t="s">
        <v>226</v>
      </c>
      <c r="W36" s="24" t="s">
        <v>228</v>
      </c>
      <c r="X36" s="48" t="s">
        <v>229</v>
      </c>
      <c r="Y36" s="23" t="s">
        <v>230</v>
      </c>
      <c r="Z36" s="24" t="s">
        <v>231</v>
      </c>
      <c r="AA36" s="24" t="s">
        <v>232</v>
      </c>
      <c r="AB36" s="48" t="s">
        <v>293</v>
      </c>
      <c r="AC36" s="58">
        <f>AC72+AC128+AC139+AC171+AC215+AC217+AC218+AC223+AC222+AC226+AC227*2+AC228*2+AC229+AC239+AC240+AC241+AC243+AC244+AC245+AC246+AC248+AC249*4+AC252*2+AC254*4+AC256+AC259*2+AC260*2+AC264*2+AC266*2+AC268*2+AC269+AC275*4+AC276*2+AC277*2+AC278*6+AC279*2+AC280+AC281+AC282+AC283+AC284+AC286+AC287*2</f>
        <v>12.9341</v>
      </c>
      <c r="AD36" s="55" t="s">
        <v>232</v>
      </c>
      <c r="AE36" s="55" t="s">
        <v>234</v>
      </c>
      <c r="AF36" s="55"/>
      <c r="AG36" s="55"/>
      <c r="AH36" s="55"/>
      <c r="AI36" s="55"/>
      <c r="AJ36" s="55"/>
      <c r="AK36" s="55"/>
      <c r="AL36" s="55"/>
      <c r="AM36" s="55"/>
      <c r="AN36" s="55" t="s">
        <v>288</v>
      </c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23"/>
      <c r="BA36" s="83">
        <v>0</v>
      </c>
      <c r="BB36" s="83">
        <v>0</v>
      </c>
      <c r="BC36" s="83">
        <v>0</v>
      </c>
      <c r="BD36" s="83">
        <v>1</v>
      </c>
      <c r="BE36" s="83">
        <v>0</v>
      </c>
      <c r="BF36" s="83">
        <v>1</v>
      </c>
      <c r="BG36" s="84">
        <v>0</v>
      </c>
      <c r="BH36" s="83">
        <v>0</v>
      </c>
      <c r="BI36" s="92">
        <v>0</v>
      </c>
      <c r="BJ36" s="92">
        <v>0</v>
      </c>
      <c r="BK36" s="92">
        <v>0</v>
      </c>
      <c r="BL36" s="83">
        <v>0</v>
      </c>
      <c r="BM36" s="83">
        <v>0</v>
      </c>
      <c r="BN36" s="83">
        <v>0</v>
      </c>
      <c r="BO36" s="83">
        <v>0</v>
      </c>
      <c r="BP36" s="97">
        <v>0</v>
      </c>
      <c r="BQ36" s="97">
        <v>0</v>
      </c>
      <c r="BR36" s="97">
        <v>0</v>
      </c>
      <c r="BS36" s="98">
        <v>0</v>
      </c>
      <c r="BT36" s="97">
        <v>0</v>
      </c>
      <c r="BU36" s="22">
        <v>0</v>
      </c>
      <c r="BV36" s="22">
        <v>0</v>
      </c>
      <c r="BW36" s="42">
        <v>0</v>
      </c>
      <c r="BX36" s="97">
        <v>0</v>
      </c>
      <c r="BY36" s="97">
        <v>0</v>
      </c>
    </row>
    <row r="37" s="3" customFormat="1" ht="30" customHeight="1" spans="1:77">
      <c r="A37" s="21">
        <f t="shared" si="1"/>
        <v>30</v>
      </c>
      <c r="B37" s="23"/>
      <c r="C37" s="23"/>
      <c r="D37" s="23">
        <v>2</v>
      </c>
      <c r="E37" s="23"/>
      <c r="F37" s="23"/>
      <c r="G37" s="23"/>
      <c r="H37" s="23"/>
      <c r="I37" s="23"/>
      <c r="J37" s="23"/>
      <c r="K37" s="23"/>
      <c r="L37" s="41"/>
      <c r="M37" s="41" t="s">
        <v>294</v>
      </c>
      <c r="N37" s="22" t="s">
        <v>294</v>
      </c>
      <c r="O37" s="23" t="s">
        <v>295</v>
      </c>
      <c r="P37" s="22" t="s">
        <v>268</v>
      </c>
      <c r="Q37" s="22" t="s">
        <v>226</v>
      </c>
      <c r="R37" s="24" t="s">
        <v>227</v>
      </c>
      <c r="S37" s="47"/>
      <c r="T37" s="23" t="s">
        <v>226</v>
      </c>
      <c r="U37" s="22" t="s">
        <v>232</v>
      </c>
      <c r="V37" s="23" t="s">
        <v>226</v>
      </c>
      <c r="W37" s="24" t="s">
        <v>228</v>
      </c>
      <c r="X37" s="48" t="s">
        <v>229</v>
      </c>
      <c r="Y37" s="23" t="s">
        <v>230</v>
      </c>
      <c r="Z37" s="24" t="s">
        <v>231</v>
      </c>
      <c r="AA37" s="24" t="s">
        <v>232</v>
      </c>
      <c r="AB37" s="48" t="s">
        <v>293</v>
      </c>
      <c r="AC37" s="58">
        <f>AC72+AC139+AC152+AC171+AC215+AC217+AC218+AC223+AC222+AC226+AC227*2+AC228*2+AC229+AC239+AC240+AC241+AC243+AC244+AC245+AC246+AC248+AC249*4+AC252*2+AC254*4+AC256+AC259*2+AC260*2+AC264*2+AC266*2+AC268*2+AC269+AC275*4+AC276*2+AC277*2+AC278*6+AC279*2+AC280+AC281+AC282+AC283+AC284+AC286+AC287*2</f>
        <v>13.46</v>
      </c>
      <c r="AD37" s="55" t="s">
        <v>232</v>
      </c>
      <c r="AE37" s="55" t="s">
        <v>234</v>
      </c>
      <c r="AF37" s="55"/>
      <c r="AG37" s="55"/>
      <c r="AH37" s="55"/>
      <c r="AI37" s="55"/>
      <c r="AJ37" s="55"/>
      <c r="AK37" s="55"/>
      <c r="AL37" s="55"/>
      <c r="AM37" s="55"/>
      <c r="AN37" s="55" t="s">
        <v>288</v>
      </c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23"/>
      <c r="BA37" s="83">
        <v>0</v>
      </c>
      <c r="BB37" s="83">
        <v>0</v>
      </c>
      <c r="BC37" s="83">
        <v>0</v>
      </c>
      <c r="BD37" s="83">
        <v>0</v>
      </c>
      <c r="BE37" s="83">
        <v>0</v>
      </c>
      <c r="BF37" s="83">
        <v>0</v>
      </c>
      <c r="BG37" s="84">
        <v>0</v>
      </c>
      <c r="BH37" s="83">
        <v>0</v>
      </c>
      <c r="BI37" s="92">
        <v>0</v>
      </c>
      <c r="BJ37" s="92">
        <v>0</v>
      </c>
      <c r="BK37" s="92">
        <v>0</v>
      </c>
      <c r="BL37" s="83">
        <v>0</v>
      </c>
      <c r="BM37" s="83">
        <v>0</v>
      </c>
      <c r="BN37" s="83">
        <v>0</v>
      </c>
      <c r="BO37" s="83">
        <v>1</v>
      </c>
      <c r="BP37" s="97">
        <v>0</v>
      </c>
      <c r="BQ37" s="97">
        <v>0</v>
      </c>
      <c r="BR37" s="97">
        <v>0</v>
      </c>
      <c r="BS37" s="98">
        <v>0</v>
      </c>
      <c r="BT37" s="97">
        <v>0</v>
      </c>
      <c r="BU37" s="22">
        <v>0</v>
      </c>
      <c r="BV37" s="22">
        <v>0</v>
      </c>
      <c r="BW37" s="42">
        <v>0</v>
      </c>
      <c r="BX37" s="97">
        <v>0</v>
      </c>
      <c r="BY37" s="97">
        <v>0</v>
      </c>
    </row>
    <row r="38" s="3" customFormat="1" ht="30" customHeight="1" spans="1:77">
      <c r="A38" s="21">
        <f t="shared" si="1"/>
        <v>31</v>
      </c>
      <c r="B38" s="23"/>
      <c r="C38" s="23"/>
      <c r="D38" s="23">
        <v>2</v>
      </c>
      <c r="E38" s="23"/>
      <c r="F38" s="23"/>
      <c r="G38" s="23"/>
      <c r="H38" s="23"/>
      <c r="I38" s="23"/>
      <c r="J38" s="23"/>
      <c r="K38" s="23"/>
      <c r="L38" s="41"/>
      <c r="M38" s="41" t="s">
        <v>296</v>
      </c>
      <c r="N38" s="22" t="s">
        <v>296</v>
      </c>
      <c r="O38" s="23" t="s">
        <v>285</v>
      </c>
      <c r="P38" s="22" t="s">
        <v>140</v>
      </c>
      <c r="Q38" s="22" t="s">
        <v>226</v>
      </c>
      <c r="R38" s="24" t="s">
        <v>227</v>
      </c>
      <c r="S38" s="47"/>
      <c r="T38" s="23" t="s">
        <v>226</v>
      </c>
      <c r="U38" s="22" t="s">
        <v>232</v>
      </c>
      <c r="V38" s="23" t="s">
        <v>226</v>
      </c>
      <c r="W38" s="48" t="s">
        <v>229</v>
      </c>
      <c r="X38" s="24" t="s">
        <v>228</v>
      </c>
      <c r="Y38" s="23" t="s">
        <v>230</v>
      </c>
      <c r="Z38" s="24" t="s">
        <v>231</v>
      </c>
      <c r="AA38" s="24" t="s">
        <v>232</v>
      </c>
      <c r="AB38" s="48" t="s">
        <v>293</v>
      </c>
      <c r="AC38" s="58">
        <f>AC72+AC128+AC139+AC170+AC209+AC211+AC224*2+AC226+AC227*2+AC228*2+AC229+AC239+AC240+AC241+AC243+AC244+AC245+AC246+AC247+AC249*4+AC252*2+AC254*4+AC256+AC259*2+AC260*2+AC263*2+AC265*2+AC268*2+AC269+AC275*4+AC276*2+AC277*2+AC278*6+AC279*2+AC280+AC281+AC282+AC283+AC284+AC286+AC287*2</f>
        <v>12.8412</v>
      </c>
      <c r="AD38" s="55" t="s">
        <v>232</v>
      </c>
      <c r="AE38" s="55" t="s">
        <v>234</v>
      </c>
      <c r="AF38" s="55"/>
      <c r="AG38" s="55"/>
      <c r="AH38" s="55"/>
      <c r="AI38" s="55"/>
      <c r="AJ38" s="55"/>
      <c r="AK38" s="55"/>
      <c r="AL38" s="55"/>
      <c r="AM38" s="55"/>
      <c r="AN38" s="55" t="s">
        <v>288</v>
      </c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23"/>
      <c r="BA38" s="83">
        <v>0</v>
      </c>
      <c r="BB38" s="83">
        <v>0</v>
      </c>
      <c r="BC38" s="83">
        <v>0</v>
      </c>
      <c r="BD38" s="83">
        <v>0</v>
      </c>
      <c r="BE38" s="83">
        <v>1</v>
      </c>
      <c r="BF38" s="83">
        <v>0</v>
      </c>
      <c r="BG38" s="84">
        <v>0</v>
      </c>
      <c r="BH38" s="83">
        <v>0</v>
      </c>
      <c r="BI38" s="92">
        <v>0</v>
      </c>
      <c r="BJ38" s="92">
        <v>0</v>
      </c>
      <c r="BK38" s="92">
        <v>0</v>
      </c>
      <c r="BL38" s="83">
        <v>0</v>
      </c>
      <c r="BM38" s="83">
        <v>0</v>
      </c>
      <c r="BN38" s="83">
        <v>0</v>
      </c>
      <c r="BO38" s="83">
        <v>0</v>
      </c>
      <c r="BP38" s="97">
        <v>0</v>
      </c>
      <c r="BQ38" s="97">
        <v>0</v>
      </c>
      <c r="BR38" s="97">
        <v>0</v>
      </c>
      <c r="BS38" s="98">
        <v>0</v>
      </c>
      <c r="BT38" s="97">
        <v>0</v>
      </c>
      <c r="BU38" s="22">
        <v>0</v>
      </c>
      <c r="BV38" s="22">
        <v>0</v>
      </c>
      <c r="BW38" s="42">
        <v>0</v>
      </c>
      <c r="BX38" s="97">
        <v>0</v>
      </c>
      <c r="BY38" s="97">
        <v>0</v>
      </c>
    </row>
    <row r="39" s="3" customFormat="1" ht="30" customHeight="1" spans="1:77">
      <c r="A39" s="21">
        <f t="shared" si="1"/>
        <v>32</v>
      </c>
      <c r="B39" s="23"/>
      <c r="C39" s="23"/>
      <c r="D39" s="23">
        <v>2</v>
      </c>
      <c r="E39" s="23"/>
      <c r="F39" s="23"/>
      <c r="G39" s="23"/>
      <c r="H39" s="23"/>
      <c r="I39" s="23"/>
      <c r="J39" s="23"/>
      <c r="K39" s="23"/>
      <c r="L39" s="41"/>
      <c r="M39" s="42" t="s">
        <v>297</v>
      </c>
      <c r="N39" s="42" t="s">
        <v>297</v>
      </c>
      <c r="O39" s="23" t="s">
        <v>285</v>
      </c>
      <c r="P39" s="42" t="s">
        <v>141</v>
      </c>
      <c r="Q39" s="42" t="s">
        <v>226</v>
      </c>
      <c r="R39" s="24" t="s">
        <v>227</v>
      </c>
      <c r="S39" s="49"/>
      <c r="T39" s="50" t="s">
        <v>226</v>
      </c>
      <c r="U39" s="42" t="s">
        <v>232</v>
      </c>
      <c r="V39" s="50" t="s">
        <v>226</v>
      </c>
      <c r="W39" s="24" t="s">
        <v>228</v>
      </c>
      <c r="X39" s="48" t="s">
        <v>229</v>
      </c>
      <c r="Y39" s="23" t="s">
        <v>230</v>
      </c>
      <c r="Z39" s="24" t="s">
        <v>231</v>
      </c>
      <c r="AA39" s="24" t="s">
        <v>232</v>
      </c>
      <c r="AB39" s="48" t="s">
        <v>293</v>
      </c>
      <c r="AC39" s="57">
        <f>AC55+AC117+AC127+AC156+AC191+AC194+AC205*2+AC221+AC225+AC226+AC228*4+AC232*2+AC233*4+AC234+AC237*2+AC238*2+AC241*2+AC243*2+AC245*2+AC246+AC250*4+AC251*4+AC252*2+AC253*6+AC254*2+AC256+AC257+AC258+AC259+AC261</f>
        <v>5.5745</v>
      </c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 t="s">
        <v>288</v>
      </c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23"/>
      <c r="BA39" s="85">
        <v>0</v>
      </c>
      <c r="BB39" s="85">
        <v>0</v>
      </c>
      <c r="BC39" s="85">
        <v>0</v>
      </c>
      <c r="BD39" s="85">
        <v>0</v>
      </c>
      <c r="BE39" s="85">
        <v>0</v>
      </c>
      <c r="BF39" s="85">
        <v>0</v>
      </c>
      <c r="BG39" s="93">
        <v>1</v>
      </c>
      <c r="BH39" s="84">
        <v>0</v>
      </c>
      <c r="BI39" s="84">
        <v>0</v>
      </c>
      <c r="BJ39" s="84">
        <v>0</v>
      </c>
      <c r="BK39" s="84">
        <v>0</v>
      </c>
      <c r="BL39" s="84">
        <v>0</v>
      </c>
      <c r="BM39" s="84">
        <v>0</v>
      </c>
      <c r="BN39" s="84">
        <v>0</v>
      </c>
      <c r="BO39" s="84">
        <v>0</v>
      </c>
      <c r="BP39" s="84">
        <v>0</v>
      </c>
      <c r="BQ39" s="84">
        <v>0</v>
      </c>
      <c r="BR39" s="84">
        <v>0</v>
      </c>
      <c r="BS39" s="84">
        <v>0</v>
      </c>
      <c r="BT39" s="84">
        <v>0</v>
      </c>
      <c r="BU39" s="84">
        <v>0</v>
      </c>
      <c r="BV39" s="84">
        <v>0</v>
      </c>
      <c r="BW39" s="84">
        <v>0</v>
      </c>
      <c r="BX39" s="84">
        <v>0</v>
      </c>
      <c r="BY39" s="84">
        <v>0</v>
      </c>
    </row>
    <row r="40" s="3" customFormat="1" ht="30" customHeight="1" spans="1:77">
      <c r="A40" s="21">
        <f t="shared" ref="A40:A79" si="2">ROW()-7</f>
        <v>33</v>
      </c>
      <c r="B40" s="23"/>
      <c r="C40" s="23"/>
      <c r="D40" s="23">
        <v>2</v>
      </c>
      <c r="E40" s="23"/>
      <c r="F40" s="23"/>
      <c r="G40" s="23"/>
      <c r="H40" s="23"/>
      <c r="I40" s="23"/>
      <c r="J40" s="23"/>
      <c r="K40" s="23"/>
      <c r="L40" s="41"/>
      <c r="M40" s="41"/>
      <c r="N40" s="22" t="s">
        <v>298</v>
      </c>
      <c r="O40" s="22" t="s">
        <v>285</v>
      </c>
      <c r="P40" s="22" t="s">
        <v>251</v>
      </c>
      <c r="Q40" s="22" t="s">
        <v>226</v>
      </c>
      <c r="R40" s="24" t="s">
        <v>227</v>
      </c>
      <c r="S40" s="47"/>
      <c r="T40" s="23" t="s">
        <v>226</v>
      </c>
      <c r="U40" s="22" t="s">
        <v>232</v>
      </c>
      <c r="V40" s="23" t="s">
        <v>226</v>
      </c>
      <c r="W40" s="48" t="s">
        <v>229</v>
      </c>
      <c r="X40" s="24" t="s">
        <v>228</v>
      </c>
      <c r="Y40" s="23" t="s">
        <v>230</v>
      </c>
      <c r="Z40" s="24" t="s">
        <v>231</v>
      </c>
      <c r="AA40" s="24" t="s">
        <v>232</v>
      </c>
      <c r="AB40" s="24" t="s">
        <v>299</v>
      </c>
      <c r="AC40" s="58">
        <f>AC54+AC96+AC139+AC170+AC209+AC210+AC224*2+AC226+AC227*2+AC228*2+AC229+AC239+AC240+AC241+AC243+AC244+AC245+AC246+AC247+AC249*4+AC253*2+AC254*4+AC256+AC259*2+AC260*2+AC263*2+AC265*2+AC268*2+AC269+AC275*4+AC276*4+AC277*2+AC278*6+AC279*2+AC280+AC281+AC282+AC283+AC284+AC286</f>
        <v>12.8456</v>
      </c>
      <c r="AD40" s="23" t="s">
        <v>232</v>
      </c>
      <c r="AE40" s="55" t="s">
        <v>234</v>
      </c>
      <c r="AF40" s="55"/>
      <c r="AG40" s="55"/>
      <c r="AH40" s="55"/>
      <c r="AI40" s="55"/>
      <c r="AJ40" s="55"/>
      <c r="AK40" s="23"/>
      <c r="AL40" s="55"/>
      <c r="AM40" s="55"/>
      <c r="AN40" s="55" t="s">
        <v>288</v>
      </c>
      <c r="AO40" s="55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83">
        <v>0</v>
      </c>
      <c r="BB40" s="83">
        <v>0</v>
      </c>
      <c r="BC40" s="83">
        <v>0</v>
      </c>
      <c r="BD40" s="83">
        <v>0</v>
      </c>
      <c r="BE40" s="83">
        <v>0</v>
      </c>
      <c r="BF40" s="83">
        <v>0</v>
      </c>
      <c r="BG40" s="84">
        <v>0</v>
      </c>
      <c r="BH40" s="83">
        <v>1</v>
      </c>
      <c r="BI40" s="92">
        <v>0</v>
      </c>
      <c r="BJ40" s="92">
        <v>1</v>
      </c>
      <c r="BK40" s="92">
        <v>1</v>
      </c>
      <c r="BL40" s="83">
        <v>0</v>
      </c>
      <c r="BM40" s="83">
        <v>0</v>
      </c>
      <c r="BN40" s="83">
        <v>0</v>
      </c>
      <c r="BO40" s="83">
        <v>0</v>
      </c>
      <c r="BP40" s="97">
        <v>0</v>
      </c>
      <c r="BQ40" s="97">
        <v>0</v>
      </c>
      <c r="BR40" s="97">
        <v>0</v>
      </c>
      <c r="BS40" s="98">
        <v>0</v>
      </c>
      <c r="BT40" s="97">
        <v>0</v>
      </c>
      <c r="BU40" s="22">
        <v>0</v>
      </c>
      <c r="BV40" s="22">
        <v>0</v>
      </c>
      <c r="BW40" s="42">
        <v>0</v>
      </c>
      <c r="BX40" s="97">
        <v>0</v>
      </c>
      <c r="BY40" s="97">
        <v>0</v>
      </c>
    </row>
    <row r="41" s="3" customFormat="1" ht="30" customHeight="1" spans="1:77">
      <c r="A41" s="21">
        <f t="shared" si="2"/>
        <v>34</v>
      </c>
      <c r="B41" s="23"/>
      <c r="C41" s="23"/>
      <c r="D41" s="23">
        <v>2</v>
      </c>
      <c r="E41" s="23"/>
      <c r="F41" s="23"/>
      <c r="G41" s="23"/>
      <c r="H41" s="23"/>
      <c r="I41" s="23"/>
      <c r="J41" s="23"/>
      <c r="K41" s="23"/>
      <c r="L41" s="41"/>
      <c r="M41" s="41" t="s">
        <v>300</v>
      </c>
      <c r="N41" s="22" t="s">
        <v>300</v>
      </c>
      <c r="O41" s="22" t="s">
        <v>285</v>
      </c>
      <c r="P41" s="22" t="s">
        <v>254</v>
      </c>
      <c r="Q41" s="22" t="s">
        <v>226</v>
      </c>
      <c r="R41" s="22" t="s">
        <v>227</v>
      </c>
      <c r="S41" s="22"/>
      <c r="T41" s="23" t="s">
        <v>226</v>
      </c>
      <c r="U41" s="22" t="s">
        <v>232</v>
      </c>
      <c r="V41" s="22" t="s">
        <v>301</v>
      </c>
      <c r="W41" s="22" t="s">
        <v>228</v>
      </c>
      <c r="X41" s="22" t="s">
        <v>229</v>
      </c>
      <c r="Y41" s="22" t="s">
        <v>230</v>
      </c>
      <c r="Z41" s="22" t="s">
        <v>231</v>
      </c>
      <c r="AA41" s="22" t="s">
        <v>232</v>
      </c>
      <c r="AB41" s="22" t="s">
        <v>299</v>
      </c>
      <c r="AC41" s="22">
        <v>13.3636</v>
      </c>
      <c r="AD41" s="23" t="s">
        <v>232</v>
      </c>
      <c r="AE41" s="55" t="s">
        <v>234</v>
      </c>
      <c r="AF41" s="55"/>
      <c r="AG41" s="55"/>
      <c r="AH41" s="55"/>
      <c r="AI41" s="55"/>
      <c r="AJ41" s="55"/>
      <c r="AK41" s="23"/>
      <c r="AL41" s="55"/>
      <c r="AM41" s="55"/>
      <c r="AN41" s="55" t="s">
        <v>288</v>
      </c>
      <c r="AO41" s="55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83">
        <v>0</v>
      </c>
      <c r="BB41" s="83">
        <v>0</v>
      </c>
      <c r="BC41" s="83">
        <v>0</v>
      </c>
      <c r="BD41" s="83">
        <v>0</v>
      </c>
      <c r="BE41" s="83">
        <v>0</v>
      </c>
      <c r="BF41" s="83">
        <v>0</v>
      </c>
      <c r="BG41" s="84">
        <v>0</v>
      </c>
      <c r="BH41" s="83">
        <v>0</v>
      </c>
      <c r="BI41" s="92">
        <v>1</v>
      </c>
      <c r="BJ41" s="92">
        <v>0</v>
      </c>
      <c r="BK41" s="92">
        <v>0</v>
      </c>
      <c r="BL41" s="83">
        <v>0</v>
      </c>
      <c r="BM41" s="83">
        <v>0</v>
      </c>
      <c r="BN41" s="83">
        <v>0</v>
      </c>
      <c r="BO41" s="83">
        <v>0</v>
      </c>
      <c r="BP41" s="97">
        <v>0</v>
      </c>
      <c r="BQ41" s="97">
        <v>0</v>
      </c>
      <c r="BR41" s="97">
        <v>0</v>
      </c>
      <c r="BS41" s="98">
        <v>0</v>
      </c>
      <c r="BT41" s="97">
        <v>0</v>
      </c>
      <c r="BU41" s="22">
        <v>0</v>
      </c>
      <c r="BV41" s="22">
        <v>0</v>
      </c>
      <c r="BW41" s="42">
        <v>0</v>
      </c>
      <c r="BX41" s="97">
        <v>0</v>
      </c>
      <c r="BY41" s="97">
        <v>0</v>
      </c>
    </row>
    <row r="42" s="3" customFormat="1" ht="30" customHeight="1" spans="1:77">
      <c r="A42" s="21">
        <f t="shared" si="2"/>
        <v>35</v>
      </c>
      <c r="B42" s="23"/>
      <c r="C42" s="23"/>
      <c r="D42" s="23">
        <v>2</v>
      </c>
      <c r="E42" s="23"/>
      <c r="F42" s="23"/>
      <c r="G42" s="23"/>
      <c r="H42" s="23"/>
      <c r="I42" s="23"/>
      <c r="J42" s="23"/>
      <c r="K42" s="23"/>
      <c r="L42" s="41"/>
      <c r="M42" s="41" t="s">
        <v>302</v>
      </c>
      <c r="N42" s="22" t="s">
        <v>302</v>
      </c>
      <c r="O42" s="22" t="s">
        <v>285</v>
      </c>
      <c r="P42" s="22" t="s">
        <v>260</v>
      </c>
      <c r="Q42" s="22" t="s">
        <v>226</v>
      </c>
      <c r="R42" s="24" t="s">
        <v>227</v>
      </c>
      <c r="S42" s="47"/>
      <c r="T42" s="23" t="s">
        <v>226</v>
      </c>
      <c r="U42" s="22" t="s">
        <v>232</v>
      </c>
      <c r="V42" s="23" t="s">
        <v>226</v>
      </c>
      <c r="W42" s="48" t="s">
        <v>229</v>
      </c>
      <c r="X42" s="24" t="s">
        <v>228</v>
      </c>
      <c r="Y42" s="23" t="s">
        <v>230</v>
      </c>
      <c r="Z42" s="24" t="s">
        <v>231</v>
      </c>
      <c r="AA42" s="24" t="s">
        <v>232</v>
      </c>
      <c r="AB42" s="24" t="s">
        <v>299</v>
      </c>
      <c r="AC42" s="58">
        <f>AC59+AC103+AC140+AC171+AC210+AC211+AC226*2+AC227+AC228*2+AC229*2+AC231+AC240+AC241+AC243+AC244+AC245+AC246+AC247+AC250*4+AC254*2+AC256*4+AC257+AC260*2+AC261*2+AC264*2+AC268*2+AC269*2+AC270+AC276*4+AC277*4+AC278*2+AC279*6+AC280*2+AC281+AC282+AC283+AC284+AC286+AC287</f>
        <v>10.072</v>
      </c>
      <c r="AD42" s="23" t="s">
        <v>232</v>
      </c>
      <c r="AE42" s="55" t="s">
        <v>234</v>
      </c>
      <c r="AF42" s="55"/>
      <c r="AG42" s="55"/>
      <c r="AH42" s="55"/>
      <c r="AI42" s="55"/>
      <c r="AJ42" s="55"/>
      <c r="AK42" s="23"/>
      <c r="AL42" s="55"/>
      <c r="AM42" s="55"/>
      <c r="AN42" s="55" t="s">
        <v>288</v>
      </c>
      <c r="AO42" s="55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83">
        <v>0</v>
      </c>
      <c r="BB42" s="83">
        <v>0</v>
      </c>
      <c r="BC42" s="83">
        <v>0</v>
      </c>
      <c r="BD42" s="83">
        <v>0</v>
      </c>
      <c r="BE42" s="83">
        <v>0</v>
      </c>
      <c r="BF42" s="83">
        <v>0</v>
      </c>
      <c r="BG42" s="84">
        <v>0</v>
      </c>
      <c r="BH42" s="83">
        <v>0</v>
      </c>
      <c r="BI42" s="92">
        <v>0</v>
      </c>
      <c r="BJ42" s="92">
        <v>0</v>
      </c>
      <c r="BK42" s="92">
        <v>0</v>
      </c>
      <c r="BL42" s="83">
        <v>1</v>
      </c>
      <c r="BM42" s="83">
        <v>0</v>
      </c>
      <c r="BN42" s="83">
        <v>0</v>
      </c>
      <c r="BO42" s="83">
        <v>0</v>
      </c>
      <c r="BP42" s="97">
        <v>0</v>
      </c>
      <c r="BQ42" s="97">
        <v>0</v>
      </c>
      <c r="BR42" s="97">
        <v>0</v>
      </c>
      <c r="BS42" s="98">
        <v>0</v>
      </c>
      <c r="BT42" s="97">
        <v>0</v>
      </c>
      <c r="BU42" s="22">
        <v>0</v>
      </c>
      <c r="BV42" s="22">
        <v>0</v>
      </c>
      <c r="BW42" s="42">
        <v>0</v>
      </c>
      <c r="BX42" s="97">
        <v>0</v>
      </c>
      <c r="BY42" s="97">
        <v>0</v>
      </c>
    </row>
    <row r="43" s="3" customFormat="1" ht="30" customHeight="1" spans="1:77">
      <c r="A43" s="21">
        <f t="shared" si="2"/>
        <v>36</v>
      </c>
      <c r="B43" s="23"/>
      <c r="C43" s="23"/>
      <c r="D43" s="23">
        <v>2</v>
      </c>
      <c r="E43" s="23"/>
      <c r="F43" s="23"/>
      <c r="G43" s="23"/>
      <c r="H43" s="23"/>
      <c r="I43" s="23"/>
      <c r="J43" s="23"/>
      <c r="K43" s="23"/>
      <c r="L43" s="41"/>
      <c r="M43" s="41" t="s">
        <v>303</v>
      </c>
      <c r="N43" s="22" t="s">
        <v>303</v>
      </c>
      <c r="O43" s="22" t="s">
        <v>285</v>
      </c>
      <c r="P43" s="22" t="s">
        <v>264</v>
      </c>
      <c r="Q43" s="22" t="s">
        <v>226</v>
      </c>
      <c r="R43" s="24" t="s">
        <v>227</v>
      </c>
      <c r="S43" s="47"/>
      <c r="T43" s="23" t="s">
        <v>226</v>
      </c>
      <c r="U43" s="22" t="s">
        <v>232</v>
      </c>
      <c r="V43" s="23" t="s">
        <v>226</v>
      </c>
      <c r="W43" s="48" t="s">
        <v>229</v>
      </c>
      <c r="X43" s="24" t="s">
        <v>228</v>
      </c>
      <c r="Y43" s="23" t="s">
        <v>230</v>
      </c>
      <c r="Z43" s="24" t="s">
        <v>231</v>
      </c>
      <c r="AA43" s="24" t="s">
        <v>232</v>
      </c>
      <c r="AB43" s="24" t="s">
        <v>299</v>
      </c>
      <c r="AC43" s="58">
        <f>AC72+AC94+AC139+AC171+AC215+AC217+AC219+AC222+AC223+AC226+AC227*2+AC228*2+AC229+AC239+AC240+AC241+AC243+AC244+AC245+AC246+AC248+AC249*4+AC252*2+AC254*4+AC256+AC259*2+AC260*2+AC264*2+AC266*2+AC268*2+AC269+AC275*4+AC276*2+AC277*2+AC278*6+AC279*2+AC280+AC281+AC282+AC283+AC284+AC286+AC287*2</f>
        <v>13.3875</v>
      </c>
      <c r="AD43" s="23" t="s">
        <v>232</v>
      </c>
      <c r="AE43" s="55" t="s">
        <v>234</v>
      </c>
      <c r="AF43" s="55"/>
      <c r="AG43" s="55"/>
      <c r="AH43" s="55"/>
      <c r="AI43" s="55"/>
      <c r="AJ43" s="55"/>
      <c r="AK43" s="23"/>
      <c r="AL43" s="55"/>
      <c r="AM43" s="55"/>
      <c r="AN43" s="55" t="s">
        <v>288</v>
      </c>
      <c r="AO43" s="55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83">
        <v>0</v>
      </c>
      <c r="BB43" s="83">
        <v>0</v>
      </c>
      <c r="BC43" s="83">
        <v>0</v>
      </c>
      <c r="BD43" s="83">
        <v>0</v>
      </c>
      <c r="BE43" s="83">
        <v>0</v>
      </c>
      <c r="BF43" s="83">
        <v>0</v>
      </c>
      <c r="BG43" s="84">
        <v>0</v>
      </c>
      <c r="BH43" s="83">
        <v>0</v>
      </c>
      <c r="BI43" s="92">
        <v>0</v>
      </c>
      <c r="BJ43" s="92">
        <v>0</v>
      </c>
      <c r="BK43" s="92">
        <v>0</v>
      </c>
      <c r="BL43" s="83">
        <v>0</v>
      </c>
      <c r="BM43" s="83">
        <v>0</v>
      </c>
      <c r="BN43" s="83">
        <v>1</v>
      </c>
      <c r="BO43" s="83">
        <v>0</v>
      </c>
      <c r="BP43" s="97">
        <v>0</v>
      </c>
      <c r="BQ43" s="97">
        <v>0</v>
      </c>
      <c r="BR43" s="97">
        <v>0</v>
      </c>
      <c r="BS43" s="98">
        <v>0</v>
      </c>
      <c r="BT43" s="97">
        <v>0</v>
      </c>
      <c r="BU43" s="22">
        <v>0</v>
      </c>
      <c r="BV43" s="22">
        <v>0</v>
      </c>
      <c r="BW43" s="42">
        <v>0</v>
      </c>
      <c r="BX43" s="97">
        <v>0</v>
      </c>
      <c r="BY43" s="97">
        <v>0</v>
      </c>
    </row>
    <row r="44" s="3" customFormat="1" ht="30" customHeight="1" spans="1:77">
      <c r="A44" s="21">
        <f t="shared" si="2"/>
        <v>37</v>
      </c>
      <c r="B44" s="23"/>
      <c r="C44" s="23"/>
      <c r="D44" s="23">
        <v>2</v>
      </c>
      <c r="E44" s="23"/>
      <c r="F44" s="23"/>
      <c r="G44" s="23"/>
      <c r="H44" s="23"/>
      <c r="I44" s="23"/>
      <c r="J44" s="23"/>
      <c r="K44" s="23"/>
      <c r="L44" s="41"/>
      <c r="M44" s="41" t="s">
        <v>304</v>
      </c>
      <c r="N44" s="22" t="s">
        <v>304</v>
      </c>
      <c r="O44" s="22" t="s">
        <v>295</v>
      </c>
      <c r="P44" s="22" t="s">
        <v>271</v>
      </c>
      <c r="Q44" s="22" t="s">
        <v>226</v>
      </c>
      <c r="R44" s="24" t="s">
        <v>227</v>
      </c>
      <c r="S44" s="47"/>
      <c r="T44" s="22" t="s">
        <v>226</v>
      </c>
      <c r="U44" s="22" t="s">
        <v>232</v>
      </c>
      <c r="V44" s="23" t="s">
        <v>226</v>
      </c>
      <c r="W44" s="24" t="s">
        <v>228</v>
      </c>
      <c r="X44" s="48" t="s">
        <v>229</v>
      </c>
      <c r="Y44" s="23" t="s">
        <v>230</v>
      </c>
      <c r="Z44" s="24" t="s">
        <v>231</v>
      </c>
      <c r="AA44" s="24" t="s">
        <v>232</v>
      </c>
      <c r="AB44" s="24" t="s">
        <v>299</v>
      </c>
      <c r="AC44" s="58">
        <f>AC72+AC81+AC139+AC171+AC215+AC217+AC220+AC222+AC223+AC226+AC227*2+AC228*2+AC229+AC239+AC240+AC241+AC243+AC244+AC245+AC246+AC248+AC249*4+AC252*2+AC254*4+AC256+AC259*2+AC260*2+AC264*2+AC266*2+AC268*2+AC269+AC275*4+AC276*2+AC277*2+AC278*6+AC279*2+AC280+AC281+AC282+AC283+AC284+AC286+AC287*2</f>
        <v>13.0371</v>
      </c>
      <c r="AD44" s="23" t="s">
        <v>232</v>
      </c>
      <c r="AE44" s="55" t="s">
        <v>234</v>
      </c>
      <c r="AF44" s="55"/>
      <c r="AG44" s="55"/>
      <c r="AH44" s="55"/>
      <c r="AI44" s="55"/>
      <c r="AJ44" s="55"/>
      <c r="AK44" s="23"/>
      <c r="AL44" s="55"/>
      <c r="AM44" s="55"/>
      <c r="AN44" s="55" t="s">
        <v>288</v>
      </c>
      <c r="AO44" s="55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83">
        <v>0</v>
      </c>
      <c r="BB44" s="83">
        <v>0</v>
      </c>
      <c r="BC44" s="83">
        <v>0</v>
      </c>
      <c r="BD44" s="83">
        <v>0</v>
      </c>
      <c r="BE44" s="83">
        <v>0</v>
      </c>
      <c r="BF44" s="83">
        <v>0</v>
      </c>
      <c r="BG44" s="84">
        <v>0</v>
      </c>
      <c r="BH44" s="83">
        <v>0</v>
      </c>
      <c r="BI44" s="92">
        <v>0</v>
      </c>
      <c r="BJ44" s="92">
        <v>0</v>
      </c>
      <c r="BK44" s="92">
        <v>0</v>
      </c>
      <c r="BL44" s="83">
        <v>0</v>
      </c>
      <c r="BM44" s="83">
        <v>0</v>
      </c>
      <c r="BN44" s="83">
        <v>0</v>
      </c>
      <c r="BO44" s="83">
        <v>0</v>
      </c>
      <c r="BP44" s="97">
        <v>1</v>
      </c>
      <c r="BQ44" s="97">
        <v>0</v>
      </c>
      <c r="BR44" s="97">
        <v>0</v>
      </c>
      <c r="BS44" s="97">
        <v>0</v>
      </c>
      <c r="BT44" s="97">
        <v>0</v>
      </c>
      <c r="BU44" s="22">
        <v>0</v>
      </c>
      <c r="BV44" s="22">
        <v>0</v>
      </c>
      <c r="BW44" s="42">
        <v>0</v>
      </c>
      <c r="BX44" s="97">
        <v>0</v>
      </c>
      <c r="BY44" s="97">
        <v>0</v>
      </c>
    </row>
    <row r="45" s="3" customFormat="1" ht="30" customHeight="1" spans="1:77">
      <c r="A45" s="21">
        <f t="shared" si="2"/>
        <v>38</v>
      </c>
      <c r="B45" s="23"/>
      <c r="C45" s="23"/>
      <c r="D45" s="23">
        <v>2</v>
      </c>
      <c r="E45" s="23"/>
      <c r="F45" s="23"/>
      <c r="G45" s="23"/>
      <c r="H45" s="23"/>
      <c r="I45" s="23"/>
      <c r="J45" s="23"/>
      <c r="K45" s="23"/>
      <c r="L45" s="41"/>
      <c r="M45" s="41" t="s">
        <v>305</v>
      </c>
      <c r="N45" s="22" t="s">
        <v>305</v>
      </c>
      <c r="O45" s="22" t="s">
        <v>295</v>
      </c>
      <c r="P45" s="22" t="s">
        <v>306</v>
      </c>
      <c r="Q45" s="22" t="s">
        <v>226</v>
      </c>
      <c r="R45" s="24" t="s">
        <v>227</v>
      </c>
      <c r="S45" s="47"/>
      <c r="T45" s="22" t="s">
        <v>226</v>
      </c>
      <c r="U45" s="22" t="s">
        <v>232</v>
      </c>
      <c r="V45" s="23" t="s">
        <v>226</v>
      </c>
      <c r="W45" s="24" t="s">
        <v>228</v>
      </c>
      <c r="X45" s="48" t="s">
        <v>229</v>
      </c>
      <c r="Y45" s="23" t="s">
        <v>230</v>
      </c>
      <c r="Z45" s="24" t="s">
        <v>231</v>
      </c>
      <c r="AA45" s="24" t="s">
        <v>232</v>
      </c>
      <c r="AB45" s="24" t="s">
        <v>299</v>
      </c>
      <c r="AC45" s="58">
        <f>AC58+AC81+AC139+AC170+AC209+AC212+AC224*2+AC242+AC246+AC247+AC249*4+AC253*2+AC254*4+AC256+AC259*2+AC260*2+AC263*2+AC265*2+AC268*2+AC269+AC275*4+AC276*4+AC277*2+AC278*6+AC279*2+AC281+AC282+AC283+AC284+AC286</f>
        <v>12.9585</v>
      </c>
      <c r="AD45" s="23" t="s">
        <v>232</v>
      </c>
      <c r="AE45" s="55" t="s">
        <v>234</v>
      </c>
      <c r="AF45" s="55"/>
      <c r="AG45" s="55"/>
      <c r="AH45" s="55"/>
      <c r="AI45" s="55"/>
      <c r="AJ45" s="55"/>
      <c r="AK45" s="23"/>
      <c r="AL45" s="55"/>
      <c r="AM45" s="55"/>
      <c r="AN45" s="55" t="s">
        <v>288</v>
      </c>
      <c r="AO45" s="55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83">
        <v>0</v>
      </c>
      <c r="BB45" s="83">
        <v>0</v>
      </c>
      <c r="BC45" s="83">
        <v>0</v>
      </c>
      <c r="BD45" s="83">
        <v>0</v>
      </c>
      <c r="BE45" s="83">
        <v>0</v>
      </c>
      <c r="BF45" s="83">
        <v>0</v>
      </c>
      <c r="BG45" s="84">
        <v>0</v>
      </c>
      <c r="BH45" s="83">
        <v>0</v>
      </c>
      <c r="BI45" s="92">
        <v>0</v>
      </c>
      <c r="BJ45" s="92">
        <v>0</v>
      </c>
      <c r="BK45" s="92">
        <v>0</v>
      </c>
      <c r="BL45" s="83">
        <v>0</v>
      </c>
      <c r="BM45" s="83">
        <v>0</v>
      </c>
      <c r="BN45" s="83">
        <v>0</v>
      </c>
      <c r="BO45" s="83">
        <v>0</v>
      </c>
      <c r="BP45" s="97">
        <v>0</v>
      </c>
      <c r="BQ45" s="97">
        <v>1</v>
      </c>
      <c r="BR45" s="97">
        <v>0</v>
      </c>
      <c r="BS45" s="97">
        <v>0</v>
      </c>
      <c r="BT45" s="97">
        <v>0</v>
      </c>
      <c r="BU45" s="22">
        <v>0</v>
      </c>
      <c r="BV45" s="22">
        <v>0</v>
      </c>
      <c r="BW45" s="42">
        <v>0</v>
      </c>
      <c r="BX45" s="97">
        <v>0</v>
      </c>
      <c r="BY45" s="97">
        <v>0</v>
      </c>
    </row>
    <row r="46" s="3" customFormat="1" ht="30" customHeight="1" spans="1:77">
      <c r="A46" s="21">
        <f t="shared" si="2"/>
        <v>39</v>
      </c>
      <c r="B46" s="24"/>
      <c r="C46" s="24"/>
      <c r="D46" s="23">
        <v>2</v>
      </c>
      <c r="E46" s="24"/>
      <c r="F46" s="24"/>
      <c r="G46" s="24"/>
      <c r="H46" s="24"/>
      <c r="I46" s="24"/>
      <c r="J46" s="24"/>
      <c r="K46" s="24"/>
      <c r="L46" s="23"/>
      <c r="M46" s="23" t="s">
        <v>307</v>
      </c>
      <c r="N46" s="22" t="s">
        <v>307</v>
      </c>
      <c r="O46" s="22" t="s">
        <v>295</v>
      </c>
      <c r="P46" s="22" t="s">
        <v>306</v>
      </c>
      <c r="Q46" s="22" t="s">
        <v>226</v>
      </c>
      <c r="R46" s="24" t="s">
        <v>227</v>
      </c>
      <c r="S46" s="47"/>
      <c r="T46" s="22" t="s">
        <v>226</v>
      </c>
      <c r="U46" s="22" t="s">
        <v>232</v>
      </c>
      <c r="V46" s="23" t="s">
        <v>226</v>
      </c>
      <c r="W46" s="24" t="s">
        <v>228</v>
      </c>
      <c r="X46" s="48" t="s">
        <v>229</v>
      </c>
      <c r="Y46" s="23" t="s">
        <v>230</v>
      </c>
      <c r="Z46" s="24" t="s">
        <v>231</v>
      </c>
      <c r="AA46" s="24" t="s">
        <v>232</v>
      </c>
      <c r="AB46" s="24" t="s">
        <v>299</v>
      </c>
      <c r="AC46" s="57">
        <f>AC58+AC81+AC139+AC170+AC209+AC213+AC224*2+AC242+AC246+AC247+AC249*4+AC253*2+AC254*4+AC256+AC259*2+AC260*2+AC263*2+AC265*2+AC268*2+AC269+AC275*4+AC276*4+AC277*2+AC278*6+AC279*2+AC281+AC282+AC283+AC284+AC286</f>
        <v>12.9585</v>
      </c>
      <c r="AD46" s="23" t="s">
        <v>232</v>
      </c>
      <c r="AE46" s="55" t="s">
        <v>234</v>
      </c>
      <c r="AF46" s="55"/>
      <c r="AG46" s="55"/>
      <c r="AH46" s="55"/>
      <c r="AI46" s="55"/>
      <c r="AJ46" s="55"/>
      <c r="AK46" s="23"/>
      <c r="AL46" s="55"/>
      <c r="AM46" s="55"/>
      <c r="AN46" s="55" t="s">
        <v>288</v>
      </c>
      <c r="AO46" s="55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83">
        <v>0</v>
      </c>
      <c r="BB46" s="83">
        <v>0</v>
      </c>
      <c r="BC46" s="83">
        <v>0</v>
      </c>
      <c r="BD46" s="83">
        <v>0</v>
      </c>
      <c r="BE46" s="83">
        <v>0</v>
      </c>
      <c r="BF46" s="83">
        <v>0</v>
      </c>
      <c r="BG46" s="84">
        <v>0</v>
      </c>
      <c r="BH46" s="83">
        <v>0</v>
      </c>
      <c r="BI46" s="92">
        <v>0</v>
      </c>
      <c r="BJ46" s="92">
        <v>0</v>
      </c>
      <c r="BK46" s="92">
        <v>0</v>
      </c>
      <c r="BL46" s="83">
        <v>0</v>
      </c>
      <c r="BM46" s="83">
        <v>0</v>
      </c>
      <c r="BN46" s="83">
        <v>0</v>
      </c>
      <c r="BO46" s="83">
        <v>0</v>
      </c>
      <c r="BP46" s="97">
        <v>0</v>
      </c>
      <c r="BQ46" s="97">
        <v>0</v>
      </c>
      <c r="BR46" s="97">
        <v>1</v>
      </c>
      <c r="BS46" s="97">
        <v>0</v>
      </c>
      <c r="BT46" s="97">
        <v>0</v>
      </c>
      <c r="BU46" s="22">
        <v>0</v>
      </c>
      <c r="BV46" s="22">
        <v>0</v>
      </c>
      <c r="BW46" s="42">
        <v>0</v>
      </c>
      <c r="BX46" s="97">
        <v>0</v>
      </c>
      <c r="BY46" s="97">
        <v>0</v>
      </c>
    </row>
    <row r="47" s="3" customFormat="1" ht="30" customHeight="1" spans="1:77">
      <c r="A47" s="21">
        <f t="shared" si="2"/>
        <v>40</v>
      </c>
      <c r="B47" s="24"/>
      <c r="C47" s="24"/>
      <c r="D47" s="23">
        <v>2</v>
      </c>
      <c r="E47" s="24"/>
      <c r="F47" s="24"/>
      <c r="G47" s="24"/>
      <c r="H47" s="24"/>
      <c r="I47" s="24"/>
      <c r="J47" s="24"/>
      <c r="K47" s="24"/>
      <c r="L47" s="23"/>
      <c r="M47" s="23" t="s">
        <v>308</v>
      </c>
      <c r="N47" s="22" t="s">
        <v>308</v>
      </c>
      <c r="O47" s="22" t="s">
        <v>295</v>
      </c>
      <c r="P47" s="22" t="s">
        <v>278</v>
      </c>
      <c r="Q47" s="22" t="s">
        <v>226</v>
      </c>
      <c r="R47" s="24" t="s">
        <v>227</v>
      </c>
      <c r="S47" s="47"/>
      <c r="T47" s="22" t="s">
        <v>226</v>
      </c>
      <c r="U47" s="22" t="s">
        <v>232</v>
      </c>
      <c r="V47" s="23" t="s">
        <v>226</v>
      </c>
      <c r="W47" s="24" t="s">
        <v>228</v>
      </c>
      <c r="X47" s="48" t="s">
        <v>229</v>
      </c>
      <c r="Y47" s="23" t="s">
        <v>230</v>
      </c>
      <c r="Z47" s="24" t="s">
        <v>231</v>
      </c>
      <c r="AA47" s="24" t="s">
        <v>232</v>
      </c>
      <c r="AB47" s="24" t="s">
        <v>299</v>
      </c>
      <c r="AC47" s="57">
        <f>AC72+AC81+AC139+AC171+AC215+AC217+AC219+AC222+AC223+AC226+AC227*2+AC228*2+AC229+AC239+AC240+AC241+AC243+AC244+AC245+AC246+AC248+AC249*4+AC252*2+AC254*4+AC256+AC259*2+AC260*2+AC264*2+AC266*2+AC268*2+AC269+AC275*4+AC276*2+AC277*2+AC278*6+AC279*2+AC280+AC281+AC282+AC283+AC284+AC286+AC287*2</f>
        <v>13.0371</v>
      </c>
      <c r="AD47" s="23" t="s">
        <v>232</v>
      </c>
      <c r="AE47" s="55" t="s">
        <v>234</v>
      </c>
      <c r="AF47" s="55"/>
      <c r="AG47" s="55"/>
      <c r="AH47" s="55"/>
      <c r="AI47" s="55"/>
      <c r="AJ47" s="55"/>
      <c r="AK47" s="23"/>
      <c r="AL47" s="55"/>
      <c r="AM47" s="55"/>
      <c r="AN47" s="55" t="s">
        <v>288</v>
      </c>
      <c r="AO47" s="55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85">
        <v>0</v>
      </c>
      <c r="BB47" s="85">
        <v>0</v>
      </c>
      <c r="BC47" s="83">
        <v>0</v>
      </c>
      <c r="BD47" s="85">
        <v>0</v>
      </c>
      <c r="BE47" s="85">
        <v>0</v>
      </c>
      <c r="BF47" s="85">
        <v>0</v>
      </c>
      <c r="BG47" s="84">
        <v>0</v>
      </c>
      <c r="BH47" s="83">
        <v>0</v>
      </c>
      <c r="BI47" s="92">
        <v>0</v>
      </c>
      <c r="BJ47" s="92">
        <v>0</v>
      </c>
      <c r="BK47" s="92">
        <v>0</v>
      </c>
      <c r="BL47" s="83">
        <v>0</v>
      </c>
      <c r="BM47" s="83">
        <v>0</v>
      </c>
      <c r="BN47" s="83">
        <v>0</v>
      </c>
      <c r="BO47" s="83">
        <v>0</v>
      </c>
      <c r="BP47" s="97">
        <v>0</v>
      </c>
      <c r="BQ47" s="86">
        <v>0</v>
      </c>
      <c r="BR47" s="86">
        <v>0</v>
      </c>
      <c r="BS47" s="97">
        <v>1</v>
      </c>
      <c r="BT47" s="86">
        <v>0</v>
      </c>
      <c r="BU47" s="22">
        <v>0</v>
      </c>
      <c r="BV47" s="22">
        <v>0</v>
      </c>
      <c r="BW47" s="42">
        <v>0</v>
      </c>
      <c r="BX47" s="86">
        <v>0</v>
      </c>
      <c r="BY47" s="86">
        <v>0</v>
      </c>
    </row>
    <row r="48" s="3" customFormat="1" ht="30" customHeight="1" spans="1:77">
      <c r="A48" s="21">
        <f t="shared" si="2"/>
        <v>41</v>
      </c>
      <c r="B48" s="24"/>
      <c r="C48" s="24"/>
      <c r="D48" s="23">
        <v>2</v>
      </c>
      <c r="E48" s="24"/>
      <c r="F48" s="24"/>
      <c r="G48" s="24"/>
      <c r="H48" s="24"/>
      <c r="I48" s="24"/>
      <c r="J48" s="24"/>
      <c r="K48" s="24"/>
      <c r="L48" s="23"/>
      <c r="M48" s="23" t="s">
        <v>309</v>
      </c>
      <c r="N48" s="22" t="s">
        <v>309</v>
      </c>
      <c r="O48" s="22" t="s">
        <v>295</v>
      </c>
      <c r="P48" s="22" t="s">
        <v>142</v>
      </c>
      <c r="Q48" s="22" t="s">
        <v>226</v>
      </c>
      <c r="R48" s="24" t="s">
        <v>227</v>
      </c>
      <c r="S48" s="47"/>
      <c r="T48" s="22" t="s">
        <v>226</v>
      </c>
      <c r="U48" s="22" t="s">
        <v>232</v>
      </c>
      <c r="V48" s="23" t="s">
        <v>226</v>
      </c>
      <c r="W48" s="24" t="s">
        <v>228</v>
      </c>
      <c r="X48" s="48" t="s">
        <v>229</v>
      </c>
      <c r="Y48" s="23" t="s">
        <v>230</v>
      </c>
      <c r="Z48" s="24" t="s">
        <v>231</v>
      </c>
      <c r="AA48" s="24" t="s">
        <v>232</v>
      </c>
      <c r="AB48" s="24" t="s">
        <v>299</v>
      </c>
      <c r="AC48" s="57">
        <f>AC58+AC139+AC150+AC170+AC209+AC210+AC224*2+AC241+AC243+AC244+AC245+AC246+AC247+AC249*4+AC253*2+AC254*4+AC256+AC259*2+AC260*2+AC263*2+AC265*2+AC268*2+AC269+AC275*4+AC276*4+AC277*2+AC278*6+AC279*2+AC281+AC282+AC283+AC284+AC286</f>
        <v>12.6719</v>
      </c>
      <c r="AD48" s="23" t="s">
        <v>232</v>
      </c>
      <c r="AE48" s="55" t="s">
        <v>234</v>
      </c>
      <c r="AF48" s="55"/>
      <c r="AG48" s="55"/>
      <c r="AH48" s="55"/>
      <c r="AI48" s="55"/>
      <c r="AJ48" s="55"/>
      <c r="AK48" s="23"/>
      <c r="AL48" s="55"/>
      <c r="AM48" s="55"/>
      <c r="AN48" s="55" t="s">
        <v>288</v>
      </c>
      <c r="AO48" s="55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85">
        <v>0</v>
      </c>
      <c r="BB48" s="85">
        <v>0</v>
      </c>
      <c r="BC48" s="83">
        <v>0</v>
      </c>
      <c r="BD48" s="85">
        <v>0</v>
      </c>
      <c r="BE48" s="85">
        <v>0</v>
      </c>
      <c r="BF48" s="85">
        <v>0</v>
      </c>
      <c r="BG48" s="84">
        <v>0</v>
      </c>
      <c r="BH48" s="83">
        <v>0</v>
      </c>
      <c r="BI48" s="92">
        <v>0</v>
      </c>
      <c r="BJ48" s="92">
        <v>0</v>
      </c>
      <c r="BK48" s="92">
        <v>0</v>
      </c>
      <c r="BL48" s="83">
        <v>0</v>
      </c>
      <c r="BM48" s="83">
        <v>0</v>
      </c>
      <c r="BN48" s="83">
        <v>0</v>
      </c>
      <c r="BO48" s="83">
        <v>0</v>
      </c>
      <c r="BP48" s="97">
        <v>0</v>
      </c>
      <c r="BQ48" s="86">
        <v>0</v>
      </c>
      <c r="BR48" s="86">
        <v>0</v>
      </c>
      <c r="BS48" s="97">
        <v>0</v>
      </c>
      <c r="BT48" s="86">
        <v>1</v>
      </c>
      <c r="BU48" s="22">
        <v>0</v>
      </c>
      <c r="BV48" s="22">
        <v>0</v>
      </c>
      <c r="BW48" s="42">
        <v>0</v>
      </c>
      <c r="BX48" s="86">
        <v>0</v>
      </c>
      <c r="BY48" s="86">
        <v>0</v>
      </c>
    </row>
    <row r="49" s="3" customFormat="1" ht="30" customHeight="1" spans="1:77">
      <c r="A49" s="21">
        <f t="shared" si="2"/>
        <v>42</v>
      </c>
      <c r="B49" s="24"/>
      <c r="C49" s="24"/>
      <c r="D49" s="23">
        <v>2</v>
      </c>
      <c r="E49" s="24"/>
      <c r="F49" s="24"/>
      <c r="G49" s="24"/>
      <c r="H49" s="24"/>
      <c r="I49" s="24"/>
      <c r="J49" s="24"/>
      <c r="K49" s="24"/>
      <c r="L49" s="23"/>
      <c r="M49" s="23" t="s">
        <v>310</v>
      </c>
      <c r="N49" s="22" t="s">
        <v>310</v>
      </c>
      <c r="O49" s="22" t="s">
        <v>285</v>
      </c>
      <c r="P49" s="22" t="s">
        <v>143</v>
      </c>
      <c r="Q49" s="22" t="s">
        <v>226</v>
      </c>
      <c r="R49" s="24" t="s">
        <v>227</v>
      </c>
      <c r="S49" s="47"/>
      <c r="T49" s="22" t="s">
        <v>226</v>
      </c>
      <c r="U49" s="22" t="s">
        <v>232</v>
      </c>
      <c r="V49" s="23" t="s">
        <v>226</v>
      </c>
      <c r="W49" s="24" t="s">
        <v>228</v>
      </c>
      <c r="X49" s="48" t="s">
        <v>229</v>
      </c>
      <c r="Y49" s="23" t="s">
        <v>230</v>
      </c>
      <c r="Z49" s="24" t="s">
        <v>231</v>
      </c>
      <c r="AA49" s="24" t="s">
        <v>232</v>
      </c>
      <c r="AB49" s="24" t="s">
        <v>299</v>
      </c>
      <c r="AC49" s="57">
        <f>AC58+AC96+AC139+AC170+AC209+AC210+AC224*2+AC242+AC246+AC247+AC249*4+AC253*2+AC254*4+AC256+AC259*2+AC260*2+AC263*2+AC265*2+AC268*2+AC269+AC275*4+AC276*4+AC277*2+AC278*6+AC279*2+AC281+AC282+AC283+AC284+AC286</f>
        <v>12.5947</v>
      </c>
      <c r="AD49" s="23" t="s">
        <v>232</v>
      </c>
      <c r="AE49" s="55" t="s">
        <v>234</v>
      </c>
      <c r="AF49" s="55"/>
      <c r="AG49" s="55"/>
      <c r="AH49" s="55"/>
      <c r="AI49" s="55"/>
      <c r="AJ49" s="55"/>
      <c r="AK49" s="23"/>
      <c r="AL49" s="55"/>
      <c r="AM49" s="55"/>
      <c r="AN49" s="55" t="s">
        <v>288</v>
      </c>
      <c r="AO49" s="55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85">
        <v>0</v>
      </c>
      <c r="BB49" s="85">
        <v>0</v>
      </c>
      <c r="BC49" s="83">
        <v>0</v>
      </c>
      <c r="BD49" s="85">
        <v>0</v>
      </c>
      <c r="BE49" s="85">
        <v>0</v>
      </c>
      <c r="BF49" s="85">
        <v>0</v>
      </c>
      <c r="BG49" s="84">
        <v>0</v>
      </c>
      <c r="BH49" s="83">
        <v>0</v>
      </c>
      <c r="BI49" s="92">
        <v>0</v>
      </c>
      <c r="BJ49" s="92">
        <v>0</v>
      </c>
      <c r="BK49" s="92">
        <v>0</v>
      </c>
      <c r="BL49" s="83">
        <v>0</v>
      </c>
      <c r="BM49" s="83">
        <v>0</v>
      </c>
      <c r="BN49" s="83">
        <v>0</v>
      </c>
      <c r="BO49" s="83">
        <v>0</v>
      </c>
      <c r="BP49" s="97">
        <v>0</v>
      </c>
      <c r="BQ49" s="86">
        <v>0</v>
      </c>
      <c r="BR49" s="86">
        <v>0</v>
      </c>
      <c r="BS49" s="97">
        <v>0</v>
      </c>
      <c r="BT49" s="86">
        <v>0</v>
      </c>
      <c r="BU49" s="22">
        <v>1</v>
      </c>
      <c r="BV49" s="22">
        <v>0</v>
      </c>
      <c r="BW49" s="42">
        <v>1</v>
      </c>
      <c r="BX49" s="86">
        <v>0</v>
      </c>
      <c r="BY49" s="86">
        <v>0</v>
      </c>
    </row>
    <row r="50" s="3" customFormat="1" ht="30" customHeight="1" spans="1:77">
      <c r="A50" s="21">
        <f t="shared" si="2"/>
        <v>43</v>
      </c>
      <c r="B50" s="24"/>
      <c r="C50" s="24"/>
      <c r="D50" s="23">
        <v>2</v>
      </c>
      <c r="E50" s="24"/>
      <c r="F50" s="24"/>
      <c r="G50" s="24"/>
      <c r="H50" s="24"/>
      <c r="I50" s="24"/>
      <c r="J50" s="24"/>
      <c r="K50" s="24"/>
      <c r="L50" s="23"/>
      <c r="M50" s="23" t="s">
        <v>311</v>
      </c>
      <c r="N50" s="22" t="s">
        <v>311</v>
      </c>
      <c r="O50" s="22" t="s">
        <v>285</v>
      </c>
      <c r="P50" s="22" t="s">
        <v>144</v>
      </c>
      <c r="Q50" s="22" t="s">
        <v>226</v>
      </c>
      <c r="R50" s="24" t="s">
        <v>227</v>
      </c>
      <c r="S50" s="47"/>
      <c r="T50" s="22" t="s">
        <v>226</v>
      </c>
      <c r="U50" s="22" t="s">
        <v>232</v>
      </c>
      <c r="V50" s="23" t="s">
        <v>226</v>
      </c>
      <c r="W50" s="24" t="s">
        <v>228</v>
      </c>
      <c r="X50" s="48" t="s">
        <v>229</v>
      </c>
      <c r="Y50" s="23" t="s">
        <v>230</v>
      </c>
      <c r="Z50" s="24" t="s">
        <v>231</v>
      </c>
      <c r="AA50" s="24" t="s">
        <v>232</v>
      </c>
      <c r="AB50" s="24" t="s">
        <v>299</v>
      </c>
      <c r="AC50" s="57">
        <f>AC58+AC96+AC139+AC170+AC209+AC210+AC224*2+AC241+AC243+AC244+AC245+AC246+AC247+AC249*4+AC253*2+AC254*4+AC256+AC259*2+AC260*2+AC263*2+AC265*2+AC268*2+AC269+AC275*4+AC276*4+AC277*2+AC278*6+AC279*2+AC281+AC282+AC283+AC284+AC286</f>
        <v>12.6459</v>
      </c>
      <c r="AD50" s="23" t="s">
        <v>232</v>
      </c>
      <c r="AE50" s="55" t="s">
        <v>234</v>
      </c>
      <c r="AF50" s="55"/>
      <c r="AG50" s="55"/>
      <c r="AH50" s="55"/>
      <c r="AI50" s="55"/>
      <c r="AJ50" s="55"/>
      <c r="AK50" s="23"/>
      <c r="AL50" s="55"/>
      <c r="AM50" s="55"/>
      <c r="AN50" s="55" t="s">
        <v>288</v>
      </c>
      <c r="AO50" s="55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85">
        <v>0</v>
      </c>
      <c r="BB50" s="85">
        <v>0</v>
      </c>
      <c r="BC50" s="83">
        <v>0</v>
      </c>
      <c r="BD50" s="85">
        <v>0</v>
      </c>
      <c r="BE50" s="85">
        <v>0</v>
      </c>
      <c r="BF50" s="85">
        <v>0</v>
      </c>
      <c r="BG50" s="84">
        <v>0</v>
      </c>
      <c r="BH50" s="83">
        <v>0</v>
      </c>
      <c r="BI50" s="92">
        <v>0</v>
      </c>
      <c r="BJ50" s="92">
        <v>0</v>
      </c>
      <c r="BK50" s="92">
        <v>0</v>
      </c>
      <c r="BL50" s="83">
        <v>0</v>
      </c>
      <c r="BM50" s="83">
        <v>0</v>
      </c>
      <c r="BN50" s="83">
        <v>0</v>
      </c>
      <c r="BO50" s="83">
        <v>0</v>
      </c>
      <c r="BP50" s="97">
        <v>0</v>
      </c>
      <c r="BQ50" s="86">
        <v>0</v>
      </c>
      <c r="BR50" s="86">
        <v>0</v>
      </c>
      <c r="BS50" s="97">
        <v>0</v>
      </c>
      <c r="BT50" s="86">
        <v>0</v>
      </c>
      <c r="BU50" s="22">
        <v>0</v>
      </c>
      <c r="BV50" s="22">
        <v>1</v>
      </c>
      <c r="BW50" s="42">
        <v>0</v>
      </c>
      <c r="BX50" s="86">
        <v>0</v>
      </c>
      <c r="BY50" s="86">
        <v>0</v>
      </c>
    </row>
    <row r="51" s="3" customFormat="1" ht="30" customHeight="1" spans="1:77">
      <c r="A51" s="21">
        <f t="shared" si="2"/>
        <v>44</v>
      </c>
      <c r="B51" s="24"/>
      <c r="C51" s="24"/>
      <c r="D51" s="23">
        <v>2</v>
      </c>
      <c r="E51" s="24"/>
      <c r="F51" s="24"/>
      <c r="G51" s="24"/>
      <c r="H51" s="24"/>
      <c r="I51" s="24"/>
      <c r="J51" s="24"/>
      <c r="K51" s="24"/>
      <c r="L51" s="23"/>
      <c r="M51" s="23" t="s">
        <v>312</v>
      </c>
      <c r="N51" s="22" t="s">
        <v>312</v>
      </c>
      <c r="O51" s="22" t="s">
        <v>285</v>
      </c>
      <c r="P51" s="22" t="s">
        <v>281</v>
      </c>
      <c r="Q51" s="22" t="s">
        <v>226</v>
      </c>
      <c r="R51" s="24" t="s">
        <v>227</v>
      </c>
      <c r="S51" s="47"/>
      <c r="T51" s="22" t="s">
        <v>226</v>
      </c>
      <c r="U51" s="22" t="s">
        <v>232</v>
      </c>
      <c r="V51" s="23" t="s">
        <v>226</v>
      </c>
      <c r="W51" s="24" t="s">
        <v>228</v>
      </c>
      <c r="X51" s="48" t="s">
        <v>229</v>
      </c>
      <c r="Y51" s="23" t="s">
        <v>230</v>
      </c>
      <c r="Z51" s="24" t="s">
        <v>231</v>
      </c>
      <c r="AA51" s="24" t="s">
        <v>232</v>
      </c>
      <c r="AB51" s="24" t="s">
        <v>299</v>
      </c>
      <c r="AC51" s="57">
        <f>AC58+AC81+AC139+AC170+AC209+AC210+AC224*2+AC242+AC246+AC247+AC249*4+AC253*2+AC254*4+AC256+AC259*2+AC260*2+AC263*2+AC265*2+AC268*2+AC269+AC275*4+AC276*4+AC277*2+AC278*6+AC279*2+AC281+AC282+AC283+AC284+AC286</f>
        <v>12.9585</v>
      </c>
      <c r="AD51" s="23" t="s">
        <v>232</v>
      </c>
      <c r="AE51" s="55" t="s">
        <v>234</v>
      </c>
      <c r="AF51" s="55"/>
      <c r="AG51" s="55"/>
      <c r="AH51" s="55"/>
      <c r="AI51" s="55"/>
      <c r="AJ51" s="55"/>
      <c r="AK51" s="23"/>
      <c r="AL51" s="55"/>
      <c r="AM51" s="55"/>
      <c r="AN51" s="55" t="s">
        <v>288</v>
      </c>
      <c r="AO51" s="55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85">
        <v>0</v>
      </c>
      <c r="BB51" s="85">
        <v>0</v>
      </c>
      <c r="BC51" s="83">
        <v>0</v>
      </c>
      <c r="BD51" s="85">
        <v>0</v>
      </c>
      <c r="BE51" s="85">
        <v>0</v>
      </c>
      <c r="BF51" s="85">
        <v>0</v>
      </c>
      <c r="BG51" s="84">
        <v>0</v>
      </c>
      <c r="BH51" s="83">
        <v>0</v>
      </c>
      <c r="BI51" s="92">
        <v>0</v>
      </c>
      <c r="BJ51" s="92">
        <v>0</v>
      </c>
      <c r="BK51" s="92">
        <v>0</v>
      </c>
      <c r="BL51" s="83">
        <v>0</v>
      </c>
      <c r="BM51" s="83">
        <v>0</v>
      </c>
      <c r="BN51" s="83">
        <v>0</v>
      </c>
      <c r="BO51" s="83">
        <v>0</v>
      </c>
      <c r="BP51" s="97">
        <v>0</v>
      </c>
      <c r="BQ51" s="86">
        <v>0</v>
      </c>
      <c r="BR51" s="86">
        <v>0</v>
      </c>
      <c r="BS51" s="97">
        <v>0</v>
      </c>
      <c r="BT51" s="86">
        <v>0</v>
      </c>
      <c r="BU51" s="22">
        <v>0</v>
      </c>
      <c r="BV51" s="22">
        <v>0</v>
      </c>
      <c r="BW51" s="42">
        <v>0</v>
      </c>
      <c r="BX51" s="86">
        <v>1</v>
      </c>
      <c r="BY51" s="86">
        <v>0</v>
      </c>
    </row>
    <row r="52" s="3" customFormat="1" ht="30" customHeight="1" spans="1:77">
      <c r="A52" s="21">
        <f t="shared" si="2"/>
        <v>45</v>
      </c>
      <c r="B52" s="24"/>
      <c r="C52" s="24"/>
      <c r="D52" s="23">
        <v>2</v>
      </c>
      <c r="E52" s="24"/>
      <c r="F52" s="24"/>
      <c r="G52" s="24"/>
      <c r="H52" s="24"/>
      <c r="I52" s="24"/>
      <c r="J52" s="24"/>
      <c r="K52" s="24"/>
      <c r="L52" s="23"/>
      <c r="M52" s="23" t="s">
        <v>313</v>
      </c>
      <c r="N52" s="22" t="s">
        <v>313</v>
      </c>
      <c r="O52" s="22" t="s">
        <v>285</v>
      </c>
      <c r="P52" s="22" t="s">
        <v>283</v>
      </c>
      <c r="Q52" s="22" t="s">
        <v>226</v>
      </c>
      <c r="R52" s="24" t="s">
        <v>227</v>
      </c>
      <c r="S52" s="47"/>
      <c r="T52" s="22" t="s">
        <v>226</v>
      </c>
      <c r="U52" s="22" t="s">
        <v>232</v>
      </c>
      <c r="V52" s="23" t="s">
        <v>226</v>
      </c>
      <c r="W52" s="24" t="s">
        <v>228</v>
      </c>
      <c r="X52" s="48" t="s">
        <v>229</v>
      </c>
      <c r="Y52" s="23" t="s">
        <v>230</v>
      </c>
      <c r="Z52" s="24" t="s">
        <v>231</v>
      </c>
      <c r="AA52" s="24" t="s">
        <v>232</v>
      </c>
      <c r="AB52" s="24" t="s">
        <v>299</v>
      </c>
      <c r="AC52" s="57">
        <f>AC58+AC81+AC139+AC170+AC209+AC210+AC224*2+AC241+AC243+AC244+AC245+AC246+AC247+AC249*4+AC253*2+AC254*4+AC256+AC259*2+AC260*2+AC263*2+AC265*2+AC268*2+AC269+AC275*4+AC276*4+AC277*2+AC278*6+AC279*2+AC281+AC282+AC283+AC284+AC286</f>
        <v>13.0097</v>
      </c>
      <c r="AD52" s="23" t="s">
        <v>232</v>
      </c>
      <c r="AE52" s="55" t="s">
        <v>234</v>
      </c>
      <c r="AF52" s="55"/>
      <c r="AG52" s="55"/>
      <c r="AH52" s="55"/>
      <c r="AI52" s="55"/>
      <c r="AJ52" s="55"/>
      <c r="AK52" s="23"/>
      <c r="AL52" s="55"/>
      <c r="AM52" s="55"/>
      <c r="AN52" s="55" t="s">
        <v>288</v>
      </c>
      <c r="AO52" s="55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85">
        <v>0</v>
      </c>
      <c r="BB52" s="85">
        <v>0</v>
      </c>
      <c r="BC52" s="83">
        <v>0</v>
      </c>
      <c r="BD52" s="85">
        <v>0</v>
      </c>
      <c r="BE52" s="85">
        <v>0</v>
      </c>
      <c r="BF52" s="85">
        <v>0</v>
      </c>
      <c r="BG52" s="84">
        <v>0</v>
      </c>
      <c r="BH52" s="83">
        <v>0</v>
      </c>
      <c r="BI52" s="92">
        <v>0</v>
      </c>
      <c r="BJ52" s="92">
        <v>0</v>
      </c>
      <c r="BK52" s="92">
        <v>0</v>
      </c>
      <c r="BL52" s="83">
        <v>0</v>
      </c>
      <c r="BM52" s="83">
        <v>0</v>
      </c>
      <c r="BN52" s="83">
        <v>0</v>
      </c>
      <c r="BO52" s="83">
        <v>0</v>
      </c>
      <c r="BP52" s="97">
        <v>0</v>
      </c>
      <c r="BQ52" s="86">
        <v>0</v>
      </c>
      <c r="BR52" s="86">
        <v>0</v>
      </c>
      <c r="BS52" s="97">
        <v>0</v>
      </c>
      <c r="BT52" s="86">
        <v>0</v>
      </c>
      <c r="BU52" s="22">
        <v>0</v>
      </c>
      <c r="BV52" s="22">
        <v>0</v>
      </c>
      <c r="BW52" s="42">
        <v>0</v>
      </c>
      <c r="BX52" s="86">
        <v>0</v>
      </c>
      <c r="BY52" s="86">
        <v>1</v>
      </c>
    </row>
    <row r="53" s="3" customFormat="1" ht="30" customHeight="1" spans="1:77">
      <c r="A53" s="21">
        <f t="shared" si="2"/>
        <v>46</v>
      </c>
      <c r="B53" s="23"/>
      <c r="C53" s="23"/>
      <c r="D53" s="23"/>
      <c r="E53" s="23">
        <v>3</v>
      </c>
      <c r="F53" s="23"/>
      <c r="G53" s="23"/>
      <c r="H53" s="23"/>
      <c r="I53" s="23"/>
      <c r="J53" s="23"/>
      <c r="K53" s="23"/>
      <c r="L53" s="41"/>
      <c r="M53" s="41" t="s">
        <v>314</v>
      </c>
      <c r="N53" s="22"/>
      <c r="O53" s="22" t="s">
        <v>315</v>
      </c>
      <c r="P53" s="22" t="s">
        <v>316</v>
      </c>
      <c r="Q53" s="22" t="s">
        <v>226</v>
      </c>
      <c r="R53" s="24" t="s">
        <v>227</v>
      </c>
      <c r="S53" s="47"/>
      <c r="T53" s="23" t="s">
        <v>226</v>
      </c>
      <c r="U53" s="22" t="s">
        <v>317</v>
      </c>
      <c r="V53" s="23" t="s">
        <v>226</v>
      </c>
      <c r="W53" s="48" t="s">
        <v>229</v>
      </c>
      <c r="X53" s="24" t="s">
        <v>228</v>
      </c>
      <c r="Y53" s="23" t="s">
        <v>316</v>
      </c>
      <c r="Z53" s="24" t="s">
        <v>231</v>
      </c>
      <c r="AA53" s="24" t="s">
        <v>232</v>
      </c>
      <c r="AB53" s="24" t="s">
        <v>318</v>
      </c>
      <c r="AC53" s="58"/>
      <c r="AD53" s="55" t="s">
        <v>319</v>
      </c>
      <c r="AE53" s="55"/>
      <c r="AF53" s="55"/>
      <c r="AG53" s="55"/>
      <c r="AH53" s="55"/>
      <c r="AI53" s="55"/>
      <c r="AJ53" s="55"/>
      <c r="AK53" s="55"/>
      <c r="AL53" s="55"/>
      <c r="AM53" s="55">
        <v>0.169</v>
      </c>
      <c r="AN53" s="55" t="s">
        <v>235</v>
      </c>
      <c r="AO53" s="55" t="s">
        <v>320</v>
      </c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23"/>
      <c r="BA53" s="83">
        <v>0</v>
      </c>
      <c r="BB53" s="83">
        <v>0</v>
      </c>
      <c r="BC53" s="83">
        <v>0</v>
      </c>
      <c r="BD53" s="83">
        <v>0</v>
      </c>
      <c r="BE53" s="83">
        <v>0</v>
      </c>
      <c r="BF53" s="83">
        <v>0</v>
      </c>
      <c r="BG53" s="83">
        <v>0</v>
      </c>
      <c r="BH53" s="83">
        <v>1</v>
      </c>
      <c r="BI53" s="92">
        <v>0</v>
      </c>
      <c r="BJ53" s="92">
        <v>0</v>
      </c>
      <c r="BK53" s="92">
        <v>0</v>
      </c>
      <c r="BL53" s="83">
        <v>1</v>
      </c>
      <c r="BM53" s="83">
        <v>1</v>
      </c>
      <c r="BN53" s="83">
        <v>0</v>
      </c>
      <c r="BO53" s="83">
        <v>0</v>
      </c>
      <c r="BP53" s="97">
        <v>0</v>
      </c>
      <c r="BQ53" s="97">
        <v>0</v>
      </c>
      <c r="BR53" s="97">
        <v>0</v>
      </c>
      <c r="BS53" s="97">
        <v>0</v>
      </c>
      <c r="BT53" s="97">
        <v>0</v>
      </c>
      <c r="BU53" s="22">
        <v>0</v>
      </c>
      <c r="BV53" s="22">
        <v>0</v>
      </c>
      <c r="BW53" s="97">
        <v>0</v>
      </c>
      <c r="BX53" s="97">
        <v>0</v>
      </c>
      <c r="BY53" s="97">
        <v>0</v>
      </c>
    </row>
    <row r="54" s="3" customFormat="1" ht="30" customHeight="1" spans="1:77">
      <c r="A54" s="21">
        <f t="shared" ref="A54:A65" si="3">ROW()-7</f>
        <v>47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41"/>
      <c r="M54" s="41" t="s">
        <v>321</v>
      </c>
      <c r="N54" s="22" t="s">
        <v>317</v>
      </c>
      <c r="O54" s="22" t="s">
        <v>322</v>
      </c>
      <c r="P54" s="22" t="s">
        <v>316</v>
      </c>
      <c r="Q54" s="22" t="s">
        <v>226</v>
      </c>
      <c r="R54" s="24" t="s">
        <v>227</v>
      </c>
      <c r="S54" s="47"/>
      <c r="T54" s="23" t="s">
        <v>226</v>
      </c>
      <c r="U54" s="22" t="s">
        <v>317</v>
      </c>
      <c r="V54" s="23" t="s">
        <v>226</v>
      </c>
      <c r="W54" s="48" t="s">
        <v>229</v>
      </c>
      <c r="X54" s="24" t="s">
        <v>228</v>
      </c>
      <c r="Y54" s="23" t="s">
        <v>316</v>
      </c>
      <c r="Z54" s="24" t="s">
        <v>231</v>
      </c>
      <c r="AA54" s="24" t="s">
        <v>232</v>
      </c>
      <c r="AB54" s="24" t="s">
        <v>318</v>
      </c>
      <c r="AC54" s="58">
        <f>AC59*2+AC62+AC63+AC64</f>
        <v>1.8223</v>
      </c>
      <c r="AD54" s="55" t="s">
        <v>319</v>
      </c>
      <c r="AE54" s="55"/>
      <c r="AF54" s="55"/>
      <c r="AG54" s="55"/>
      <c r="AH54" s="55"/>
      <c r="AI54" s="55"/>
      <c r="AJ54" s="55"/>
      <c r="AK54" s="55"/>
      <c r="AL54" s="55">
        <v>32</v>
      </c>
      <c r="AM54" s="55"/>
      <c r="AN54" s="55" t="s">
        <v>235</v>
      </c>
      <c r="AO54" s="55" t="s">
        <v>323</v>
      </c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23"/>
      <c r="BA54" s="83">
        <v>0</v>
      </c>
      <c r="BB54" s="83">
        <v>0</v>
      </c>
      <c r="BC54" s="83">
        <v>0</v>
      </c>
      <c r="BD54" s="83">
        <v>0</v>
      </c>
      <c r="BE54" s="83">
        <v>0</v>
      </c>
      <c r="BF54" s="83">
        <v>0</v>
      </c>
      <c r="BG54" s="83">
        <v>0</v>
      </c>
      <c r="BH54" s="83">
        <v>1</v>
      </c>
      <c r="BI54" s="92">
        <v>0</v>
      </c>
      <c r="BJ54" s="92">
        <v>0</v>
      </c>
      <c r="BK54" s="92">
        <v>0</v>
      </c>
      <c r="BL54" s="83">
        <v>1</v>
      </c>
      <c r="BM54" s="83">
        <v>1</v>
      </c>
      <c r="BN54" s="83">
        <v>0</v>
      </c>
      <c r="BO54" s="83">
        <v>0</v>
      </c>
      <c r="BP54" s="97">
        <v>0</v>
      </c>
      <c r="BQ54" s="97">
        <v>0</v>
      </c>
      <c r="BR54" s="97">
        <v>0</v>
      </c>
      <c r="BS54" s="97">
        <v>0</v>
      </c>
      <c r="BT54" s="97">
        <v>0</v>
      </c>
      <c r="BU54" s="22">
        <v>0</v>
      </c>
      <c r="BV54" s="22">
        <v>0</v>
      </c>
      <c r="BW54" s="97">
        <v>0</v>
      </c>
      <c r="BX54" s="97">
        <v>0</v>
      </c>
      <c r="BY54" s="97">
        <v>0</v>
      </c>
    </row>
    <row r="55" s="3" customFormat="1" ht="30" customHeight="1" spans="1:77">
      <c r="A55" s="21">
        <f t="shared" si="3"/>
        <v>48</v>
      </c>
      <c r="B55" s="23"/>
      <c r="C55" s="23"/>
      <c r="D55" s="23"/>
      <c r="E55" s="23">
        <v>3</v>
      </c>
      <c r="F55" s="23"/>
      <c r="G55" s="23"/>
      <c r="H55" s="23"/>
      <c r="I55" s="23"/>
      <c r="J55" s="23"/>
      <c r="K55" s="23"/>
      <c r="L55" s="41"/>
      <c r="M55" s="41" t="s">
        <v>324</v>
      </c>
      <c r="N55" s="22"/>
      <c r="O55" s="22" t="s">
        <v>315</v>
      </c>
      <c r="P55" s="22" t="s">
        <v>316</v>
      </c>
      <c r="Q55" s="22" t="s">
        <v>226</v>
      </c>
      <c r="R55" s="24" t="s">
        <v>227</v>
      </c>
      <c r="S55" s="47"/>
      <c r="T55" s="23" t="s">
        <v>226</v>
      </c>
      <c r="U55" s="22" t="s">
        <v>317</v>
      </c>
      <c r="V55" s="23" t="s">
        <v>226</v>
      </c>
      <c r="W55" s="48" t="s">
        <v>229</v>
      </c>
      <c r="X55" s="24" t="s">
        <v>228</v>
      </c>
      <c r="Y55" s="23" t="s">
        <v>316</v>
      </c>
      <c r="Z55" s="24" t="s">
        <v>231</v>
      </c>
      <c r="AA55" s="24" t="s">
        <v>232</v>
      </c>
      <c r="AB55" s="24" t="s">
        <v>318</v>
      </c>
      <c r="AC55" s="58"/>
      <c r="AD55" s="55" t="s">
        <v>319</v>
      </c>
      <c r="AE55" s="55"/>
      <c r="AF55" s="55"/>
      <c r="AG55" s="55"/>
      <c r="AH55" s="55"/>
      <c r="AI55" s="55"/>
      <c r="AJ55" s="55"/>
      <c r="AK55" s="55"/>
      <c r="AL55" s="55"/>
      <c r="AM55" s="55">
        <v>0.2028</v>
      </c>
      <c r="AN55" s="55" t="s">
        <v>235</v>
      </c>
      <c r="AO55" s="55" t="s">
        <v>320</v>
      </c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23"/>
      <c r="BA55" s="83">
        <v>0</v>
      </c>
      <c r="BB55" s="83">
        <v>0</v>
      </c>
      <c r="BC55" s="83">
        <v>0</v>
      </c>
      <c r="BD55" s="83">
        <v>0</v>
      </c>
      <c r="BE55" s="83">
        <v>0</v>
      </c>
      <c r="BF55" s="83">
        <v>0</v>
      </c>
      <c r="BG55" s="83">
        <v>0</v>
      </c>
      <c r="BH55" s="83">
        <v>1</v>
      </c>
      <c r="BI55" s="92">
        <v>1</v>
      </c>
      <c r="BJ55" s="92">
        <v>1</v>
      </c>
      <c r="BK55" s="92">
        <v>1</v>
      </c>
      <c r="BL55" s="83">
        <v>0</v>
      </c>
      <c r="BM55" s="83">
        <v>0</v>
      </c>
      <c r="BN55" s="83">
        <v>0</v>
      </c>
      <c r="BO55" s="83">
        <v>0</v>
      </c>
      <c r="BP55" s="97">
        <v>0</v>
      </c>
      <c r="BQ55" s="97">
        <v>0</v>
      </c>
      <c r="BR55" s="97">
        <v>0</v>
      </c>
      <c r="BS55" s="97">
        <v>0</v>
      </c>
      <c r="BT55" s="97">
        <v>0</v>
      </c>
      <c r="BU55" s="22">
        <v>0</v>
      </c>
      <c r="BV55" s="22">
        <v>0</v>
      </c>
      <c r="BW55" s="97">
        <v>0</v>
      </c>
      <c r="BX55" s="97">
        <v>0</v>
      </c>
      <c r="BY55" s="97">
        <v>0</v>
      </c>
    </row>
    <row r="56" s="3" customFormat="1" ht="30" customHeight="1" spans="1:77">
      <c r="A56" s="21">
        <f t="shared" si="3"/>
        <v>49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41"/>
      <c r="M56" s="41" t="s">
        <v>325</v>
      </c>
      <c r="N56" s="22" t="s">
        <v>325</v>
      </c>
      <c r="O56" s="22" t="s">
        <v>322</v>
      </c>
      <c r="P56" s="22" t="s">
        <v>316</v>
      </c>
      <c r="Q56" s="22" t="s">
        <v>226</v>
      </c>
      <c r="R56" s="24" t="s">
        <v>227</v>
      </c>
      <c r="S56" s="47"/>
      <c r="T56" s="23" t="s">
        <v>226</v>
      </c>
      <c r="U56" s="22" t="s">
        <v>317</v>
      </c>
      <c r="V56" s="23" t="s">
        <v>226</v>
      </c>
      <c r="W56" s="48" t="s">
        <v>229</v>
      </c>
      <c r="X56" s="24" t="s">
        <v>228</v>
      </c>
      <c r="Y56" s="23" t="s">
        <v>316</v>
      </c>
      <c r="Z56" s="24" t="s">
        <v>231</v>
      </c>
      <c r="AA56" s="24" t="s">
        <v>232</v>
      </c>
      <c r="AB56" s="24" t="s">
        <v>318</v>
      </c>
      <c r="AC56" s="58">
        <f>AC60*2+AC63+AC64+AC72</f>
        <v>2.5251</v>
      </c>
      <c r="AD56" s="55" t="s">
        <v>319</v>
      </c>
      <c r="AE56" s="55"/>
      <c r="AF56" s="55"/>
      <c r="AG56" s="55"/>
      <c r="AH56" s="55"/>
      <c r="AI56" s="55"/>
      <c r="AJ56" s="55"/>
      <c r="AK56" s="55"/>
      <c r="AL56" s="55">
        <v>50</v>
      </c>
      <c r="AM56" s="55"/>
      <c r="AN56" s="55" t="s">
        <v>235</v>
      </c>
      <c r="AO56" s="55" t="s">
        <v>323</v>
      </c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23"/>
      <c r="BA56" s="83">
        <v>0</v>
      </c>
      <c r="BB56" s="83">
        <v>0</v>
      </c>
      <c r="BC56" s="83">
        <v>0</v>
      </c>
      <c r="BD56" s="83">
        <v>0</v>
      </c>
      <c r="BE56" s="83">
        <v>0</v>
      </c>
      <c r="BF56" s="83">
        <v>0</v>
      </c>
      <c r="BG56" s="83">
        <v>0</v>
      </c>
      <c r="BH56" s="83">
        <v>1</v>
      </c>
      <c r="BI56" s="92">
        <v>1</v>
      </c>
      <c r="BJ56" s="92">
        <v>1</v>
      </c>
      <c r="BK56" s="92">
        <v>1</v>
      </c>
      <c r="BL56" s="83">
        <v>0</v>
      </c>
      <c r="BM56" s="83">
        <v>0</v>
      </c>
      <c r="BN56" s="83">
        <v>0</v>
      </c>
      <c r="BO56" s="83">
        <v>0</v>
      </c>
      <c r="BP56" s="97">
        <v>0</v>
      </c>
      <c r="BQ56" s="97">
        <v>0</v>
      </c>
      <c r="BR56" s="97">
        <v>0</v>
      </c>
      <c r="BS56" s="97">
        <v>0</v>
      </c>
      <c r="BT56" s="97">
        <v>0</v>
      </c>
      <c r="BU56" s="22">
        <v>0</v>
      </c>
      <c r="BV56" s="22">
        <v>0</v>
      </c>
      <c r="BW56" s="97">
        <v>0</v>
      </c>
      <c r="BX56" s="97">
        <v>0</v>
      </c>
      <c r="BY56" s="97">
        <v>0</v>
      </c>
    </row>
    <row r="57" s="3" customFormat="1" ht="30" customHeight="1" spans="1:77">
      <c r="A57" s="21">
        <f t="shared" si="3"/>
        <v>50</v>
      </c>
      <c r="B57" s="24"/>
      <c r="C57" s="24"/>
      <c r="D57" s="24"/>
      <c r="E57" s="23">
        <v>3</v>
      </c>
      <c r="F57" s="24"/>
      <c r="G57" s="24"/>
      <c r="H57" s="24"/>
      <c r="I57" s="24"/>
      <c r="J57" s="24"/>
      <c r="K57" s="24"/>
      <c r="L57" s="23"/>
      <c r="M57" s="43" t="s">
        <v>326</v>
      </c>
      <c r="N57" s="22"/>
      <c r="O57" s="22" t="s">
        <v>327</v>
      </c>
      <c r="P57" s="22" t="s">
        <v>316</v>
      </c>
      <c r="Q57" s="22" t="s">
        <v>226</v>
      </c>
      <c r="R57" s="24" t="s">
        <v>227</v>
      </c>
      <c r="S57" s="47"/>
      <c r="T57" s="23" t="s">
        <v>226</v>
      </c>
      <c r="U57" s="22">
        <f>N57</f>
        <v>0</v>
      </c>
      <c r="V57" s="23" t="s">
        <v>226</v>
      </c>
      <c r="W57" s="48" t="s">
        <v>228</v>
      </c>
      <c r="X57" s="24" t="s">
        <v>229</v>
      </c>
      <c r="Y57" s="23" t="s">
        <v>316</v>
      </c>
      <c r="Z57" s="24" t="s">
        <v>231</v>
      </c>
      <c r="AA57" s="24" t="s">
        <v>232</v>
      </c>
      <c r="AB57" s="24" t="s">
        <v>318</v>
      </c>
      <c r="AC57" s="57"/>
      <c r="AD57" s="55" t="s">
        <v>319</v>
      </c>
      <c r="AE57" s="55"/>
      <c r="AF57" s="55"/>
      <c r="AG57" s="55"/>
      <c r="AH57" s="55"/>
      <c r="AI57" s="55"/>
      <c r="AJ57" s="55"/>
      <c r="AK57" s="55"/>
      <c r="AL57" s="55"/>
      <c r="AM57" s="55">
        <v>0.172</v>
      </c>
      <c r="AN57" s="55" t="s">
        <v>235</v>
      </c>
      <c r="AO57" s="55" t="s">
        <v>320</v>
      </c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23" t="s">
        <v>328</v>
      </c>
      <c r="BA57" s="85">
        <v>0</v>
      </c>
      <c r="BB57" s="85">
        <v>0</v>
      </c>
      <c r="BC57" s="83">
        <v>0</v>
      </c>
      <c r="BD57" s="85">
        <v>0</v>
      </c>
      <c r="BE57" s="85">
        <v>0</v>
      </c>
      <c r="BF57" s="85">
        <v>0</v>
      </c>
      <c r="BG57" s="85">
        <v>1</v>
      </c>
      <c r="BH57" s="83">
        <v>0</v>
      </c>
      <c r="BI57" s="92">
        <v>0</v>
      </c>
      <c r="BJ57" s="92">
        <v>0</v>
      </c>
      <c r="BK57" s="92">
        <v>0</v>
      </c>
      <c r="BL57" s="83">
        <v>0</v>
      </c>
      <c r="BM57" s="83">
        <v>0</v>
      </c>
      <c r="BN57" s="83">
        <v>0</v>
      </c>
      <c r="BO57" s="83">
        <v>0</v>
      </c>
      <c r="BP57" s="97">
        <v>0</v>
      </c>
      <c r="BQ57" s="86">
        <v>1</v>
      </c>
      <c r="BR57" s="86">
        <v>1</v>
      </c>
      <c r="BS57" s="97">
        <v>0</v>
      </c>
      <c r="BT57" s="86">
        <v>1</v>
      </c>
      <c r="BU57" s="22">
        <v>1</v>
      </c>
      <c r="BV57" s="22">
        <v>1</v>
      </c>
      <c r="BW57" s="22">
        <v>1</v>
      </c>
      <c r="BX57" s="86">
        <v>1</v>
      </c>
      <c r="BY57" s="86">
        <v>1</v>
      </c>
    </row>
    <row r="58" s="3" customFormat="1" ht="30" customHeight="1" spans="1:77">
      <c r="A58" s="21">
        <f t="shared" si="3"/>
        <v>51</v>
      </c>
      <c r="B58" s="24"/>
      <c r="C58" s="24"/>
      <c r="D58" s="24"/>
      <c r="E58" s="23"/>
      <c r="F58" s="24"/>
      <c r="G58" s="24"/>
      <c r="H58" s="24"/>
      <c r="I58" s="24"/>
      <c r="J58" s="24"/>
      <c r="K58" s="24"/>
      <c r="L58" s="23"/>
      <c r="M58" s="23" t="s">
        <v>329</v>
      </c>
      <c r="N58" s="22" t="s">
        <v>329</v>
      </c>
      <c r="O58" s="22" t="s">
        <v>330</v>
      </c>
      <c r="P58" s="22" t="s">
        <v>316</v>
      </c>
      <c r="Q58" s="22" t="s">
        <v>226</v>
      </c>
      <c r="R58" s="24" t="s">
        <v>227</v>
      </c>
      <c r="S58" s="47"/>
      <c r="T58" s="23" t="s">
        <v>226</v>
      </c>
      <c r="U58" s="22" t="str">
        <f>N58</f>
        <v>SHT0014597</v>
      </c>
      <c r="V58" s="23" t="s">
        <v>226</v>
      </c>
      <c r="W58" s="48" t="s">
        <v>228</v>
      </c>
      <c r="X58" s="24" t="s">
        <v>229</v>
      </c>
      <c r="Y58" s="23" t="s">
        <v>316</v>
      </c>
      <c r="Z58" s="24" t="s">
        <v>231</v>
      </c>
      <c r="AA58" s="24" t="s">
        <v>232</v>
      </c>
      <c r="AB58" s="24" t="s">
        <v>318</v>
      </c>
      <c r="AC58" s="57">
        <f>AC59*2+AC62+AC63+AC68</f>
        <v>1.8499</v>
      </c>
      <c r="AD58" s="55" t="s">
        <v>319</v>
      </c>
      <c r="AE58" s="55" t="s">
        <v>331</v>
      </c>
      <c r="AF58" s="55"/>
      <c r="AG58" s="55"/>
      <c r="AH58" s="55"/>
      <c r="AI58" s="55"/>
      <c r="AJ58" s="55"/>
      <c r="AK58" s="55"/>
      <c r="AL58" s="55">
        <v>32</v>
      </c>
      <c r="AM58" s="55"/>
      <c r="AN58" s="55" t="s">
        <v>235</v>
      </c>
      <c r="AO58" s="55" t="s">
        <v>323</v>
      </c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23" t="s">
        <v>328</v>
      </c>
      <c r="BA58" s="85">
        <v>0</v>
      </c>
      <c r="BB58" s="85">
        <v>0</v>
      </c>
      <c r="BC58" s="83">
        <v>0</v>
      </c>
      <c r="BD58" s="85">
        <v>0</v>
      </c>
      <c r="BE58" s="85">
        <v>0</v>
      </c>
      <c r="BF58" s="85">
        <v>0</v>
      </c>
      <c r="BG58" s="85">
        <v>1</v>
      </c>
      <c r="BH58" s="83">
        <v>0</v>
      </c>
      <c r="BI58" s="92">
        <v>0</v>
      </c>
      <c r="BJ58" s="92">
        <v>0</v>
      </c>
      <c r="BK58" s="92">
        <v>0</v>
      </c>
      <c r="BL58" s="83">
        <v>0</v>
      </c>
      <c r="BM58" s="83">
        <v>0</v>
      </c>
      <c r="BN58" s="83">
        <v>0</v>
      </c>
      <c r="BO58" s="83">
        <v>0</v>
      </c>
      <c r="BP58" s="97">
        <v>0</v>
      </c>
      <c r="BQ58" s="86">
        <v>1</v>
      </c>
      <c r="BR58" s="86">
        <v>1</v>
      </c>
      <c r="BS58" s="97">
        <v>0</v>
      </c>
      <c r="BT58" s="86">
        <v>1</v>
      </c>
      <c r="BU58" s="22">
        <v>1</v>
      </c>
      <c r="BV58" s="22">
        <v>1</v>
      </c>
      <c r="BW58" s="22">
        <v>1</v>
      </c>
      <c r="BX58" s="86">
        <v>1</v>
      </c>
      <c r="BY58" s="86">
        <v>1</v>
      </c>
    </row>
    <row r="59" s="3" customFormat="1" ht="30" customHeight="1" spans="1:77">
      <c r="A59" s="21">
        <f t="shared" si="3"/>
        <v>52</v>
      </c>
      <c r="B59" s="23"/>
      <c r="C59" s="23"/>
      <c r="D59" s="23"/>
      <c r="E59" s="23"/>
      <c r="F59" s="23">
        <v>4</v>
      </c>
      <c r="G59" s="23"/>
      <c r="H59" s="23"/>
      <c r="I59" s="23"/>
      <c r="J59" s="23"/>
      <c r="K59" s="23"/>
      <c r="L59" s="41"/>
      <c r="M59" s="41"/>
      <c r="N59" s="22" t="s">
        <v>332</v>
      </c>
      <c r="O59" s="22" t="s">
        <v>333</v>
      </c>
      <c r="P59" s="22" t="s">
        <v>316</v>
      </c>
      <c r="Q59" s="23" t="s">
        <v>242</v>
      </c>
      <c r="R59" s="24" t="s">
        <v>227</v>
      </c>
      <c r="S59" s="47"/>
      <c r="T59" s="23" t="s">
        <v>226</v>
      </c>
      <c r="U59" s="22" t="s">
        <v>334</v>
      </c>
      <c r="V59" s="23" t="s">
        <v>226</v>
      </c>
      <c r="W59" s="48" t="s">
        <v>229</v>
      </c>
      <c r="X59" s="24" t="s">
        <v>228</v>
      </c>
      <c r="Y59" s="23" t="s">
        <v>316</v>
      </c>
      <c r="Z59" s="24" t="s">
        <v>231</v>
      </c>
      <c r="AA59" s="24" t="s">
        <v>232</v>
      </c>
      <c r="AB59" s="24" t="s">
        <v>335</v>
      </c>
      <c r="AC59" s="58">
        <f>AC60+AC61</f>
        <v>0.1605</v>
      </c>
      <c r="AD59" s="23" t="s">
        <v>232</v>
      </c>
      <c r="AE59" s="55" t="s">
        <v>331</v>
      </c>
      <c r="AF59" s="55"/>
      <c r="AG59" s="55"/>
      <c r="AH59" s="55"/>
      <c r="AI59" s="55"/>
      <c r="AJ59" s="55"/>
      <c r="AK59" s="23"/>
      <c r="AL59" s="55">
        <v>4.1</v>
      </c>
      <c r="AM59" s="55"/>
      <c r="AN59" s="55" t="s">
        <v>288</v>
      </c>
      <c r="AO59" s="55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83">
        <v>0</v>
      </c>
      <c r="BB59" s="83">
        <v>0</v>
      </c>
      <c r="BC59" s="83">
        <v>0</v>
      </c>
      <c r="BD59" s="83">
        <v>0</v>
      </c>
      <c r="BE59" s="83">
        <v>0</v>
      </c>
      <c r="BF59" s="83">
        <v>0</v>
      </c>
      <c r="BG59" s="83">
        <v>2</v>
      </c>
      <c r="BH59" s="83">
        <v>2</v>
      </c>
      <c r="BI59" s="92">
        <v>2</v>
      </c>
      <c r="BJ59" s="92">
        <v>2</v>
      </c>
      <c r="BK59" s="92">
        <v>2</v>
      </c>
      <c r="BL59" s="83">
        <v>2</v>
      </c>
      <c r="BM59" s="83">
        <v>2</v>
      </c>
      <c r="BN59" s="83">
        <v>0</v>
      </c>
      <c r="BO59" s="83">
        <v>0</v>
      </c>
      <c r="BP59" s="97">
        <v>0</v>
      </c>
      <c r="BQ59" s="97">
        <v>2</v>
      </c>
      <c r="BR59" s="97">
        <v>2</v>
      </c>
      <c r="BS59" s="97">
        <v>0</v>
      </c>
      <c r="BT59" s="97">
        <v>2</v>
      </c>
      <c r="BU59" s="22">
        <v>2</v>
      </c>
      <c r="BV59" s="22">
        <v>2</v>
      </c>
      <c r="BW59" s="42">
        <v>2</v>
      </c>
      <c r="BX59" s="97">
        <v>2</v>
      </c>
      <c r="BY59" s="97">
        <v>2</v>
      </c>
    </row>
    <row r="60" s="3" customFormat="1" ht="30" customHeight="1" spans="1:77">
      <c r="A60" s="21">
        <f t="shared" si="3"/>
        <v>53</v>
      </c>
      <c r="B60" s="23"/>
      <c r="C60" s="23"/>
      <c r="D60" s="23"/>
      <c r="E60" s="23"/>
      <c r="F60" s="23"/>
      <c r="G60" s="23">
        <v>5</v>
      </c>
      <c r="H60" s="23"/>
      <c r="I60" s="23"/>
      <c r="J60" s="23"/>
      <c r="K60" s="23"/>
      <c r="L60" s="41"/>
      <c r="M60" s="41" t="s">
        <v>336</v>
      </c>
      <c r="N60" s="22" t="s">
        <v>337</v>
      </c>
      <c r="O60" s="22" t="s">
        <v>338</v>
      </c>
      <c r="P60" s="22" t="s">
        <v>339</v>
      </c>
      <c r="Q60" s="23" t="s">
        <v>242</v>
      </c>
      <c r="R60" s="24" t="s">
        <v>227</v>
      </c>
      <c r="S60" s="47"/>
      <c r="T60" s="23" t="s">
        <v>226</v>
      </c>
      <c r="U60" s="22" t="s">
        <v>232</v>
      </c>
      <c r="V60" s="23" t="s">
        <v>226</v>
      </c>
      <c r="W60" s="48" t="s">
        <v>229</v>
      </c>
      <c r="X60" s="24" t="s">
        <v>228</v>
      </c>
      <c r="Y60" s="23" t="s">
        <v>339</v>
      </c>
      <c r="Z60" s="24" t="s">
        <v>340</v>
      </c>
      <c r="AA60" s="24" t="s">
        <v>232</v>
      </c>
      <c r="AB60" s="24" t="s">
        <v>341</v>
      </c>
      <c r="AC60" s="58">
        <v>0.0156</v>
      </c>
      <c r="AD60" s="23" t="s">
        <v>232</v>
      </c>
      <c r="AE60" s="55"/>
      <c r="AF60" s="55"/>
      <c r="AG60" s="55"/>
      <c r="AH60" s="55"/>
      <c r="AI60" s="55"/>
      <c r="AJ60" s="55"/>
      <c r="AK60" s="23"/>
      <c r="AL60" s="55"/>
      <c r="AM60" s="55"/>
      <c r="AN60" s="55" t="s">
        <v>342</v>
      </c>
      <c r="AO60" s="55" t="s">
        <v>343</v>
      </c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83">
        <v>0</v>
      </c>
      <c r="BB60" s="83">
        <v>0</v>
      </c>
      <c r="BC60" s="83">
        <v>0</v>
      </c>
      <c r="BD60" s="83">
        <v>0</v>
      </c>
      <c r="BE60" s="83">
        <v>0</v>
      </c>
      <c r="BF60" s="83">
        <v>0</v>
      </c>
      <c r="BG60" s="83">
        <v>1</v>
      </c>
      <c r="BH60" s="83">
        <v>1</v>
      </c>
      <c r="BI60" s="92">
        <v>1</v>
      </c>
      <c r="BJ60" s="92">
        <v>1</v>
      </c>
      <c r="BK60" s="92">
        <v>1</v>
      </c>
      <c r="BL60" s="83">
        <v>1</v>
      </c>
      <c r="BM60" s="83">
        <v>1</v>
      </c>
      <c r="BN60" s="83">
        <v>0</v>
      </c>
      <c r="BO60" s="83">
        <v>0</v>
      </c>
      <c r="BP60" s="97">
        <v>0</v>
      </c>
      <c r="BQ60" s="97">
        <v>1</v>
      </c>
      <c r="BR60" s="97">
        <v>1</v>
      </c>
      <c r="BS60" s="97">
        <v>0</v>
      </c>
      <c r="BT60" s="97">
        <v>1</v>
      </c>
      <c r="BU60" s="22">
        <v>1</v>
      </c>
      <c r="BV60" s="22">
        <v>1</v>
      </c>
      <c r="BW60" s="42">
        <v>1</v>
      </c>
      <c r="BX60" s="97">
        <v>1</v>
      </c>
      <c r="BY60" s="97">
        <v>1</v>
      </c>
    </row>
    <row r="61" s="3" customFormat="1" ht="30" customHeight="1" spans="1:77">
      <c r="A61" s="21">
        <f t="shared" si="3"/>
        <v>54</v>
      </c>
      <c r="B61" s="23"/>
      <c r="C61" s="23"/>
      <c r="D61" s="23"/>
      <c r="E61" s="23"/>
      <c r="F61" s="23"/>
      <c r="G61" s="23">
        <v>5</v>
      </c>
      <c r="H61" s="23"/>
      <c r="I61" s="23"/>
      <c r="J61" s="23"/>
      <c r="K61" s="23"/>
      <c r="L61" s="41"/>
      <c r="M61" s="41" t="s">
        <v>344</v>
      </c>
      <c r="N61" s="22" t="s">
        <v>345</v>
      </c>
      <c r="O61" s="22" t="s">
        <v>346</v>
      </c>
      <c r="P61" s="22" t="s">
        <v>347</v>
      </c>
      <c r="Q61" s="23" t="s">
        <v>242</v>
      </c>
      <c r="R61" s="24" t="s">
        <v>227</v>
      </c>
      <c r="S61" s="47"/>
      <c r="T61" s="23" t="s">
        <v>226</v>
      </c>
      <c r="U61" s="22" t="s">
        <v>334</v>
      </c>
      <c r="V61" s="23" t="s">
        <v>226</v>
      </c>
      <c r="W61" s="48" t="s">
        <v>229</v>
      </c>
      <c r="X61" s="24" t="s">
        <v>228</v>
      </c>
      <c r="Y61" s="23" t="s">
        <v>348</v>
      </c>
      <c r="Z61" s="24" t="s">
        <v>349</v>
      </c>
      <c r="AA61" s="24" t="s">
        <v>350</v>
      </c>
      <c r="AB61" s="24" t="s">
        <v>335</v>
      </c>
      <c r="AC61" s="58">
        <v>0.1449</v>
      </c>
      <c r="AD61" s="23" t="s">
        <v>232</v>
      </c>
      <c r="AE61" s="55" t="s">
        <v>351</v>
      </c>
      <c r="AF61" s="55" t="s">
        <v>352</v>
      </c>
      <c r="AG61" s="55">
        <v>170</v>
      </c>
      <c r="AH61" s="55">
        <v>57</v>
      </c>
      <c r="AI61" s="55">
        <v>3</v>
      </c>
      <c r="AJ61" s="55">
        <v>0.2284902</v>
      </c>
      <c r="AK61" s="65">
        <f>AC61/AJ61</f>
        <v>0.634162865628373</v>
      </c>
      <c r="AL61" s="55"/>
      <c r="AM61" s="55"/>
      <c r="AN61" s="55" t="s">
        <v>235</v>
      </c>
      <c r="AO61" s="55" t="s">
        <v>323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83">
        <v>0</v>
      </c>
      <c r="BB61" s="83">
        <v>0</v>
      </c>
      <c r="BC61" s="83">
        <v>0</v>
      </c>
      <c r="BD61" s="83">
        <v>0</v>
      </c>
      <c r="BE61" s="83">
        <v>0</v>
      </c>
      <c r="BF61" s="83">
        <v>0</v>
      </c>
      <c r="BG61" s="83">
        <v>1</v>
      </c>
      <c r="BH61" s="83">
        <v>1</v>
      </c>
      <c r="BI61" s="92">
        <v>1</v>
      </c>
      <c r="BJ61" s="92">
        <v>1</v>
      </c>
      <c r="BK61" s="92">
        <v>1</v>
      </c>
      <c r="BL61" s="83">
        <v>1</v>
      </c>
      <c r="BM61" s="83">
        <v>1</v>
      </c>
      <c r="BN61" s="83">
        <v>0</v>
      </c>
      <c r="BO61" s="83">
        <v>0</v>
      </c>
      <c r="BP61" s="97">
        <v>0</v>
      </c>
      <c r="BQ61" s="97">
        <v>1</v>
      </c>
      <c r="BR61" s="97">
        <v>1</v>
      </c>
      <c r="BS61" s="97">
        <v>0</v>
      </c>
      <c r="BT61" s="97">
        <v>1</v>
      </c>
      <c r="BU61" s="22">
        <v>1</v>
      </c>
      <c r="BV61" s="22">
        <v>1</v>
      </c>
      <c r="BW61" s="42">
        <v>1</v>
      </c>
      <c r="BX61" s="97">
        <v>1</v>
      </c>
      <c r="BY61" s="97">
        <v>1</v>
      </c>
    </row>
    <row r="62" s="3" customFormat="1" ht="30" customHeight="1" spans="1:77">
      <c r="A62" s="21">
        <f t="shared" si="3"/>
        <v>55</v>
      </c>
      <c r="B62" s="23"/>
      <c r="C62" s="23"/>
      <c r="D62" s="23"/>
      <c r="E62" s="23"/>
      <c r="F62" s="23">
        <v>4</v>
      </c>
      <c r="G62" s="23"/>
      <c r="H62" s="23"/>
      <c r="I62" s="23"/>
      <c r="J62" s="23"/>
      <c r="K62" s="23"/>
      <c r="L62" s="41"/>
      <c r="M62" s="41" t="s">
        <v>353</v>
      </c>
      <c r="N62" s="22" t="s">
        <v>354</v>
      </c>
      <c r="O62" s="22" t="s">
        <v>355</v>
      </c>
      <c r="P62" s="22" t="s">
        <v>347</v>
      </c>
      <c r="Q62" s="23" t="s">
        <v>242</v>
      </c>
      <c r="R62" s="24" t="s">
        <v>227</v>
      </c>
      <c r="S62" s="47"/>
      <c r="T62" s="23" t="s">
        <v>356</v>
      </c>
      <c r="U62" s="22" t="s">
        <v>354</v>
      </c>
      <c r="V62" s="23" t="s">
        <v>226</v>
      </c>
      <c r="W62" s="24" t="s">
        <v>229</v>
      </c>
      <c r="X62" s="48" t="s">
        <v>228</v>
      </c>
      <c r="Y62" s="23" t="s">
        <v>348</v>
      </c>
      <c r="Z62" s="24" t="s">
        <v>357</v>
      </c>
      <c r="AA62" s="24" t="s">
        <v>350</v>
      </c>
      <c r="AB62" s="24" t="s">
        <v>358</v>
      </c>
      <c r="AC62" s="58">
        <f>$AC$75</f>
        <v>0.5445</v>
      </c>
      <c r="AD62" s="23" t="s">
        <v>232</v>
      </c>
      <c r="AE62" s="55" t="s">
        <v>351</v>
      </c>
      <c r="AF62" s="55" t="s">
        <v>359</v>
      </c>
      <c r="AG62" s="55">
        <v>393</v>
      </c>
      <c r="AH62" s="55">
        <v>77</v>
      </c>
      <c r="AI62" s="55">
        <v>3</v>
      </c>
      <c r="AJ62" s="55">
        <v>0.71355438</v>
      </c>
      <c r="AK62" s="65">
        <f>AC62/AJ62</f>
        <v>0.763081294518856</v>
      </c>
      <c r="AL62" s="55"/>
      <c r="AM62" s="55"/>
      <c r="AN62" s="55" t="s">
        <v>342</v>
      </c>
      <c r="AO62" s="55" t="s">
        <v>360</v>
      </c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83">
        <v>0</v>
      </c>
      <c r="BB62" s="83">
        <v>0</v>
      </c>
      <c r="BC62" s="83">
        <v>0</v>
      </c>
      <c r="BD62" s="83">
        <v>0</v>
      </c>
      <c r="BE62" s="83">
        <v>0</v>
      </c>
      <c r="BF62" s="83">
        <v>0</v>
      </c>
      <c r="BG62" s="83">
        <v>1</v>
      </c>
      <c r="BH62" s="83">
        <v>1</v>
      </c>
      <c r="BI62" s="92">
        <v>1</v>
      </c>
      <c r="BJ62" s="92">
        <v>1</v>
      </c>
      <c r="BK62" s="92">
        <v>1</v>
      </c>
      <c r="BL62" s="83">
        <v>1</v>
      </c>
      <c r="BM62" s="83">
        <v>1</v>
      </c>
      <c r="BN62" s="83">
        <v>0</v>
      </c>
      <c r="BO62" s="83">
        <v>0</v>
      </c>
      <c r="BP62" s="97">
        <v>0</v>
      </c>
      <c r="BQ62" s="97">
        <v>1</v>
      </c>
      <c r="BR62" s="97">
        <v>1</v>
      </c>
      <c r="BS62" s="97">
        <v>0</v>
      </c>
      <c r="BT62" s="97">
        <v>1</v>
      </c>
      <c r="BU62" s="22">
        <v>1</v>
      </c>
      <c r="BV62" s="22">
        <v>1</v>
      </c>
      <c r="BW62" s="42">
        <v>1</v>
      </c>
      <c r="BX62" s="97">
        <v>1</v>
      </c>
      <c r="BY62" s="97">
        <v>1</v>
      </c>
    </row>
    <row r="63" s="3" customFormat="1" ht="30" customHeight="1" spans="1:77">
      <c r="A63" s="21">
        <f t="shared" si="3"/>
        <v>56</v>
      </c>
      <c r="B63" s="23"/>
      <c r="C63" s="23"/>
      <c r="D63" s="23"/>
      <c r="E63" s="23"/>
      <c r="F63" s="23">
        <v>4</v>
      </c>
      <c r="G63" s="23"/>
      <c r="H63" s="23"/>
      <c r="I63" s="23"/>
      <c r="J63" s="23"/>
      <c r="K63" s="23"/>
      <c r="L63" s="41"/>
      <c r="M63" s="41" t="s">
        <v>361</v>
      </c>
      <c r="N63" s="22" t="s">
        <v>362</v>
      </c>
      <c r="O63" s="22" t="s">
        <v>363</v>
      </c>
      <c r="P63" s="22" t="s">
        <v>347</v>
      </c>
      <c r="Q63" s="23" t="s">
        <v>242</v>
      </c>
      <c r="R63" s="24" t="s">
        <v>227</v>
      </c>
      <c r="S63" s="47"/>
      <c r="T63" s="23" t="s">
        <v>356</v>
      </c>
      <c r="U63" s="22" t="s">
        <v>354</v>
      </c>
      <c r="V63" s="23" t="s">
        <v>226</v>
      </c>
      <c r="W63" s="48" t="s">
        <v>229</v>
      </c>
      <c r="X63" s="48" t="s">
        <v>228</v>
      </c>
      <c r="Y63" s="23" t="s">
        <v>348</v>
      </c>
      <c r="Z63" s="24" t="s">
        <v>357</v>
      </c>
      <c r="AA63" s="24" t="s">
        <v>350</v>
      </c>
      <c r="AB63" s="24" t="s">
        <v>358</v>
      </c>
      <c r="AC63" s="58">
        <f>$AC$78</f>
        <v>0.5445</v>
      </c>
      <c r="AD63" s="23" t="s">
        <v>232</v>
      </c>
      <c r="AE63" s="55" t="s">
        <v>351</v>
      </c>
      <c r="AF63" s="55" t="s">
        <v>359</v>
      </c>
      <c r="AG63" s="55">
        <v>393</v>
      </c>
      <c r="AH63" s="55">
        <v>77</v>
      </c>
      <c r="AI63" s="55">
        <v>3</v>
      </c>
      <c r="AJ63" s="55">
        <v>0.71355438</v>
      </c>
      <c r="AK63" s="65">
        <f>AC63/AJ63</f>
        <v>0.763081294518856</v>
      </c>
      <c r="AL63" s="55"/>
      <c r="AM63" s="55"/>
      <c r="AN63" s="55" t="s">
        <v>342</v>
      </c>
      <c r="AO63" s="55" t="s">
        <v>360</v>
      </c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83">
        <v>0</v>
      </c>
      <c r="BB63" s="83">
        <v>0</v>
      </c>
      <c r="BC63" s="83">
        <v>0</v>
      </c>
      <c r="BD63" s="83">
        <v>0</v>
      </c>
      <c r="BE63" s="83">
        <v>0</v>
      </c>
      <c r="BF63" s="83">
        <v>0</v>
      </c>
      <c r="BG63" s="83">
        <v>1</v>
      </c>
      <c r="BH63" s="83">
        <v>1</v>
      </c>
      <c r="BI63" s="92">
        <v>1</v>
      </c>
      <c r="BJ63" s="92">
        <v>1</v>
      </c>
      <c r="BK63" s="92">
        <v>1</v>
      </c>
      <c r="BL63" s="83">
        <v>1</v>
      </c>
      <c r="BM63" s="83">
        <v>1</v>
      </c>
      <c r="BN63" s="83">
        <v>0</v>
      </c>
      <c r="BO63" s="83">
        <v>0</v>
      </c>
      <c r="BP63" s="97">
        <v>0</v>
      </c>
      <c r="BQ63" s="97">
        <v>1</v>
      </c>
      <c r="BR63" s="97">
        <v>1</v>
      </c>
      <c r="BS63" s="97">
        <v>0</v>
      </c>
      <c r="BT63" s="97">
        <v>1</v>
      </c>
      <c r="BU63" s="22">
        <v>1</v>
      </c>
      <c r="BV63" s="22">
        <v>1</v>
      </c>
      <c r="BW63" s="42">
        <v>1</v>
      </c>
      <c r="BX63" s="97">
        <v>1</v>
      </c>
      <c r="BY63" s="97">
        <v>1</v>
      </c>
    </row>
    <row r="64" s="3" customFormat="1" ht="30" customHeight="1" spans="1:77">
      <c r="A64" s="21">
        <f t="shared" si="3"/>
        <v>57</v>
      </c>
      <c r="B64" s="23"/>
      <c r="C64" s="23"/>
      <c r="D64" s="23"/>
      <c r="E64" s="23"/>
      <c r="F64" s="23">
        <v>4</v>
      </c>
      <c r="G64" s="23"/>
      <c r="H64" s="23"/>
      <c r="I64" s="23"/>
      <c r="J64" s="23"/>
      <c r="K64" s="23"/>
      <c r="L64" s="41"/>
      <c r="M64" s="41" t="s">
        <v>364</v>
      </c>
      <c r="N64" s="22" t="s">
        <v>365</v>
      </c>
      <c r="O64" s="22" t="s">
        <v>366</v>
      </c>
      <c r="P64" s="22" t="s">
        <v>347</v>
      </c>
      <c r="Q64" s="23" t="s">
        <v>242</v>
      </c>
      <c r="R64" s="24" t="s">
        <v>227</v>
      </c>
      <c r="S64" s="51"/>
      <c r="T64" s="23" t="s">
        <v>367</v>
      </c>
      <c r="U64" s="22" t="s">
        <v>365</v>
      </c>
      <c r="V64" s="23" t="s">
        <v>367</v>
      </c>
      <c r="W64" s="24" t="s">
        <v>229</v>
      </c>
      <c r="X64" s="48" t="s">
        <v>228</v>
      </c>
      <c r="Y64" s="23" t="s">
        <v>348</v>
      </c>
      <c r="Z64" s="24" t="s">
        <v>357</v>
      </c>
      <c r="AA64" s="24" t="s">
        <v>350</v>
      </c>
      <c r="AB64" s="24" t="s">
        <v>368</v>
      </c>
      <c r="AC64" s="58">
        <f>$AC$79</f>
        <v>0.4123</v>
      </c>
      <c r="AD64" s="23" t="s">
        <v>232</v>
      </c>
      <c r="AE64" s="55" t="s">
        <v>351</v>
      </c>
      <c r="AF64" s="55" t="s">
        <v>369</v>
      </c>
      <c r="AG64" s="55">
        <v>243</v>
      </c>
      <c r="AH64" s="55">
        <v>89</v>
      </c>
      <c r="AI64" s="55">
        <v>3</v>
      </c>
      <c r="AJ64" s="55">
        <v>0.50996466</v>
      </c>
      <c r="AK64" s="65">
        <f>AC64/AJ64</f>
        <v>0.808487395969752</v>
      </c>
      <c r="AL64" s="55"/>
      <c r="AM64" s="55"/>
      <c r="AN64" s="55" t="s">
        <v>342</v>
      </c>
      <c r="AO64" s="55" t="s">
        <v>360</v>
      </c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83">
        <v>0</v>
      </c>
      <c r="BB64" s="83">
        <v>0</v>
      </c>
      <c r="BC64" s="83">
        <v>0</v>
      </c>
      <c r="BD64" s="83">
        <v>0</v>
      </c>
      <c r="BE64" s="83">
        <v>0</v>
      </c>
      <c r="BF64" s="83">
        <v>0</v>
      </c>
      <c r="BG64" s="94">
        <v>0</v>
      </c>
      <c r="BH64" s="83">
        <v>1</v>
      </c>
      <c r="BI64" s="92">
        <v>1</v>
      </c>
      <c r="BJ64" s="92">
        <v>1</v>
      </c>
      <c r="BK64" s="92">
        <v>1</v>
      </c>
      <c r="BL64" s="83">
        <v>1</v>
      </c>
      <c r="BM64" s="83">
        <v>1</v>
      </c>
      <c r="BN64" s="83">
        <v>0</v>
      </c>
      <c r="BO64" s="83">
        <v>0</v>
      </c>
      <c r="BP64" s="97">
        <v>0</v>
      </c>
      <c r="BQ64" s="97">
        <v>0</v>
      </c>
      <c r="BR64" s="97">
        <v>0</v>
      </c>
      <c r="BS64" s="97">
        <v>0</v>
      </c>
      <c r="BT64" s="97">
        <v>0</v>
      </c>
      <c r="BU64" s="22">
        <v>0</v>
      </c>
      <c r="BV64" s="22">
        <v>0</v>
      </c>
      <c r="BW64" s="42">
        <v>0</v>
      </c>
      <c r="BX64" s="97">
        <v>0</v>
      </c>
      <c r="BY64" s="97">
        <v>0</v>
      </c>
    </row>
    <row r="65" s="3" customFormat="1" ht="30" customHeight="1" spans="1:77">
      <c r="A65" s="21">
        <f t="shared" si="3"/>
        <v>58</v>
      </c>
      <c r="B65" s="23"/>
      <c r="C65" s="23"/>
      <c r="D65" s="23"/>
      <c r="E65" s="23"/>
      <c r="F65" s="23">
        <v>4</v>
      </c>
      <c r="G65" s="23"/>
      <c r="H65" s="23"/>
      <c r="I65" s="23"/>
      <c r="J65" s="23"/>
      <c r="K65" s="23"/>
      <c r="L65" s="41"/>
      <c r="M65" s="41" t="s">
        <v>370</v>
      </c>
      <c r="N65" s="22" t="s">
        <v>370</v>
      </c>
      <c r="O65" s="22" t="s">
        <v>371</v>
      </c>
      <c r="P65" s="22"/>
      <c r="Q65" s="22"/>
      <c r="R65" s="22" t="s">
        <v>227</v>
      </c>
      <c r="S65" s="22"/>
      <c r="T65" s="22"/>
      <c r="U65" s="22"/>
      <c r="V65" s="22"/>
      <c r="W65" s="22"/>
      <c r="X65" s="22"/>
      <c r="Y65" s="23" t="s">
        <v>316</v>
      </c>
      <c r="Z65" s="22" t="s">
        <v>231</v>
      </c>
      <c r="AA65" s="22" t="s">
        <v>232</v>
      </c>
      <c r="AB65" s="22" t="s">
        <v>372</v>
      </c>
      <c r="AC65" s="22">
        <v>0.407</v>
      </c>
      <c r="AD65" s="23"/>
      <c r="AE65" s="55" t="s">
        <v>331</v>
      </c>
      <c r="AF65" s="55"/>
      <c r="AG65" s="55"/>
      <c r="AH65" s="55"/>
      <c r="AI65" s="55"/>
      <c r="AJ65" s="55"/>
      <c r="AK65" s="23"/>
      <c r="AL65" s="55">
        <v>6.4</v>
      </c>
      <c r="AM65" s="55"/>
      <c r="AN65" s="55" t="s">
        <v>342</v>
      </c>
      <c r="AO65" s="55" t="s">
        <v>373</v>
      </c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83">
        <v>0</v>
      </c>
      <c r="BB65" s="83">
        <v>0</v>
      </c>
      <c r="BC65" s="83">
        <v>0</v>
      </c>
      <c r="BD65" s="83">
        <v>0</v>
      </c>
      <c r="BE65" s="83">
        <v>0</v>
      </c>
      <c r="BF65" s="83">
        <v>0</v>
      </c>
      <c r="BG65" s="94">
        <v>0</v>
      </c>
      <c r="BH65" s="83">
        <v>0</v>
      </c>
      <c r="BI65" s="92">
        <v>1</v>
      </c>
      <c r="BJ65" s="92">
        <v>1</v>
      </c>
      <c r="BK65" s="92">
        <v>1</v>
      </c>
      <c r="BL65" s="83">
        <v>0</v>
      </c>
      <c r="BM65" s="83">
        <v>0</v>
      </c>
      <c r="BN65" s="83">
        <v>0</v>
      </c>
      <c r="BO65" s="83">
        <v>0</v>
      </c>
      <c r="BP65" s="97">
        <v>0</v>
      </c>
      <c r="BQ65" s="97">
        <v>0</v>
      </c>
      <c r="BR65" s="97">
        <v>0</v>
      </c>
      <c r="BS65" s="97">
        <v>0</v>
      </c>
      <c r="BT65" s="97">
        <v>0</v>
      </c>
      <c r="BU65" s="22">
        <v>0</v>
      </c>
      <c r="BV65" s="22">
        <v>0</v>
      </c>
      <c r="BW65" s="42">
        <v>0</v>
      </c>
      <c r="BX65" s="97">
        <v>0</v>
      </c>
      <c r="BY65" s="97">
        <v>0</v>
      </c>
    </row>
    <row r="66" s="3" customFormat="1" ht="30" customHeight="1" spans="1:77">
      <c r="A66" s="21">
        <f t="shared" ref="A66:A74" si="4">ROW()-7</f>
        <v>59</v>
      </c>
      <c r="B66" s="23"/>
      <c r="C66" s="23"/>
      <c r="D66" s="23"/>
      <c r="E66" s="23"/>
      <c r="F66" s="23"/>
      <c r="G66" s="23">
        <v>5</v>
      </c>
      <c r="H66" s="23"/>
      <c r="I66" s="23"/>
      <c r="J66" s="23"/>
      <c r="K66" s="23"/>
      <c r="L66" s="41"/>
      <c r="M66" s="41" t="s">
        <v>374</v>
      </c>
      <c r="N66" s="22" t="s">
        <v>374</v>
      </c>
      <c r="O66" s="22" t="s">
        <v>375</v>
      </c>
      <c r="P66" s="22"/>
      <c r="Q66" s="22"/>
      <c r="R66" s="22" t="s">
        <v>227</v>
      </c>
      <c r="S66" s="22"/>
      <c r="T66" s="22"/>
      <c r="U66" s="22"/>
      <c r="V66" s="22"/>
      <c r="W66" s="22"/>
      <c r="X66" s="22"/>
      <c r="Y66" s="23" t="s">
        <v>348</v>
      </c>
      <c r="Z66" s="22" t="s">
        <v>357</v>
      </c>
      <c r="AA66" s="22" t="s">
        <v>350</v>
      </c>
      <c r="AB66" s="22" t="s">
        <v>376</v>
      </c>
      <c r="AC66" s="22">
        <v>0.373</v>
      </c>
      <c r="AD66" s="23"/>
      <c r="AE66" s="55" t="s">
        <v>351</v>
      </c>
      <c r="AF66" s="55" t="s">
        <v>377</v>
      </c>
      <c r="AG66" s="55">
        <v>262</v>
      </c>
      <c r="AH66" s="55">
        <v>88.5</v>
      </c>
      <c r="AI66" s="55">
        <v>3</v>
      </c>
      <c r="AJ66" s="55">
        <v>0.54674946</v>
      </c>
      <c r="AK66" s="65">
        <f>AC66/AJ66</f>
        <v>0.682213751066165</v>
      </c>
      <c r="AL66" s="55"/>
      <c r="AM66" s="55"/>
      <c r="AN66" s="134"/>
      <c r="AO66" s="134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83">
        <v>0</v>
      </c>
      <c r="BB66" s="83">
        <v>0</v>
      </c>
      <c r="BC66" s="83">
        <v>0</v>
      </c>
      <c r="BD66" s="83">
        <v>0</v>
      </c>
      <c r="BE66" s="83">
        <v>0</v>
      </c>
      <c r="BF66" s="83">
        <v>0</v>
      </c>
      <c r="BG66" s="94">
        <v>0</v>
      </c>
      <c r="BH66" s="83">
        <v>0</v>
      </c>
      <c r="BI66" s="92">
        <v>1</v>
      </c>
      <c r="BJ66" s="92">
        <v>1</v>
      </c>
      <c r="BK66" s="92">
        <v>1</v>
      </c>
      <c r="BL66" s="83">
        <v>0</v>
      </c>
      <c r="BM66" s="83">
        <v>0</v>
      </c>
      <c r="BN66" s="83">
        <v>0</v>
      </c>
      <c r="BO66" s="83">
        <v>0</v>
      </c>
      <c r="BP66" s="97">
        <v>0</v>
      </c>
      <c r="BQ66" s="97">
        <v>0</v>
      </c>
      <c r="BR66" s="97">
        <v>0</v>
      </c>
      <c r="BS66" s="97">
        <v>0</v>
      </c>
      <c r="BT66" s="97">
        <v>0</v>
      </c>
      <c r="BU66" s="22">
        <v>0</v>
      </c>
      <c r="BV66" s="22">
        <v>0</v>
      </c>
      <c r="BW66" s="42">
        <v>0</v>
      </c>
      <c r="BX66" s="97">
        <v>0</v>
      </c>
      <c r="BY66" s="97">
        <v>0</v>
      </c>
    </row>
    <row r="67" s="3" customFormat="1" ht="30" customHeight="1" spans="1:77">
      <c r="A67" s="21">
        <f t="shared" si="4"/>
        <v>60</v>
      </c>
      <c r="B67" s="23"/>
      <c r="C67" s="23"/>
      <c r="D67" s="23"/>
      <c r="E67" s="23"/>
      <c r="F67" s="23"/>
      <c r="G67" s="23">
        <v>5</v>
      </c>
      <c r="H67" s="23"/>
      <c r="I67" s="23"/>
      <c r="J67" s="23"/>
      <c r="K67" s="23"/>
      <c r="L67" s="41"/>
      <c r="M67" s="41"/>
      <c r="N67" s="22" t="s">
        <v>378</v>
      </c>
      <c r="O67" s="22" t="s">
        <v>379</v>
      </c>
      <c r="P67" s="22"/>
      <c r="Q67" s="22"/>
      <c r="R67" s="22" t="s">
        <v>227</v>
      </c>
      <c r="S67" s="22"/>
      <c r="T67" s="22"/>
      <c r="U67" s="22"/>
      <c r="V67" s="22"/>
      <c r="W67" s="22"/>
      <c r="X67" s="22"/>
      <c r="Y67" s="23" t="s">
        <v>348</v>
      </c>
      <c r="Z67" s="22" t="s">
        <v>380</v>
      </c>
      <c r="AA67" s="130" t="s">
        <v>381</v>
      </c>
      <c r="AB67" s="22" t="s">
        <v>382</v>
      </c>
      <c r="AC67" s="22">
        <v>0.037</v>
      </c>
      <c r="AD67" s="23"/>
      <c r="AE67" s="55" t="s">
        <v>383</v>
      </c>
      <c r="AF67" s="55"/>
      <c r="AG67" s="55">
        <v>37.5</v>
      </c>
      <c r="AH67" s="55">
        <v>18</v>
      </c>
      <c r="AI67" s="55"/>
      <c r="AJ67" s="55">
        <v>0.074966715</v>
      </c>
      <c r="AK67" s="65">
        <f>AC67/AJ67</f>
        <v>0.493552371875972</v>
      </c>
      <c r="AL67" s="55"/>
      <c r="AM67" s="55"/>
      <c r="AN67" s="134"/>
      <c r="AO67" s="134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83">
        <v>0</v>
      </c>
      <c r="BB67" s="83">
        <v>0</v>
      </c>
      <c r="BC67" s="83">
        <v>0</v>
      </c>
      <c r="BD67" s="83">
        <v>0</v>
      </c>
      <c r="BE67" s="83">
        <v>0</v>
      </c>
      <c r="BF67" s="83">
        <v>0</v>
      </c>
      <c r="BG67" s="94">
        <v>0</v>
      </c>
      <c r="BH67" s="83">
        <v>0</v>
      </c>
      <c r="BI67" s="92">
        <v>1</v>
      </c>
      <c r="BJ67" s="92">
        <v>1</v>
      </c>
      <c r="BK67" s="92">
        <v>1</v>
      </c>
      <c r="BL67" s="83">
        <v>0</v>
      </c>
      <c r="BM67" s="83">
        <v>0</v>
      </c>
      <c r="BN67" s="83">
        <v>0</v>
      </c>
      <c r="BO67" s="83">
        <v>0</v>
      </c>
      <c r="BP67" s="97">
        <v>0</v>
      </c>
      <c r="BQ67" s="97">
        <v>0</v>
      </c>
      <c r="BR67" s="97">
        <v>0</v>
      </c>
      <c r="BS67" s="97">
        <v>0</v>
      </c>
      <c r="BT67" s="97">
        <v>0</v>
      </c>
      <c r="BU67" s="22">
        <v>0</v>
      </c>
      <c r="BV67" s="22">
        <v>0</v>
      </c>
      <c r="BW67" s="42">
        <v>0</v>
      </c>
      <c r="BX67" s="97">
        <v>0</v>
      </c>
      <c r="BY67" s="97">
        <v>0</v>
      </c>
    </row>
    <row r="68" s="3" customFormat="1" ht="30" customHeight="1" spans="1:77">
      <c r="A68" s="21">
        <f t="shared" si="4"/>
        <v>61</v>
      </c>
      <c r="B68" s="24"/>
      <c r="C68" s="24"/>
      <c r="D68" s="24"/>
      <c r="E68" s="24"/>
      <c r="F68" s="24">
        <v>4</v>
      </c>
      <c r="G68" s="24"/>
      <c r="H68" s="24"/>
      <c r="I68" s="24"/>
      <c r="J68" s="24"/>
      <c r="K68" s="24"/>
      <c r="L68" s="22"/>
      <c r="M68" s="22"/>
      <c r="N68" s="22" t="s">
        <v>384</v>
      </c>
      <c r="O68" s="22" t="s">
        <v>385</v>
      </c>
      <c r="P68" s="22" t="s">
        <v>386</v>
      </c>
      <c r="Q68" s="23" t="s">
        <v>242</v>
      </c>
      <c r="R68" s="24" t="s">
        <v>227</v>
      </c>
      <c r="S68" s="51"/>
      <c r="T68" s="23" t="s">
        <v>226</v>
      </c>
      <c r="U68" s="22" t="s">
        <v>384</v>
      </c>
      <c r="V68" s="23" t="s">
        <v>226</v>
      </c>
      <c r="W68" s="24" t="s">
        <v>228</v>
      </c>
      <c r="X68" s="48" t="s">
        <v>229</v>
      </c>
      <c r="Y68" s="23" t="s">
        <v>316</v>
      </c>
      <c r="Z68" s="22" t="s">
        <v>231</v>
      </c>
      <c r="AA68" s="22" t="s">
        <v>232</v>
      </c>
      <c r="AB68" s="24" t="s">
        <v>387</v>
      </c>
      <c r="AC68" s="57">
        <f>AC69+AC70*2</f>
        <v>0.4399</v>
      </c>
      <c r="AD68" s="55" t="s">
        <v>232</v>
      </c>
      <c r="AE68" s="55" t="s">
        <v>331</v>
      </c>
      <c r="AF68" s="55"/>
      <c r="AG68" s="55"/>
      <c r="AH68" s="55"/>
      <c r="AI68" s="55"/>
      <c r="AJ68" s="55"/>
      <c r="AK68" s="55"/>
      <c r="AL68" s="55">
        <v>9.42</v>
      </c>
      <c r="AM68" s="55"/>
      <c r="AN68" s="55" t="s">
        <v>288</v>
      </c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23"/>
      <c r="BA68" s="85">
        <v>0</v>
      </c>
      <c r="BB68" s="85">
        <v>0</v>
      </c>
      <c r="BC68" s="83">
        <v>0</v>
      </c>
      <c r="BD68" s="85">
        <v>0</v>
      </c>
      <c r="BE68" s="85">
        <v>0</v>
      </c>
      <c r="BF68" s="85">
        <v>0</v>
      </c>
      <c r="BG68" s="86">
        <v>1</v>
      </c>
      <c r="BH68" s="83">
        <v>0</v>
      </c>
      <c r="BI68" s="92">
        <v>0</v>
      </c>
      <c r="BJ68" s="92">
        <v>0</v>
      </c>
      <c r="BK68" s="92">
        <v>0</v>
      </c>
      <c r="BL68" s="83">
        <v>0</v>
      </c>
      <c r="BM68" s="83">
        <v>0</v>
      </c>
      <c r="BN68" s="83">
        <v>0</v>
      </c>
      <c r="BO68" s="83">
        <v>0</v>
      </c>
      <c r="BP68" s="97">
        <v>0</v>
      </c>
      <c r="BQ68" s="86">
        <v>1</v>
      </c>
      <c r="BR68" s="86">
        <v>1</v>
      </c>
      <c r="BS68" s="97">
        <v>0</v>
      </c>
      <c r="BT68" s="86">
        <v>1</v>
      </c>
      <c r="BU68" s="22">
        <v>1</v>
      </c>
      <c r="BV68" s="22">
        <v>1</v>
      </c>
      <c r="BW68" s="42">
        <v>1</v>
      </c>
      <c r="BX68" s="86">
        <v>1</v>
      </c>
      <c r="BY68" s="86">
        <v>1</v>
      </c>
    </row>
    <row r="69" s="3" customFormat="1" ht="30" customHeight="1" spans="1:77">
      <c r="A69" s="21">
        <f t="shared" si="4"/>
        <v>62</v>
      </c>
      <c r="B69" s="24"/>
      <c r="C69" s="24"/>
      <c r="D69" s="24"/>
      <c r="E69" s="24"/>
      <c r="F69" s="24"/>
      <c r="G69" s="24">
        <v>5</v>
      </c>
      <c r="H69" s="24"/>
      <c r="I69" s="24"/>
      <c r="J69" s="24"/>
      <c r="K69" s="24"/>
      <c r="L69" s="22"/>
      <c r="M69" s="22" t="s">
        <v>364</v>
      </c>
      <c r="N69" s="22" t="s">
        <v>365</v>
      </c>
      <c r="O69" s="22" t="s">
        <v>366</v>
      </c>
      <c r="P69" s="22" t="s">
        <v>347</v>
      </c>
      <c r="Q69" s="23" t="s">
        <v>242</v>
      </c>
      <c r="R69" s="24" t="s">
        <v>227</v>
      </c>
      <c r="S69" s="51"/>
      <c r="T69" s="23" t="s">
        <v>367</v>
      </c>
      <c r="U69" s="22" t="s">
        <v>365</v>
      </c>
      <c r="V69" s="23" t="s">
        <v>367</v>
      </c>
      <c r="W69" s="24" t="s">
        <v>229</v>
      </c>
      <c r="X69" s="48" t="s">
        <v>228</v>
      </c>
      <c r="Y69" s="23" t="s">
        <v>348</v>
      </c>
      <c r="Z69" s="24" t="s">
        <v>357</v>
      </c>
      <c r="AA69" s="24" t="s">
        <v>350</v>
      </c>
      <c r="AB69" s="23" t="s">
        <v>368</v>
      </c>
      <c r="AC69" s="56">
        <v>0.4123</v>
      </c>
      <c r="AD69" s="55" t="s">
        <v>232</v>
      </c>
      <c r="AE69" s="55" t="s">
        <v>351</v>
      </c>
      <c r="AF69" s="55" t="s">
        <v>369</v>
      </c>
      <c r="AG69" s="55">
        <v>243</v>
      </c>
      <c r="AH69" s="55">
        <v>89</v>
      </c>
      <c r="AI69" s="55">
        <v>3</v>
      </c>
      <c r="AJ69" s="55">
        <v>0.50996466</v>
      </c>
      <c r="AK69" s="65">
        <f>AC69/AJ69</f>
        <v>0.808487395969752</v>
      </c>
      <c r="AL69" s="55"/>
      <c r="AM69" s="55"/>
      <c r="AN69" s="55" t="s">
        <v>342</v>
      </c>
      <c r="AO69" s="55" t="s">
        <v>388</v>
      </c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23"/>
      <c r="BA69" s="85">
        <v>0</v>
      </c>
      <c r="BB69" s="85">
        <v>0</v>
      </c>
      <c r="BC69" s="83">
        <v>0</v>
      </c>
      <c r="BD69" s="85">
        <v>0</v>
      </c>
      <c r="BE69" s="85">
        <v>0</v>
      </c>
      <c r="BF69" s="85">
        <v>0</v>
      </c>
      <c r="BG69" s="86">
        <v>1</v>
      </c>
      <c r="BH69" s="83">
        <v>0</v>
      </c>
      <c r="BI69" s="92">
        <v>0</v>
      </c>
      <c r="BJ69" s="92">
        <v>0</v>
      </c>
      <c r="BK69" s="92">
        <v>0</v>
      </c>
      <c r="BL69" s="83">
        <v>0</v>
      </c>
      <c r="BM69" s="83">
        <v>0</v>
      </c>
      <c r="BN69" s="83">
        <v>0</v>
      </c>
      <c r="BO69" s="83">
        <v>0</v>
      </c>
      <c r="BP69" s="97">
        <v>0</v>
      </c>
      <c r="BQ69" s="86">
        <v>1</v>
      </c>
      <c r="BR69" s="86">
        <v>1</v>
      </c>
      <c r="BS69" s="97">
        <v>0</v>
      </c>
      <c r="BT69" s="86">
        <v>1</v>
      </c>
      <c r="BU69" s="22">
        <v>1</v>
      </c>
      <c r="BV69" s="22">
        <v>1</v>
      </c>
      <c r="BW69" s="42">
        <v>1</v>
      </c>
      <c r="BX69" s="86">
        <v>1</v>
      </c>
      <c r="BY69" s="86">
        <v>1</v>
      </c>
    </row>
    <row r="70" s="3" customFormat="1" ht="30" customHeight="1" spans="1:77">
      <c r="A70" s="21">
        <f t="shared" si="4"/>
        <v>63</v>
      </c>
      <c r="B70" s="23"/>
      <c r="C70" s="23"/>
      <c r="D70" s="23"/>
      <c r="E70" s="23"/>
      <c r="F70" s="24"/>
      <c r="G70" s="24">
        <v>5</v>
      </c>
      <c r="H70" s="23"/>
      <c r="I70" s="23"/>
      <c r="J70" s="23"/>
      <c r="K70" s="23"/>
      <c r="L70" s="107" t="s">
        <v>389</v>
      </c>
      <c r="M70" s="107" t="s">
        <v>390</v>
      </c>
      <c r="N70" s="108" t="s">
        <v>391</v>
      </c>
      <c r="O70" s="24" t="s">
        <v>392</v>
      </c>
      <c r="P70" s="108" t="s">
        <v>393</v>
      </c>
      <c r="Q70" s="23" t="s">
        <v>242</v>
      </c>
      <c r="R70" s="24" t="s">
        <v>227</v>
      </c>
      <c r="S70" s="51"/>
      <c r="T70" s="23" t="s">
        <v>226</v>
      </c>
      <c r="U70" s="23" t="s">
        <v>391</v>
      </c>
      <c r="V70" s="23" t="s">
        <v>226</v>
      </c>
      <c r="W70" s="116" t="s">
        <v>229</v>
      </c>
      <c r="X70" s="48" t="s">
        <v>228</v>
      </c>
      <c r="Y70" s="23" t="s">
        <v>394</v>
      </c>
      <c r="Z70" s="24" t="s">
        <v>395</v>
      </c>
      <c r="AA70" s="130" t="s">
        <v>381</v>
      </c>
      <c r="AB70" s="23" t="s">
        <v>396</v>
      </c>
      <c r="AC70" s="56">
        <v>0.0138</v>
      </c>
      <c r="AD70" s="55" t="s">
        <v>232</v>
      </c>
      <c r="AE70" s="55" t="s">
        <v>383</v>
      </c>
      <c r="AF70" s="55"/>
      <c r="AG70" s="55">
        <v>14</v>
      </c>
      <c r="AH70" s="55">
        <v>15</v>
      </c>
      <c r="AI70" s="55"/>
      <c r="AJ70" s="55">
        <v>0.019435815</v>
      </c>
      <c r="AK70" s="65">
        <f>AC70/AJ70</f>
        <v>0.710029396760568</v>
      </c>
      <c r="AL70" s="55"/>
      <c r="AM70" s="55"/>
      <c r="AN70" s="55" t="s">
        <v>342</v>
      </c>
      <c r="AO70" s="55" t="s">
        <v>397</v>
      </c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23"/>
      <c r="BA70" s="83">
        <v>0</v>
      </c>
      <c r="BB70" s="83">
        <v>0</v>
      </c>
      <c r="BC70" s="24">
        <v>0</v>
      </c>
      <c r="BD70" s="83">
        <v>0</v>
      </c>
      <c r="BE70" s="83">
        <v>0</v>
      </c>
      <c r="BF70" s="83">
        <v>0</v>
      </c>
      <c r="BG70" s="136">
        <v>2</v>
      </c>
      <c r="BH70" s="24">
        <v>0</v>
      </c>
      <c r="BI70" s="137">
        <v>0</v>
      </c>
      <c r="BJ70" s="137">
        <v>0</v>
      </c>
      <c r="BK70" s="137">
        <v>0</v>
      </c>
      <c r="BL70" s="24">
        <v>0</v>
      </c>
      <c r="BM70" s="24">
        <v>0</v>
      </c>
      <c r="BN70" s="24">
        <v>0</v>
      </c>
      <c r="BO70" s="83">
        <v>0</v>
      </c>
      <c r="BP70" s="136">
        <v>0</v>
      </c>
      <c r="BQ70" s="136">
        <v>2</v>
      </c>
      <c r="BR70" s="136">
        <v>2</v>
      </c>
      <c r="BS70" s="97">
        <v>0</v>
      </c>
      <c r="BT70" s="136">
        <v>2</v>
      </c>
      <c r="BU70" s="22">
        <v>2</v>
      </c>
      <c r="BV70" s="22">
        <v>2</v>
      </c>
      <c r="BW70" s="42">
        <v>2</v>
      </c>
      <c r="BX70" s="136">
        <v>2</v>
      </c>
      <c r="BY70" s="136">
        <v>2</v>
      </c>
    </row>
    <row r="71" s="3" customFormat="1" ht="30" customHeight="1" spans="1:77">
      <c r="A71" s="21">
        <f t="shared" si="4"/>
        <v>64</v>
      </c>
      <c r="B71" s="23"/>
      <c r="C71" s="23"/>
      <c r="D71" s="23"/>
      <c r="E71" s="23">
        <v>3</v>
      </c>
      <c r="F71" s="23"/>
      <c r="G71" s="23"/>
      <c r="H71" s="23"/>
      <c r="I71" s="23"/>
      <c r="J71" s="23"/>
      <c r="K71" s="23"/>
      <c r="L71" s="41"/>
      <c r="M71" s="41" t="s">
        <v>398</v>
      </c>
      <c r="N71" s="22"/>
      <c r="O71" s="23" t="s">
        <v>315</v>
      </c>
      <c r="P71" s="22" t="s">
        <v>386</v>
      </c>
      <c r="Q71" s="22" t="s">
        <v>242</v>
      </c>
      <c r="R71" s="24" t="s">
        <v>227</v>
      </c>
      <c r="S71" s="47"/>
      <c r="T71" s="23" t="s">
        <v>356</v>
      </c>
      <c r="U71" s="22" t="s">
        <v>399</v>
      </c>
      <c r="V71" s="23" t="s">
        <v>226</v>
      </c>
      <c r="W71" s="24" t="s">
        <v>228</v>
      </c>
      <c r="X71" s="48" t="s">
        <v>229</v>
      </c>
      <c r="Y71" s="23" t="s">
        <v>400</v>
      </c>
      <c r="Z71" s="24" t="s">
        <v>231</v>
      </c>
      <c r="AA71" s="24" t="s">
        <v>232</v>
      </c>
      <c r="AB71" s="24" t="s">
        <v>401</v>
      </c>
      <c r="AC71" s="56"/>
      <c r="AD71" s="48" t="s">
        <v>319</v>
      </c>
      <c r="AE71" s="55"/>
      <c r="AF71" s="55"/>
      <c r="AG71" s="55"/>
      <c r="AH71" s="55"/>
      <c r="AI71" s="55"/>
      <c r="AJ71" s="55"/>
      <c r="AK71" s="48"/>
      <c r="AL71" s="55"/>
      <c r="AM71" s="55">
        <v>0.145</v>
      </c>
      <c r="AN71" s="55" t="s">
        <v>235</v>
      </c>
      <c r="AO71" s="55" t="s">
        <v>320</v>
      </c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83">
        <v>1</v>
      </c>
      <c r="BB71" s="83">
        <v>1</v>
      </c>
      <c r="BC71" s="83">
        <v>1</v>
      </c>
      <c r="BD71" s="83">
        <v>1</v>
      </c>
      <c r="BE71" s="83">
        <v>1</v>
      </c>
      <c r="BF71" s="83">
        <v>1</v>
      </c>
      <c r="BG71" s="94">
        <v>0</v>
      </c>
      <c r="BH71" s="83">
        <v>0</v>
      </c>
      <c r="BI71" s="92">
        <v>0</v>
      </c>
      <c r="BJ71" s="92">
        <v>0</v>
      </c>
      <c r="BK71" s="92">
        <v>0</v>
      </c>
      <c r="BL71" s="83">
        <v>0</v>
      </c>
      <c r="BM71" s="83">
        <v>0</v>
      </c>
      <c r="BN71" s="83">
        <v>1</v>
      </c>
      <c r="BO71" s="83">
        <v>1</v>
      </c>
      <c r="BP71" s="97">
        <v>1</v>
      </c>
      <c r="BQ71" s="97">
        <v>0</v>
      </c>
      <c r="BR71" s="97">
        <v>0</v>
      </c>
      <c r="BS71" s="97">
        <v>1</v>
      </c>
      <c r="BT71" s="97">
        <v>0</v>
      </c>
      <c r="BU71" s="22">
        <v>0</v>
      </c>
      <c r="BV71" s="22">
        <v>0</v>
      </c>
      <c r="BW71" s="42">
        <v>0</v>
      </c>
      <c r="BX71" s="97">
        <v>0</v>
      </c>
      <c r="BY71" s="97">
        <v>0</v>
      </c>
    </row>
    <row r="72" s="3" customFormat="1" ht="30" customHeight="1" spans="1:77">
      <c r="A72" s="21">
        <f t="shared" si="4"/>
        <v>65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41"/>
      <c r="M72" s="41" t="s">
        <v>399</v>
      </c>
      <c r="N72" s="22" t="s">
        <v>399</v>
      </c>
      <c r="O72" s="23" t="s">
        <v>322</v>
      </c>
      <c r="P72" s="22" t="s">
        <v>386</v>
      </c>
      <c r="Q72" s="22" t="s">
        <v>242</v>
      </c>
      <c r="R72" s="24" t="s">
        <v>227</v>
      </c>
      <c r="S72" s="47"/>
      <c r="T72" s="23" t="s">
        <v>356</v>
      </c>
      <c r="U72" s="22" t="s">
        <v>399</v>
      </c>
      <c r="V72" s="23" t="s">
        <v>226</v>
      </c>
      <c r="W72" s="24" t="s">
        <v>228</v>
      </c>
      <c r="X72" s="48" t="s">
        <v>229</v>
      </c>
      <c r="Y72" s="23" t="s">
        <v>400</v>
      </c>
      <c r="Z72" s="24" t="s">
        <v>231</v>
      </c>
      <c r="AA72" s="24" t="s">
        <v>232</v>
      </c>
      <c r="AB72" s="24" t="s">
        <v>401</v>
      </c>
      <c r="AC72" s="56">
        <f>AC73+AC76+AC79</f>
        <v>1.5371</v>
      </c>
      <c r="AD72" s="48" t="s">
        <v>319</v>
      </c>
      <c r="AE72" s="55" t="s">
        <v>331</v>
      </c>
      <c r="AF72" s="55"/>
      <c r="AG72" s="55"/>
      <c r="AH72" s="55"/>
      <c r="AI72" s="55"/>
      <c r="AJ72" s="55"/>
      <c r="AK72" s="48"/>
      <c r="AL72" s="55" t="s">
        <v>402</v>
      </c>
      <c r="AM72" s="55"/>
      <c r="AN72" s="55" t="s">
        <v>235</v>
      </c>
      <c r="AO72" s="55" t="s">
        <v>323</v>
      </c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83">
        <v>1</v>
      </c>
      <c r="BB72" s="83">
        <v>1</v>
      </c>
      <c r="BC72" s="83">
        <v>1</v>
      </c>
      <c r="BD72" s="83">
        <v>1</v>
      </c>
      <c r="BE72" s="83">
        <v>1</v>
      </c>
      <c r="BF72" s="83">
        <v>1</v>
      </c>
      <c r="BG72" s="94">
        <v>0</v>
      </c>
      <c r="BH72" s="83">
        <v>0</v>
      </c>
      <c r="BI72" s="92">
        <v>0</v>
      </c>
      <c r="BJ72" s="92">
        <v>0</v>
      </c>
      <c r="BK72" s="92">
        <v>0</v>
      </c>
      <c r="BL72" s="83">
        <v>0</v>
      </c>
      <c r="BM72" s="83">
        <v>0</v>
      </c>
      <c r="BN72" s="83">
        <v>1</v>
      </c>
      <c r="BO72" s="83">
        <v>1</v>
      </c>
      <c r="BP72" s="97">
        <v>1</v>
      </c>
      <c r="BQ72" s="97">
        <v>0</v>
      </c>
      <c r="BR72" s="97">
        <v>0</v>
      </c>
      <c r="BS72" s="97">
        <v>1</v>
      </c>
      <c r="BT72" s="97">
        <v>0</v>
      </c>
      <c r="BU72" s="22">
        <v>0</v>
      </c>
      <c r="BV72" s="22">
        <v>0</v>
      </c>
      <c r="BW72" s="42">
        <v>0</v>
      </c>
      <c r="BX72" s="97">
        <v>0</v>
      </c>
      <c r="BY72" s="97">
        <v>0</v>
      </c>
    </row>
    <row r="73" s="3" customFormat="1" ht="30" customHeight="1" spans="1:77">
      <c r="A73" s="21">
        <f t="shared" si="4"/>
        <v>66</v>
      </c>
      <c r="B73" s="23"/>
      <c r="C73" s="23"/>
      <c r="D73" s="23"/>
      <c r="E73" s="23"/>
      <c r="F73" s="23">
        <v>4</v>
      </c>
      <c r="G73" s="23"/>
      <c r="H73" s="23"/>
      <c r="I73" s="23"/>
      <c r="J73" s="23"/>
      <c r="K73" s="23"/>
      <c r="L73" s="41"/>
      <c r="M73" s="41" t="s">
        <v>403</v>
      </c>
      <c r="N73" s="23" t="s">
        <v>403</v>
      </c>
      <c r="O73" s="23" t="s">
        <v>404</v>
      </c>
      <c r="P73" s="22" t="s">
        <v>386</v>
      </c>
      <c r="Q73" s="22" t="s">
        <v>242</v>
      </c>
      <c r="R73" s="24" t="s">
        <v>227</v>
      </c>
      <c r="S73" s="47"/>
      <c r="T73" s="23" t="s">
        <v>356</v>
      </c>
      <c r="U73" s="23" t="s">
        <v>403</v>
      </c>
      <c r="V73" s="23" t="s">
        <v>226</v>
      </c>
      <c r="W73" s="24" t="s">
        <v>228</v>
      </c>
      <c r="X73" s="48" t="s">
        <v>229</v>
      </c>
      <c r="Y73" s="23" t="s">
        <v>400</v>
      </c>
      <c r="Z73" s="24" t="s">
        <v>231</v>
      </c>
      <c r="AA73" s="24" t="s">
        <v>232</v>
      </c>
      <c r="AB73" s="48" t="s">
        <v>405</v>
      </c>
      <c r="AC73" s="56">
        <f>AC74+AC75</f>
        <v>0.5624</v>
      </c>
      <c r="AD73" s="55" t="s">
        <v>232</v>
      </c>
      <c r="AE73" s="55" t="s">
        <v>331</v>
      </c>
      <c r="AF73" s="55"/>
      <c r="AG73" s="55"/>
      <c r="AH73" s="55"/>
      <c r="AI73" s="55"/>
      <c r="AJ73" s="55"/>
      <c r="AK73" s="55"/>
      <c r="AL73" s="55">
        <v>6</v>
      </c>
      <c r="AM73" s="55"/>
      <c r="AN73" s="55" t="s">
        <v>342</v>
      </c>
      <c r="AO73" s="55" t="s">
        <v>406</v>
      </c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23"/>
      <c r="BA73" s="83">
        <v>1</v>
      </c>
      <c r="BB73" s="83">
        <v>1</v>
      </c>
      <c r="BC73" s="83">
        <v>1</v>
      </c>
      <c r="BD73" s="83">
        <v>1</v>
      </c>
      <c r="BE73" s="83">
        <v>1</v>
      </c>
      <c r="BF73" s="83">
        <v>1</v>
      </c>
      <c r="BG73" s="94">
        <v>0</v>
      </c>
      <c r="BH73" s="83">
        <v>0</v>
      </c>
      <c r="BI73" s="92">
        <v>0</v>
      </c>
      <c r="BJ73" s="92">
        <v>0</v>
      </c>
      <c r="BK73" s="92">
        <v>0</v>
      </c>
      <c r="BL73" s="83">
        <v>0</v>
      </c>
      <c r="BM73" s="83">
        <v>0</v>
      </c>
      <c r="BN73" s="83">
        <v>1</v>
      </c>
      <c r="BO73" s="83">
        <v>1</v>
      </c>
      <c r="BP73" s="97">
        <v>1</v>
      </c>
      <c r="BQ73" s="97">
        <v>0</v>
      </c>
      <c r="BR73" s="97">
        <v>0</v>
      </c>
      <c r="BS73" s="97">
        <v>1</v>
      </c>
      <c r="BT73" s="97">
        <v>0</v>
      </c>
      <c r="BU73" s="22">
        <v>0</v>
      </c>
      <c r="BV73" s="22">
        <v>0</v>
      </c>
      <c r="BW73" s="42">
        <v>0</v>
      </c>
      <c r="BX73" s="97">
        <v>0</v>
      </c>
      <c r="BY73" s="97">
        <v>0</v>
      </c>
    </row>
    <row r="74" s="3" customFormat="1" ht="30" customHeight="1" spans="1:77">
      <c r="A74" s="21">
        <f t="shared" si="4"/>
        <v>67</v>
      </c>
      <c r="B74" s="23"/>
      <c r="C74" s="23"/>
      <c r="D74" s="23"/>
      <c r="E74" s="23"/>
      <c r="F74" s="23"/>
      <c r="G74" s="23">
        <v>5</v>
      </c>
      <c r="H74" s="23"/>
      <c r="I74" s="23"/>
      <c r="J74" s="23"/>
      <c r="K74" s="23"/>
      <c r="L74" s="41"/>
      <c r="M74" s="41"/>
      <c r="N74" s="22" t="s">
        <v>407</v>
      </c>
      <c r="O74" s="23" t="s">
        <v>408</v>
      </c>
      <c r="P74" s="24" t="s">
        <v>393</v>
      </c>
      <c r="Q74" s="22" t="s">
        <v>242</v>
      </c>
      <c r="R74" s="24" t="s">
        <v>227</v>
      </c>
      <c r="S74" s="47"/>
      <c r="T74" s="23" t="s">
        <v>356</v>
      </c>
      <c r="U74" s="22" t="s">
        <v>407</v>
      </c>
      <c r="V74" s="23" t="s">
        <v>226</v>
      </c>
      <c r="W74" s="24" t="s">
        <v>228</v>
      </c>
      <c r="X74" s="48" t="s">
        <v>229</v>
      </c>
      <c r="Y74" s="23" t="s">
        <v>230</v>
      </c>
      <c r="Z74" s="48" t="s">
        <v>409</v>
      </c>
      <c r="AA74" s="130" t="s">
        <v>410</v>
      </c>
      <c r="AB74" s="48" t="s">
        <v>411</v>
      </c>
      <c r="AC74" s="56">
        <v>0.0179</v>
      </c>
      <c r="AD74" s="55" t="s">
        <v>232</v>
      </c>
      <c r="AE74" s="55" t="s">
        <v>383</v>
      </c>
      <c r="AF74" s="55"/>
      <c r="AG74" s="55">
        <v>8</v>
      </c>
      <c r="AH74" s="55">
        <v>27</v>
      </c>
      <c r="AI74" s="55"/>
      <c r="AJ74" s="55">
        <v>0.0359840232</v>
      </c>
      <c r="AK74" s="65">
        <f>AC74/AJ74</f>
        <v>0.497442987420039</v>
      </c>
      <c r="AL74" s="55"/>
      <c r="AM74" s="55"/>
      <c r="AN74" s="134"/>
      <c r="AO74" s="134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23"/>
      <c r="BA74" s="83">
        <v>1</v>
      </c>
      <c r="BB74" s="83">
        <v>1</v>
      </c>
      <c r="BC74" s="83">
        <v>1</v>
      </c>
      <c r="BD74" s="83">
        <v>1</v>
      </c>
      <c r="BE74" s="83">
        <v>1</v>
      </c>
      <c r="BF74" s="83">
        <v>1</v>
      </c>
      <c r="BG74" s="94">
        <v>0</v>
      </c>
      <c r="BH74" s="83">
        <v>0</v>
      </c>
      <c r="BI74" s="92">
        <v>0</v>
      </c>
      <c r="BJ74" s="92">
        <v>0</v>
      </c>
      <c r="BK74" s="92">
        <v>0</v>
      </c>
      <c r="BL74" s="83">
        <v>0</v>
      </c>
      <c r="BM74" s="83">
        <v>0</v>
      </c>
      <c r="BN74" s="83">
        <v>1</v>
      </c>
      <c r="BO74" s="83">
        <v>1</v>
      </c>
      <c r="BP74" s="97">
        <v>1</v>
      </c>
      <c r="BQ74" s="97">
        <v>0</v>
      </c>
      <c r="BR74" s="97">
        <v>0</v>
      </c>
      <c r="BS74" s="97">
        <v>1</v>
      </c>
      <c r="BT74" s="97">
        <v>0</v>
      </c>
      <c r="BU74" s="22">
        <v>0</v>
      </c>
      <c r="BV74" s="22">
        <v>0</v>
      </c>
      <c r="BW74" s="42">
        <v>0</v>
      </c>
      <c r="BX74" s="97">
        <v>0</v>
      </c>
      <c r="BY74" s="97">
        <v>0</v>
      </c>
    </row>
    <row r="75" s="3" customFormat="1" ht="30" customHeight="1" spans="1:77">
      <c r="A75" s="21">
        <f t="shared" ref="A75:A87" si="5">ROW()-7</f>
        <v>68</v>
      </c>
      <c r="B75" s="23"/>
      <c r="C75" s="23"/>
      <c r="D75" s="23"/>
      <c r="E75" s="23"/>
      <c r="F75" s="23"/>
      <c r="G75" s="23">
        <v>5</v>
      </c>
      <c r="H75" s="23"/>
      <c r="I75" s="23"/>
      <c r="J75" s="23"/>
      <c r="K75" s="23"/>
      <c r="L75" s="41"/>
      <c r="M75" s="41" t="s">
        <v>353</v>
      </c>
      <c r="N75" s="22" t="s">
        <v>354</v>
      </c>
      <c r="O75" s="23" t="s">
        <v>355</v>
      </c>
      <c r="P75" s="22" t="s">
        <v>347</v>
      </c>
      <c r="Q75" s="23" t="s">
        <v>242</v>
      </c>
      <c r="R75" s="24" t="s">
        <v>227</v>
      </c>
      <c r="S75" s="47"/>
      <c r="T75" s="23" t="s">
        <v>356</v>
      </c>
      <c r="U75" s="22" t="s">
        <v>354</v>
      </c>
      <c r="V75" s="23" t="s">
        <v>226</v>
      </c>
      <c r="W75" s="24" t="s">
        <v>229</v>
      </c>
      <c r="X75" s="48" t="s">
        <v>228</v>
      </c>
      <c r="Y75" s="23" t="s">
        <v>348</v>
      </c>
      <c r="Z75" s="24" t="s">
        <v>357</v>
      </c>
      <c r="AA75" s="24" t="s">
        <v>350</v>
      </c>
      <c r="AB75" s="48" t="s">
        <v>358</v>
      </c>
      <c r="AC75" s="56">
        <v>0.5445</v>
      </c>
      <c r="AD75" s="55" t="s">
        <v>232</v>
      </c>
      <c r="AE75" s="55" t="s">
        <v>351</v>
      </c>
      <c r="AF75" s="55" t="s">
        <v>359</v>
      </c>
      <c r="AG75" s="55">
        <v>393</v>
      </c>
      <c r="AH75" s="55">
        <v>77</v>
      </c>
      <c r="AI75" s="55">
        <v>3</v>
      </c>
      <c r="AJ75" s="55">
        <v>0.71355438</v>
      </c>
      <c r="AK75" s="65">
        <f>AC75/AJ75</f>
        <v>0.763081294518856</v>
      </c>
      <c r="AL75" s="55"/>
      <c r="AM75" s="55"/>
      <c r="AN75" s="134"/>
      <c r="AO75" s="134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23"/>
      <c r="BA75" s="83">
        <v>1</v>
      </c>
      <c r="BB75" s="83">
        <v>1</v>
      </c>
      <c r="BC75" s="83">
        <v>1</v>
      </c>
      <c r="BD75" s="83">
        <v>1</v>
      </c>
      <c r="BE75" s="83">
        <v>1</v>
      </c>
      <c r="BF75" s="83">
        <v>1</v>
      </c>
      <c r="BG75" s="94">
        <v>0</v>
      </c>
      <c r="BH75" s="83">
        <v>0</v>
      </c>
      <c r="BI75" s="92">
        <v>0</v>
      </c>
      <c r="BJ75" s="92">
        <v>0</v>
      </c>
      <c r="BK75" s="92">
        <v>0</v>
      </c>
      <c r="BL75" s="83">
        <v>0</v>
      </c>
      <c r="BM75" s="83">
        <v>0</v>
      </c>
      <c r="BN75" s="83">
        <v>1</v>
      </c>
      <c r="BO75" s="83">
        <v>1</v>
      </c>
      <c r="BP75" s="97">
        <v>1</v>
      </c>
      <c r="BQ75" s="97">
        <v>0</v>
      </c>
      <c r="BR75" s="97">
        <v>0</v>
      </c>
      <c r="BS75" s="97">
        <v>1</v>
      </c>
      <c r="BT75" s="97">
        <v>0</v>
      </c>
      <c r="BU75" s="22">
        <v>0</v>
      </c>
      <c r="BV75" s="22">
        <v>0</v>
      </c>
      <c r="BW75" s="42">
        <v>0</v>
      </c>
      <c r="BX75" s="97">
        <v>0</v>
      </c>
      <c r="BY75" s="97">
        <v>0</v>
      </c>
    </row>
    <row r="76" s="3" customFormat="1" ht="30" customHeight="1" spans="1:77">
      <c r="A76" s="21">
        <f t="shared" si="5"/>
        <v>69</v>
      </c>
      <c r="B76" s="23"/>
      <c r="C76" s="23"/>
      <c r="D76" s="23"/>
      <c r="E76" s="23"/>
      <c r="F76" s="23">
        <v>4</v>
      </c>
      <c r="G76" s="23"/>
      <c r="H76" s="23"/>
      <c r="I76" s="23"/>
      <c r="J76" s="23"/>
      <c r="K76" s="23"/>
      <c r="L76" s="41"/>
      <c r="M76" s="41" t="s">
        <v>412</v>
      </c>
      <c r="N76" s="23" t="s">
        <v>412</v>
      </c>
      <c r="O76" s="23" t="s">
        <v>413</v>
      </c>
      <c r="P76" s="22" t="s">
        <v>386</v>
      </c>
      <c r="Q76" s="22" t="s">
        <v>242</v>
      </c>
      <c r="R76" s="24" t="s">
        <v>227</v>
      </c>
      <c r="S76" s="47"/>
      <c r="T76" s="23" t="s">
        <v>356</v>
      </c>
      <c r="U76" s="23" t="s">
        <v>403</v>
      </c>
      <c r="V76" s="23" t="s">
        <v>226</v>
      </c>
      <c r="W76" s="24" t="s">
        <v>228</v>
      </c>
      <c r="X76" s="48" t="s">
        <v>229</v>
      </c>
      <c r="Y76" s="23" t="s">
        <v>400</v>
      </c>
      <c r="Z76" s="24" t="s">
        <v>231</v>
      </c>
      <c r="AA76" s="24" t="s">
        <v>232</v>
      </c>
      <c r="AB76" s="48" t="s">
        <v>405</v>
      </c>
      <c r="AC76" s="56">
        <f>AC77+AC78</f>
        <v>0.5624</v>
      </c>
      <c r="AD76" s="55" t="s">
        <v>232</v>
      </c>
      <c r="AE76" s="55" t="s">
        <v>331</v>
      </c>
      <c r="AF76" s="55"/>
      <c r="AG76" s="55"/>
      <c r="AH76" s="55"/>
      <c r="AI76" s="55"/>
      <c r="AJ76" s="55"/>
      <c r="AK76" s="55"/>
      <c r="AL76" s="55"/>
      <c r="AM76" s="55"/>
      <c r="AN76" s="55" t="s">
        <v>342</v>
      </c>
      <c r="AO76" s="55" t="s">
        <v>406</v>
      </c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23"/>
      <c r="BA76" s="83">
        <v>1</v>
      </c>
      <c r="BB76" s="83">
        <v>1</v>
      </c>
      <c r="BC76" s="83">
        <v>1</v>
      </c>
      <c r="BD76" s="83">
        <v>1</v>
      </c>
      <c r="BE76" s="83">
        <v>1</v>
      </c>
      <c r="BF76" s="83">
        <v>1</v>
      </c>
      <c r="BG76" s="94">
        <v>0</v>
      </c>
      <c r="BH76" s="83">
        <v>0</v>
      </c>
      <c r="BI76" s="92">
        <v>0</v>
      </c>
      <c r="BJ76" s="92">
        <v>0</v>
      </c>
      <c r="BK76" s="92">
        <v>0</v>
      </c>
      <c r="BL76" s="83">
        <v>0</v>
      </c>
      <c r="BM76" s="83">
        <v>0</v>
      </c>
      <c r="BN76" s="83">
        <v>1</v>
      </c>
      <c r="BO76" s="83">
        <v>1</v>
      </c>
      <c r="BP76" s="97">
        <v>1</v>
      </c>
      <c r="BQ76" s="97">
        <v>0</v>
      </c>
      <c r="BR76" s="97">
        <v>0</v>
      </c>
      <c r="BS76" s="97">
        <v>1</v>
      </c>
      <c r="BT76" s="97">
        <v>0</v>
      </c>
      <c r="BU76" s="22">
        <v>0</v>
      </c>
      <c r="BV76" s="22">
        <v>0</v>
      </c>
      <c r="BW76" s="42">
        <v>0</v>
      </c>
      <c r="BX76" s="97">
        <v>0</v>
      </c>
      <c r="BY76" s="97">
        <v>0</v>
      </c>
    </row>
    <row r="77" s="3" customFormat="1" ht="30" customHeight="1" spans="1:77">
      <c r="A77" s="21">
        <f t="shared" si="5"/>
        <v>70</v>
      </c>
      <c r="B77" s="23"/>
      <c r="C77" s="23"/>
      <c r="D77" s="23"/>
      <c r="E77" s="23"/>
      <c r="F77" s="23"/>
      <c r="G77" s="23">
        <v>5</v>
      </c>
      <c r="H77" s="23"/>
      <c r="I77" s="23"/>
      <c r="J77" s="23"/>
      <c r="K77" s="23"/>
      <c r="L77" s="41"/>
      <c r="M77" s="41"/>
      <c r="N77" s="22" t="s">
        <v>407</v>
      </c>
      <c r="O77" s="23" t="s">
        <v>408</v>
      </c>
      <c r="P77" s="24" t="s">
        <v>393</v>
      </c>
      <c r="Q77" s="22" t="s">
        <v>242</v>
      </c>
      <c r="R77" s="24" t="s">
        <v>227</v>
      </c>
      <c r="S77" s="47"/>
      <c r="T77" s="23" t="s">
        <v>356</v>
      </c>
      <c r="U77" s="22" t="s">
        <v>407</v>
      </c>
      <c r="V77" s="23" t="s">
        <v>226</v>
      </c>
      <c r="W77" s="24" t="s">
        <v>228</v>
      </c>
      <c r="X77" s="48" t="s">
        <v>229</v>
      </c>
      <c r="Y77" s="23" t="s">
        <v>230</v>
      </c>
      <c r="Z77" s="48" t="s">
        <v>409</v>
      </c>
      <c r="AA77" s="130" t="s">
        <v>410</v>
      </c>
      <c r="AB77" s="48" t="s">
        <v>411</v>
      </c>
      <c r="AC77" s="56">
        <v>0.0179</v>
      </c>
      <c r="AD77" s="55" t="s">
        <v>232</v>
      </c>
      <c r="AE77" s="55" t="s">
        <v>383</v>
      </c>
      <c r="AF77" s="55"/>
      <c r="AG77" s="55">
        <v>8</v>
      </c>
      <c r="AH77" s="55">
        <v>27</v>
      </c>
      <c r="AI77" s="55"/>
      <c r="AJ77" s="55">
        <v>0.0359840232</v>
      </c>
      <c r="AK77" s="65">
        <f>AC77/AJ77</f>
        <v>0.497442987420039</v>
      </c>
      <c r="AL77" s="55"/>
      <c r="AM77" s="55"/>
      <c r="AN77" s="134"/>
      <c r="AO77" s="134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23"/>
      <c r="BA77" s="83">
        <v>1</v>
      </c>
      <c r="BB77" s="83">
        <v>1</v>
      </c>
      <c r="BC77" s="83">
        <v>1</v>
      </c>
      <c r="BD77" s="83">
        <v>1</v>
      </c>
      <c r="BE77" s="83">
        <v>1</v>
      </c>
      <c r="BF77" s="83">
        <v>1</v>
      </c>
      <c r="BG77" s="94">
        <v>0</v>
      </c>
      <c r="BH77" s="83">
        <v>0</v>
      </c>
      <c r="BI77" s="92">
        <v>0</v>
      </c>
      <c r="BJ77" s="92">
        <v>0</v>
      </c>
      <c r="BK77" s="92">
        <v>0</v>
      </c>
      <c r="BL77" s="83">
        <v>0</v>
      </c>
      <c r="BM77" s="83">
        <v>0</v>
      </c>
      <c r="BN77" s="83">
        <v>1</v>
      </c>
      <c r="BO77" s="83">
        <v>1</v>
      </c>
      <c r="BP77" s="97">
        <v>1</v>
      </c>
      <c r="BQ77" s="97">
        <v>0</v>
      </c>
      <c r="BR77" s="97">
        <v>0</v>
      </c>
      <c r="BS77" s="97">
        <v>1</v>
      </c>
      <c r="BT77" s="97">
        <v>0</v>
      </c>
      <c r="BU77" s="22">
        <v>0</v>
      </c>
      <c r="BV77" s="22">
        <v>0</v>
      </c>
      <c r="BW77" s="42">
        <v>0</v>
      </c>
      <c r="BX77" s="97">
        <v>0</v>
      </c>
      <c r="BY77" s="97">
        <v>0</v>
      </c>
    </row>
    <row r="78" s="3" customFormat="1" ht="30" customHeight="1" spans="1:77">
      <c r="A78" s="21">
        <f t="shared" si="5"/>
        <v>71</v>
      </c>
      <c r="B78" s="23"/>
      <c r="C78" s="23"/>
      <c r="D78" s="23"/>
      <c r="E78" s="23"/>
      <c r="F78" s="23"/>
      <c r="G78" s="23">
        <v>5</v>
      </c>
      <c r="H78" s="23"/>
      <c r="I78" s="23"/>
      <c r="J78" s="23"/>
      <c r="K78" s="23"/>
      <c r="L78" s="41"/>
      <c r="M78" s="41" t="s">
        <v>361</v>
      </c>
      <c r="N78" s="22" t="s">
        <v>362</v>
      </c>
      <c r="O78" s="22" t="s">
        <v>363</v>
      </c>
      <c r="P78" s="22" t="s">
        <v>347</v>
      </c>
      <c r="Q78" s="23" t="s">
        <v>242</v>
      </c>
      <c r="R78" s="24" t="s">
        <v>227</v>
      </c>
      <c r="S78" s="47"/>
      <c r="T78" s="23" t="s">
        <v>356</v>
      </c>
      <c r="U78" s="22" t="s">
        <v>354</v>
      </c>
      <c r="V78" s="23" t="s">
        <v>226</v>
      </c>
      <c r="W78" s="48" t="s">
        <v>229</v>
      </c>
      <c r="X78" s="48" t="s">
        <v>228</v>
      </c>
      <c r="Y78" s="23" t="s">
        <v>348</v>
      </c>
      <c r="Z78" s="24" t="s">
        <v>357</v>
      </c>
      <c r="AA78" s="24" t="s">
        <v>350</v>
      </c>
      <c r="AB78" s="48" t="s">
        <v>358</v>
      </c>
      <c r="AC78" s="56">
        <v>0.5445</v>
      </c>
      <c r="AD78" s="55" t="s">
        <v>232</v>
      </c>
      <c r="AE78" s="55" t="s">
        <v>351</v>
      </c>
      <c r="AF78" s="55" t="s">
        <v>359</v>
      </c>
      <c r="AG78" s="55">
        <v>393</v>
      </c>
      <c r="AH78" s="55">
        <v>77</v>
      </c>
      <c r="AI78" s="55">
        <v>3</v>
      </c>
      <c r="AJ78" s="55">
        <v>0.71355438</v>
      </c>
      <c r="AK78" s="65">
        <f>AC78/AJ78</f>
        <v>0.763081294518856</v>
      </c>
      <c r="AL78" s="55"/>
      <c r="AM78" s="55"/>
      <c r="AN78" s="134"/>
      <c r="AO78" s="134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23"/>
      <c r="BA78" s="83">
        <v>1</v>
      </c>
      <c r="BB78" s="83">
        <v>1</v>
      </c>
      <c r="BC78" s="83">
        <v>1</v>
      </c>
      <c r="BD78" s="83">
        <v>1</v>
      </c>
      <c r="BE78" s="83">
        <v>1</v>
      </c>
      <c r="BF78" s="83">
        <v>1</v>
      </c>
      <c r="BG78" s="94">
        <v>0</v>
      </c>
      <c r="BH78" s="83">
        <v>0</v>
      </c>
      <c r="BI78" s="92">
        <v>0</v>
      </c>
      <c r="BJ78" s="92">
        <v>0</v>
      </c>
      <c r="BK78" s="92">
        <v>0</v>
      </c>
      <c r="BL78" s="83">
        <v>0</v>
      </c>
      <c r="BM78" s="83">
        <v>0</v>
      </c>
      <c r="BN78" s="83">
        <v>1</v>
      </c>
      <c r="BO78" s="83">
        <v>1</v>
      </c>
      <c r="BP78" s="97">
        <v>1</v>
      </c>
      <c r="BQ78" s="97">
        <v>0</v>
      </c>
      <c r="BR78" s="97">
        <v>0</v>
      </c>
      <c r="BS78" s="97">
        <v>1</v>
      </c>
      <c r="BT78" s="97">
        <v>0</v>
      </c>
      <c r="BU78" s="22">
        <v>0</v>
      </c>
      <c r="BV78" s="22">
        <v>0</v>
      </c>
      <c r="BW78" s="42">
        <v>0</v>
      </c>
      <c r="BX78" s="97">
        <v>0</v>
      </c>
      <c r="BY78" s="97">
        <v>0</v>
      </c>
    </row>
    <row r="79" s="3" customFormat="1" ht="30" customHeight="1" spans="1:77">
      <c r="A79" s="21">
        <f t="shared" si="5"/>
        <v>72</v>
      </c>
      <c r="B79" s="22"/>
      <c r="C79" s="22"/>
      <c r="D79" s="23"/>
      <c r="E79" s="23"/>
      <c r="F79" s="23">
        <v>4</v>
      </c>
      <c r="G79" s="23"/>
      <c r="H79" s="23"/>
      <c r="I79" s="23"/>
      <c r="J79" s="23"/>
      <c r="K79" s="23"/>
      <c r="L79" s="37"/>
      <c r="M79" s="37" t="s">
        <v>364</v>
      </c>
      <c r="N79" s="22" t="s">
        <v>365</v>
      </c>
      <c r="O79" s="22" t="s">
        <v>366</v>
      </c>
      <c r="P79" s="22" t="s">
        <v>347</v>
      </c>
      <c r="Q79" s="23" t="s">
        <v>242</v>
      </c>
      <c r="R79" s="24" t="s">
        <v>227</v>
      </c>
      <c r="S79" s="51"/>
      <c r="T79" s="23" t="s">
        <v>356</v>
      </c>
      <c r="U79" s="22" t="s">
        <v>365</v>
      </c>
      <c r="V79" s="23" t="s">
        <v>301</v>
      </c>
      <c r="W79" s="24" t="s">
        <v>229</v>
      </c>
      <c r="X79" s="48" t="s">
        <v>228</v>
      </c>
      <c r="Y79" s="23" t="s">
        <v>348</v>
      </c>
      <c r="Z79" s="24" t="s">
        <v>357</v>
      </c>
      <c r="AA79" s="24" t="s">
        <v>350</v>
      </c>
      <c r="AB79" s="23" t="s">
        <v>368</v>
      </c>
      <c r="AC79" s="56">
        <v>0.4123</v>
      </c>
      <c r="AD79" s="55" t="s">
        <v>232</v>
      </c>
      <c r="AE79" s="55" t="s">
        <v>351</v>
      </c>
      <c r="AF79" s="55" t="s">
        <v>369</v>
      </c>
      <c r="AG79" s="55">
        <v>243</v>
      </c>
      <c r="AH79" s="55">
        <v>89</v>
      </c>
      <c r="AI79" s="55">
        <v>3</v>
      </c>
      <c r="AJ79" s="55">
        <v>0.50996466</v>
      </c>
      <c r="AK79" s="65">
        <f>AC79/AJ79</f>
        <v>0.808487395969752</v>
      </c>
      <c r="AL79" s="55"/>
      <c r="AM79" s="55"/>
      <c r="AN79" s="55" t="s">
        <v>342</v>
      </c>
      <c r="AO79" s="55" t="s">
        <v>406</v>
      </c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23"/>
      <c r="BA79" s="83">
        <v>1</v>
      </c>
      <c r="BB79" s="83">
        <v>1</v>
      </c>
      <c r="BC79" s="83">
        <v>1</v>
      </c>
      <c r="BD79" s="83">
        <v>1</v>
      </c>
      <c r="BE79" s="83">
        <v>1</v>
      </c>
      <c r="BF79" s="83">
        <v>1</v>
      </c>
      <c r="BG79" s="94">
        <v>0</v>
      </c>
      <c r="BH79" s="83">
        <v>0</v>
      </c>
      <c r="BI79" s="92">
        <v>0</v>
      </c>
      <c r="BJ79" s="92">
        <v>0</v>
      </c>
      <c r="BK79" s="92">
        <v>0</v>
      </c>
      <c r="BL79" s="83">
        <v>0</v>
      </c>
      <c r="BM79" s="83">
        <v>0</v>
      </c>
      <c r="BN79" s="83">
        <v>1</v>
      </c>
      <c r="BO79" s="83">
        <v>1</v>
      </c>
      <c r="BP79" s="97">
        <v>1</v>
      </c>
      <c r="BQ79" s="97">
        <v>0</v>
      </c>
      <c r="BR79" s="97">
        <v>0</v>
      </c>
      <c r="BS79" s="97">
        <v>1</v>
      </c>
      <c r="BT79" s="97">
        <v>0</v>
      </c>
      <c r="BU79" s="22">
        <v>0</v>
      </c>
      <c r="BV79" s="22">
        <v>0</v>
      </c>
      <c r="BW79" s="42">
        <v>0</v>
      </c>
      <c r="BX79" s="97">
        <v>0</v>
      </c>
      <c r="BY79" s="97">
        <v>0</v>
      </c>
    </row>
    <row r="80" s="3" customFormat="1" ht="30" customHeight="1" spans="1:77">
      <c r="A80" s="21">
        <f t="shared" si="5"/>
        <v>73</v>
      </c>
      <c r="B80" s="22"/>
      <c r="C80" s="22"/>
      <c r="D80" s="23"/>
      <c r="E80" s="23">
        <v>3</v>
      </c>
      <c r="F80" s="23"/>
      <c r="G80" s="23"/>
      <c r="H80" s="23"/>
      <c r="I80" s="23"/>
      <c r="J80" s="23"/>
      <c r="K80" s="23"/>
      <c r="L80" s="37"/>
      <c r="M80" s="37" t="s">
        <v>414</v>
      </c>
      <c r="N80" s="22"/>
      <c r="O80" s="109" t="s">
        <v>415</v>
      </c>
      <c r="P80" s="22" t="s">
        <v>416</v>
      </c>
      <c r="Q80" s="23" t="s">
        <v>242</v>
      </c>
      <c r="R80" s="24" t="s">
        <v>227</v>
      </c>
      <c r="S80" s="51"/>
      <c r="T80" s="23" t="s">
        <v>356</v>
      </c>
      <c r="U80" s="22" t="s">
        <v>417</v>
      </c>
      <c r="V80" s="23" t="s">
        <v>226</v>
      </c>
      <c r="W80" s="24" t="s">
        <v>228</v>
      </c>
      <c r="X80" s="48" t="s">
        <v>229</v>
      </c>
      <c r="Y80" s="23" t="s">
        <v>400</v>
      </c>
      <c r="Z80" s="23" t="s">
        <v>231</v>
      </c>
      <c r="AA80" s="48" t="s">
        <v>232</v>
      </c>
      <c r="AB80" s="23" t="s">
        <v>418</v>
      </c>
      <c r="AC80" s="56"/>
      <c r="AD80" s="55" t="s">
        <v>319</v>
      </c>
      <c r="AE80" s="55"/>
      <c r="AF80" s="55"/>
      <c r="AG80" s="55"/>
      <c r="AH80" s="55"/>
      <c r="AI80" s="55"/>
      <c r="AJ80" s="55"/>
      <c r="AK80" s="55"/>
      <c r="AL80" s="55"/>
      <c r="AM80" s="55">
        <v>0.361</v>
      </c>
      <c r="AN80" s="55" t="s">
        <v>235</v>
      </c>
      <c r="AO80" s="55" t="s">
        <v>320</v>
      </c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23" t="s">
        <v>419</v>
      </c>
      <c r="BA80" s="83">
        <v>1</v>
      </c>
      <c r="BB80" s="83">
        <v>1</v>
      </c>
      <c r="BC80" s="83">
        <v>0</v>
      </c>
      <c r="BD80" s="83">
        <v>0</v>
      </c>
      <c r="BE80" s="83">
        <v>0</v>
      </c>
      <c r="BF80" s="83">
        <v>0</v>
      </c>
      <c r="BG80" s="94">
        <v>0</v>
      </c>
      <c r="BH80" s="83">
        <v>0</v>
      </c>
      <c r="BI80" s="92">
        <v>0</v>
      </c>
      <c r="BJ80" s="92">
        <v>0</v>
      </c>
      <c r="BK80" s="92">
        <v>0</v>
      </c>
      <c r="BL80" s="83">
        <v>0</v>
      </c>
      <c r="BM80" s="83">
        <v>0</v>
      </c>
      <c r="BN80" s="83">
        <v>0</v>
      </c>
      <c r="BO80" s="83">
        <v>0</v>
      </c>
      <c r="BP80" s="97">
        <v>1</v>
      </c>
      <c r="BQ80" s="97">
        <v>1</v>
      </c>
      <c r="BR80" s="97">
        <v>1</v>
      </c>
      <c r="BS80" s="97">
        <v>0</v>
      </c>
      <c r="BT80" s="97">
        <v>0</v>
      </c>
      <c r="BU80" s="22">
        <v>0</v>
      </c>
      <c r="BV80" s="22">
        <v>0</v>
      </c>
      <c r="BW80" s="42">
        <v>0</v>
      </c>
      <c r="BX80" s="97">
        <v>1</v>
      </c>
      <c r="BY80" s="97">
        <v>1</v>
      </c>
    </row>
    <row r="81" s="3" customFormat="1" ht="30" customHeight="1" spans="1:77">
      <c r="A81" s="21">
        <f t="shared" si="5"/>
        <v>74</v>
      </c>
      <c r="B81" s="22"/>
      <c r="C81" s="22"/>
      <c r="D81" s="23"/>
      <c r="E81" s="23"/>
      <c r="F81" s="23"/>
      <c r="G81" s="23"/>
      <c r="H81" s="23"/>
      <c r="I81" s="23"/>
      <c r="J81" s="23"/>
      <c r="K81" s="23"/>
      <c r="L81" s="37"/>
      <c r="M81" s="37" t="s">
        <v>417</v>
      </c>
      <c r="N81" s="22" t="s">
        <v>417</v>
      </c>
      <c r="O81" s="109" t="s">
        <v>420</v>
      </c>
      <c r="P81" s="22" t="s">
        <v>416</v>
      </c>
      <c r="Q81" s="23" t="s">
        <v>242</v>
      </c>
      <c r="R81" s="24" t="s">
        <v>227</v>
      </c>
      <c r="S81" s="51"/>
      <c r="T81" s="23" t="s">
        <v>356</v>
      </c>
      <c r="U81" s="22" t="s">
        <v>417</v>
      </c>
      <c r="V81" s="23" t="s">
        <v>226</v>
      </c>
      <c r="W81" s="24" t="s">
        <v>228</v>
      </c>
      <c r="X81" s="48" t="s">
        <v>229</v>
      </c>
      <c r="Y81" s="23" t="s">
        <v>400</v>
      </c>
      <c r="Z81" s="23" t="s">
        <v>231</v>
      </c>
      <c r="AA81" s="48" t="s">
        <v>232</v>
      </c>
      <c r="AB81" s="23" t="s">
        <v>418</v>
      </c>
      <c r="AC81" s="56">
        <f>AC84+AC85+AC86+AC87*2+AC90+AC91*2+AC92*2</f>
        <v>3.7971</v>
      </c>
      <c r="AD81" s="55" t="s">
        <v>319</v>
      </c>
      <c r="AE81" s="55" t="s">
        <v>331</v>
      </c>
      <c r="AF81" s="55"/>
      <c r="AG81" s="55"/>
      <c r="AH81" s="55"/>
      <c r="AI81" s="55"/>
      <c r="AJ81" s="55"/>
      <c r="AK81" s="55"/>
      <c r="AL81" s="55">
        <v>67</v>
      </c>
      <c r="AM81" s="55"/>
      <c r="AN81" s="55" t="s">
        <v>235</v>
      </c>
      <c r="AO81" s="55" t="s">
        <v>323</v>
      </c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23" t="s">
        <v>419</v>
      </c>
      <c r="BA81" s="83">
        <v>1</v>
      </c>
      <c r="BB81" s="83">
        <v>1</v>
      </c>
      <c r="BC81" s="83">
        <v>0</v>
      </c>
      <c r="BD81" s="83">
        <v>0</v>
      </c>
      <c r="BE81" s="83">
        <v>0</v>
      </c>
      <c r="BF81" s="83">
        <v>0</v>
      </c>
      <c r="BG81" s="94">
        <v>0</v>
      </c>
      <c r="BH81" s="83">
        <v>0</v>
      </c>
      <c r="BI81" s="92">
        <v>0</v>
      </c>
      <c r="BJ81" s="92">
        <v>0</v>
      </c>
      <c r="BK81" s="92">
        <v>0</v>
      </c>
      <c r="BL81" s="83">
        <v>0</v>
      </c>
      <c r="BM81" s="83">
        <v>0</v>
      </c>
      <c r="BN81" s="83">
        <v>0</v>
      </c>
      <c r="BO81" s="83">
        <v>0</v>
      </c>
      <c r="BP81" s="97">
        <v>1</v>
      </c>
      <c r="BQ81" s="97">
        <v>1</v>
      </c>
      <c r="BR81" s="97">
        <v>1</v>
      </c>
      <c r="BS81" s="97">
        <v>0</v>
      </c>
      <c r="BT81" s="97">
        <v>0</v>
      </c>
      <c r="BU81" s="22">
        <v>0</v>
      </c>
      <c r="BV81" s="22">
        <v>0</v>
      </c>
      <c r="BW81" s="42">
        <v>0</v>
      </c>
      <c r="BX81" s="97">
        <v>1</v>
      </c>
      <c r="BY81" s="97">
        <v>1</v>
      </c>
    </row>
    <row r="82" s="3" customFormat="1" ht="30" customHeight="1" spans="1:77">
      <c r="A82" s="21">
        <f t="shared" si="5"/>
        <v>75</v>
      </c>
      <c r="B82" s="24"/>
      <c r="C82" s="24"/>
      <c r="D82" s="24"/>
      <c r="E82" s="23">
        <v>3</v>
      </c>
      <c r="F82" s="24"/>
      <c r="G82" s="24"/>
      <c r="H82" s="24"/>
      <c r="I82" s="24"/>
      <c r="J82" s="24"/>
      <c r="K82" s="24"/>
      <c r="L82" s="22"/>
      <c r="M82" s="22" t="s">
        <v>421</v>
      </c>
      <c r="N82" s="22"/>
      <c r="O82" s="109" t="s">
        <v>422</v>
      </c>
      <c r="P82" s="22" t="s">
        <v>423</v>
      </c>
      <c r="Q82" s="23" t="s">
        <v>242</v>
      </c>
      <c r="R82" s="24" t="s">
        <v>227</v>
      </c>
      <c r="S82" s="51"/>
      <c r="T82" s="23"/>
      <c r="U82" s="22">
        <f>N82</f>
        <v>0</v>
      </c>
      <c r="V82" s="23"/>
      <c r="W82" s="24"/>
      <c r="X82" s="48"/>
      <c r="Y82" s="23"/>
      <c r="Z82" s="23"/>
      <c r="AA82" s="48"/>
      <c r="AB82" s="23"/>
      <c r="AC82" s="57"/>
      <c r="AD82" s="55" t="s">
        <v>319</v>
      </c>
      <c r="AE82" s="55"/>
      <c r="AF82" s="55"/>
      <c r="AG82" s="55"/>
      <c r="AH82" s="55"/>
      <c r="AI82" s="55"/>
      <c r="AJ82" s="55"/>
      <c r="AK82" s="55"/>
      <c r="AL82" s="55"/>
      <c r="AM82" s="55"/>
      <c r="AN82" s="55" t="s">
        <v>235</v>
      </c>
      <c r="AO82" s="55" t="s">
        <v>320</v>
      </c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23" t="s">
        <v>424</v>
      </c>
      <c r="BA82" s="85">
        <v>0</v>
      </c>
      <c r="BB82" s="85">
        <v>0</v>
      </c>
      <c r="BC82" s="83">
        <v>0</v>
      </c>
      <c r="BD82" s="83">
        <v>0</v>
      </c>
      <c r="BE82" s="83">
        <v>0</v>
      </c>
      <c r="BF82" s="83">
        <v>0</v>
      </c>
      <c r="BG82" s="94">
        <v>0</v>
      </c>
      <c r="BH82" s="83">
        <v>0</v>
      </c>
      <c r="BI82" s="92">
        <v>0</v>
      </c>
      <c r="BJ82" s="92">
        <v>0</v>
      </c>
      <c r="BK82" s="92">
        <v>0</v>
      </c>
      <c r="BL82" s="83">
        <v>0</v>
      </c>
      <c r="BM82" s="83">
        <v>0</v>
      </c>
      <c r="BN82" s="83">
        <v>0</v>
      </c>
      <c r="BO82" s="83">
        <v>0</v>
      </c>
      <c r="BP82" s="97">
        <v>0</v>
      </c>
      <c r="BQ82" s="86">
        <v>0</v>
      </c>
      <c r="BR82" s="86">
        <v>0</v>
      </c>
      <c r="BS82" s="97">
        <v>1</v>
      </c>
      <c r="BT82" s="86">
        <v>0</v>
      </c>
      <c r="BU82" s="22">
        <v>0</v>
      </c>
      <c r="BV82" s="22">
        <v>0</v>
      </c>
      <c r="BW82" s="42">
        <v>0</v>
      </c>
      <c r="BX82" s="86">
        <v>0</v>
      </c>
      <c r="BY82" s="86">
        <v>0</v>
      </c>
    </row>
    <row r="83" s="3" customFormat="1" ht="30" customHeight="1" spans="1:77">
      <c r="A83" s="21">
        <f t="shared" si="5"/>
        <v>76</v>
      </c>
      <c r="B83" s="24"/>
      <c r="C83" s="24"/>
      <c r="D83" s="24"/>
      <c r="E83" s="23"/>
      <c r="F83" s="24"/>
      <c r="G83" s="24"/>
      <c r="H83" s="24"/>
      <c r="I83" s="24"/>
      <c r="J83" s="24"/>
      <c r="K83" s="24"/>
      <c r="L83" s="22"/>
      <c r="M83" s="22" t="s">
        <v>425</v>
      </c>
      <c r="N83" s="22" t="s">
        <v>425</v>
      </c>
      <c r="O83" s="109" t="s">
        <v>426</v>
      </c>
      <c r="P83" s="22" t="s">
        <v>423</v>
      </c>
      <c r="Q83" s="23" t="s">
        <v>242</v>
      </c>
      <c r="R83" s="24" t="s">
        <v>227</v>
      </c>
      <c r="S83" s="51"/>
      <c r="T83" s="23"/>
      <c r="U83" s="22" t="str">
        <f>N83</f>
        <v>SHT0014510</v>
      </c>
      <c r="V83" s="23"/>
      <c r="W83" s="24"/>
      <c r="X83" s="48"/>
      <c r="Y83" s="23"/>
      <c r="Z83" s="23"/>
      <c r="AA83" s="48"/>
      <c r="AB83" s="23"/>
      <c r="AC83" s="57">
        <f>AC84+AC85+AC86+AC87*2+AC90</f>
        <v>3.4851</v>
      </c>
      <c r="AD83" s="55" t="s">
        <v>319</v>
      </c>
      <c r="AE83" s="55"/>
      <c r="AF83" s="55"/>
      <c r="AG83" s="55"/>
      <c r="AH83" s="55"/>
      <c r="AI83" s="55"/>
      <c r="AJ83" s="55"/>
      <c r="AK83" s="55"/>
      <c r="AL83" s="55"/>
      <c r="AM83" s="55"/>
      <c r="AN83" s="55" t="s">
        <v>235</v>
      </c>
      <c r="AO83" s="55" t="s">
        <v>323</v>
      </c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23" t="s">
        <v>424</v>
      </c>
      <c r="BA83" s="85">
        <v>0</v>
      </c>
      <c r="BB83" s="85">
        <v>0</v>
      </c>
      <c r="BC83" s="83">
        <v>0</v>
      </c>
      <c r="BD83" s="83">
        <v>0</v>
      </c>
      <c r="BE83" s="83">
        <v>0</v>
      </c>
      <c r="BF83" s="83">
        <v>0</v>
      </c>
      <c r="BG83" s="94">
        <v>0</v>
      </c>
      <c r="BH83" s="83">
        <v>0</v>
      </c>
      <c r="BI83" s="92">
        <v>0</v>
      </c>
      <c r="BJ83" s="92">
        <v>0</v>
      </c>
      <c r="BK83" s="92">
        <v>0</v>
      </c>
      <c r="BL83" s="83">
        <v>0</v>
      </c>
      <c r="BM83" s="83">
        <v>0</v>
      </c>
      <c r="BN83" s="83">
        <v>0</v>
      </c>
      <c r="BO83" s="83">
        <v>0</v>
      </c>
      <c r="BP83" s="97">
        <v>0</v>
      </c>
      <c r="BQ83" s="86">
        <v>0</v>
      </c>
      <c r="BR83" s="86">
        <v>0</v>
      </c>
      <c r="BS83" s="97">
        <v>1</v>
      </c>
      <c r="BT83" s="86">
        <v>0</v>
      </c>
      <c r="BU83" s="22">
        <v>0</v>
      </c>
      <c r="BV83" s="22">
        <v>0</v>
      </c>
      <c r="BW83" s="42">
        <v>0</v>
      </c>
      <c r="BX83" s="86">
        <v>0</v>
      </c>
      <c r="BY83" s="86">
        <v>0</v>
      </c>
    </row>
    <row r="84" s="3" customFormat="1" ht="30" customHeight="1" spans="1:77">
      <c r="A84" s="21">
        <f t="shared" si="5"/>
        <v>77</v>
      </c>
      <c r="B84" s="23"/>
      <c r="C84" s="23"/>
      <c r="D84" s="23"/>
      <c r="E84" s="23"/>
      <c r="F84" s="24">
        <v>4</v>
      </c>
      <c r="G84" s="23"/>
      <c r="H84" s="23"/>
      <c r="I84" s="23"/>
      <c r="J84" s="23"/>
      <c r="K84" s="23"/>
      <c r="L84" s="37"/>
      <c r="M84" s="37" t="s">
        <v>427</v>
      </c>
      <c r="N84" s="22" t="s">
        <v>428</v>
      </c>
      <c r="O84" s="109" t="s">
        <v>429</v>
      </c>
      <c r="P84" s="22" t="s">
        <v>347</v>
      </c>
      <c r="Q84" s="23" t="s">
        <v>242</v>
      </c>
      <c r="R84" s="24" t="s">
        <v>227</v>
      </c>
      <c r="S84" s="51"/>
      <c r="T84" s="23" t="s">
        <v>356</v>
      </c>
      <c r="U84" s="22" t="s">
        <v>428</v>
      </c>
      <c r="V84" s="23" t="s">
        <v>301</v>
      </c>
      <c r="W84" s="48" t="s">
        <v>229</v>
      </c>
      <c r="X84" s="48" t="s">
        <v>228</v>
      </c>
      <c r="Y84" s="23" t="s">
        <v>348</v>
      </c>
      <c r="Z84" s="24" t="s">
        <v>357</v>
      </c>
      <c r="AA84" s="24" t="s">
        <v>350</v>
      </c>
      <c r="AB84" s="23" t="s">
        <v>430</v>
      </c>
      <c r="AC84" s="56">
        <v>0.3341</v>
      </c>
      <c r="AD84" s="23" t="s">
        <v>232</v>
      </c>
      <c r="AE84" s="55" t="s">
        <v>351</v>
      </c>
      <c r="AF84" s="55" t="s">
        <v>431</v>
      </c>
      <c r="AG84" s="55">
        <v>247</v>
      </c>
      <c r="AH84" s="55">
        <v>68</v>
      </c>
      <c r="AI84" s="55">
        <v>3</v>
      </c>
      <c r="AJ84" s="55">
        <v>0.39604968</v>
      </c>
      <c r="AK84" s="65">
        <f>AC84/AJ84</f>
        <v>0.843581037611241</v>
      </c>
      <c r="AL84" s="55"/>
      <c r="AM84" s="55"/>
      <c r="AN84" s="55" t="s">
        <v>342</v>
      </c>
      <c r="AO84" s="55" t="s">
        <v>432</v>
      </c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83">
        <v>1</v>
      </c>
      <c r="BB84" s="83">
        <v>1</v>
      </c>
      <c r="BC84" s="83">
        <v>0</v>
      </c>
      <c r="BD84" s="83">
        <v>0</v>
      </c>
      <c r="BE84" s="83">
        <v>0</v>
      </c>
      <c r="BF84" s="83">
        <v>0</v>
      </c>
      <c r="BG84" s="94">
        <v>0</v>
      </c>
      <c r="BH84" s="83">
        <v>0</v>
      </c>
      <c r="BI84" s="92">
        <v>0</v>
      </c>
      <c r="BJ84" s="92">
        <v>0</v>
      </c>
      <c r="BK84" s="92">
        <v>0</v>
      </c>
      <c r="BL84" s="83">
        <v>0</v>
      </c>
      <c r="BM84" s="83">
        <v>0</v>
      </c>
      <c r="BN84" s="83">
        <v>0</v>
      </c>
      <c r="BO84" s="83">
        <v>0</v>
      </c>
      <c r="BP84" s="97">
        <v>1</v>
      </c>
      <c r="BQ84" s="97">
        <v>1</v>
      </c>
      <c r="BR84" s="97">
        <v>1</v>
      </c>
      <c r="BS84" s="97">
        <v>1</v>
      </c>
      <c r="BT84" s="86">
        <v>0</v>
      </c>
      <c r="BU84" s="22">
        <v>0</v>
      </c>
      <c r="BV84" s="22">
        <v>0</v>
      </c>
      <c r="BW84" s="42">
        <v>0</v>
      </c>
      <c r="BX84" s="97">
        <v>1</v>
      </c>
      <c r="BY84" s="97">
        <v>1</v>
      </c>
    </row>
    <row r="85" s="3" customFormat="1" ht="30" customHeight="1" spans="1:77">
      <c r="A85" s="21">
        <f t="shared" si="5"/>
        <v>78</v>
      </c>
      <c r="B85" s="22"/>
      <c r="C85" s="22"/>
      <c r="D85" s="23"/>
      <c r="E85" s="23"/>
      <c r="F85" s="24">
        <v>4</v>
      </c>
      <c r="G85" s="22"/>
      <c r="H85" s="22"/>
      <c r="I85" s="22"/>
      <c r="J85" s="22"/>
      <c r="K85" s="22"/>
      <c r="L85" s="37"/>
      <c r="M85" s="37" t="s">
        <v>433</v>
      </c>
      <c r="N85" s="22" t="s">
        <v>434</v>
      </c>
      <c r="O85" s="109" t="s">
        <v>435</v>
      </c>
      <c r="P85" s="22" t="s">
        <v>347</v>
      </c>
      <c r="Q85" s="23" t="s">
        <v>242</v>
      </c>
      <c r="R85" s="24" t="s">
        <v>227</v>
      </c>
      <c r="S85" s="51"/>
      <c r="T85" s="23" t="s">
        <v>356</v>
      </c>
      <c r="U85" s="22" t="s">
        <v>434</v>
      </c>
      <c r="V85" s="23" t="s">
        <v>242</v>
      </c>
      <c r="W85" s="48" t="s">
        <v>229</v>
      </c>
      <c r="X85" s="48" t="s">
        <v>228</v>
      </c>
      <c r="Y85" s="23" t="s">
        <v>348</v>
      </c>
      <c r="Z85" s="24" t="s">
        <v>357</v>
      </c>
      <c r="AA85" s="24" t="s">
        <v>350</v>
      </c>
      <c r="AB85" s="23" t="s">
        <v>436</v>
      </c>
      <c r="AC85" s="56">
        <v>0.6465</v>
      </c>
      <c r="AD85" s="23" t="s">
        <v>232</v>
      </c>
      <c r="AE85" s="55" t="s">
        <v>351</v>
      </c>
      <c r="AF85" s="55" t="s">
        <v>437</v>
      </c>
      <c r="AG85" s="55">
        <v>436</v>
      </c>
      <c r="AH85" s="55">
        <v>70</v>
      </c>
      <c r="AI85" s="55">
        <v>3</v>
      </c>
      <c r="AJ85" s="55">
        <v>0.7196616</v>
      </c>
      <c r="AK85" s="65">
        <f>AC85/AJ85</f>
        <v>0.89833888594306</v>
      </c>
      <c r="AL85" s="55"/>
      <c r="AM85" s="55"/>
      <c r="AN85" s="55" t="s">
        <v>342</v>
      </c>
      <c r="AO85" s="55" t="s">
        <v>360</v>
      </c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83">
        <v>1</v>
      </c>
      <c r="BB85" s="83">
        <v>1</v>
      </c>
      <c r="BC85" s="83">
        <v>0</v>
      </c>
      <c r="BD85" s="83">
        <v>0</v>
      </c>
      <c r="BE85" s="83">
        <v>0</v>
      </c>
      <c r="BF85" s="83">
        <v>0</v>
      </c>
      <c r="BG85" s="94">
        <v>0</v>
      </c>
      <c r="BH85" s="83">
        <v>0</v>
      </c>
      <c r="BI85" s="92">
        <v>0</v>
      </c>
      <c r="BJ85" s="92">
        <v>0</v>
      </c>
      <c r="BK85" s="92">
        <v>0</v>
      </c>
      <c r="BL85" s="83">
        <v>0</v>
      </c>
      <c r="BM85" s="83">
        <v>0</v>
      </c>
      <c r="BN85" s="83">
        <v>0</v>
      </c>
      <c r="BO85" s="83">
        <v>0</v>
      </c>
      <c r="BP85" s="97">
        <v>1</v>
      </c>
      <c r="BQ85" s="97">
        <v>1</v>
      </c>
      <c r="BR85" s="97">
        <v>1</v>
      </c>
      <c r="BS85" s="97">
        <v>1</v>
      </c>
      <c r="BT85" s="86">
        <v>0</v>
      </c>
      <c r="BU85" s="22">
        <v>0</v>
      </c>
      <c r="BV85" s="22">
        <v>0</v>
      </c>
      <c r="BW85" s="42">
        <v>0</v>
      </c>
      <c r="BX85" s="97">
        <v>1</v>
      </c>
      <c r="BY85" s="97">
        <v>1</v>
      </c>
    </row>
    <row r="86" s="3" customFormat="1" ht="30" customHeight="1" spans="1:77">
      <c r="A86" s="21">
        <f t="shared" si="5"/>
        <v>79</v>
      </c>
      <c r="B86" s="22"/>
      <c r="C86" s="22"/>
      <c r="D86" s="23"/>
      <c r="E86" s="23"/>
      <c r="F86" s="24">
        <v>4</v>
      </c>
      <c r="G86" s="22"/>
      <c r="H86" s="22"/>
      <c r="I86" s="22"/>
      <c r="J86" s="22"/>
      <c r="K86" s="22"/>
      <c r="L86" s="37"/>
      <c r="M86" s="37" t="s">
        <v>438</v>
      </c>
      <c r="N86" s="22" t="s">
        <v>439</v>
      </c>
      <c r="O86" s="109" t="s">
        <v>440</v>
      </c>
      <c r="P86" s="22" t="s">
        <v>347</v>
      </c>
      <c r="Q86" s="23" t="s">
        <v>242</v>
      </c>
      <c r="R86" s="24" t="s">
        <v>227</v>
      </c>
      <c r="S86" s="51"/>
      <c r="T86" s="23" t="s">
        <v>356</v>
      </c>
      <c r="U86" s="22" t="s">
        <v>434</v>
      </c>
      <c r="V86" s="23" t="s">
        <v>242</v>
      </c>
      <c r="W86" s="24" t="s">
        <v>229</v>
      </c>
      <c r="X86" s="48" t="s">
        <v>228</v>
      </c>
      <c r="Y86" s="23" t="s">
        <v>348</v>
      </c>
      <c r="Z86" s="24" t="s">
        <v>357</v>
      </c>
      <c r="AA86" s="24" t="s">
        <v>350</v>
      </c>
      <c r="AB86" s="23" t="s">
        <v>436</v>
      </c>
      <c r="AC86" s="56">
        <v>0.6465</v>
      </c>
      <c r="AD86" s="23" t="s">
        <v>232</v>
      </c>
      <c r="AE86" s="55" t="s">
        <v>351</v>
      </c>
      <c r="AF86" s="55" t="s">
        <v>437</v>
      </c>
      <c r="AG86" s="55">
        <v>436</v>
      </c>
      <c r="AH86" s="55">
        <v>70</v>
      </c>
      <c r="AI86" s="55">
        <v>3</v>
      </c>
      <c r="AJ86" s="55">
        <v>0.7196616</v>
      </c>
      <c r="AK86" s="65">
        <f>AC86/AJ86</f>
        <v>0.89833888594306</v>
      </c>
      <c r="AL86" s="55"/>
      <c r="AM86" s="55"/>
      <c r="AN86" s="55" t="s">
        <v>342</v>
      </c>
      <c r="AO86" s="55" t="s">
        <v>360</v>
      </c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83">
        <v>1</v>
      </c>
      <c r="BB86" s="83">
        <v>1</v>
      </c>
      <c r="BC86" s="83">
        <v>0</v>
      </c>
      <c r="BD86" s="83">
        <v>0</v>
      </c>
      <c r="BE86" s="83">
        <v>0</v>
      </c>
      <c r="BF86" s="83">
        <v>0</v>
      </c>
      <c r="BG86" s="94">
        <v>0</v>
      </c>
      <c r="BH86" s="83">
        <v>0</v>
      </c>
      <c r="BI86" s="92">
        <v>0</v>
      </c>
      <c r="BJ86" s="92">
        <v>0</v>
      </c>
      <c r="BK86" s="92">
        <v>0</v>
      </c>
      <c r="BL86" s="83">
        <v>0</v>
      </c>
      <c r="BM86" s="83">
        <v>0</v>
      </c>
      <c r="BN86" s="83">
        <v>0</v>
      </c>
      <c r="BO86" s="83">
        <v>0</v>
      </c>
      <c r="BP86" s="97">
        <v>1</v>
      </c>
      <c r="BQ86" s="97">
        <v>1</v>
      </c>
      <c r="BR86" s="97">
        <v>1</v>
      </c>
      <c r="BS86" s="97">
        <v>1</v>
      </c>
      <c r="BT86" s="86">
        <v>0</v>
      </c>
      <c r="BU86" s="22">
        <v>0</v>
      </c>
      <c r="BV86" s="22">
        <v>0</v>
      </c>
      <c r="BW86" s="42">
        <v>0</v>
      </c>
      <c r="BX86" s="97">
        <v>1</v>
      </c>
      <c r="BY86" s="97">
        <v>1</v>
      </c>
    </row>
    <row r="87" s="3" customFormat="1" ht="30" customHeight="1" spans="1:77">
      <c r="A87" s="21">
        <f t="shared" si="5"/>
        <v>80</v>
      </c>
      <c r="B87" s="23"/>
      <c r="C87" s="23"/>
      <c r="D87" s="23"/>
      <c r="E87" s="23"/>
      <c r="F87" s="24">
        <v>4</v>
      </c>
      <c r="G87" s="23"/>
      <c r="H87" s="23"/>
      <c r="I87" s="23"/>
      <c r="J87" s="23"/>
      <c r="K87" s="23"/>
      <c r="L87" s="107" t="s">
        <v>389</v>
      </c>
      <c r="M87" s="107"/>
      <c r="N87" s="108" t="s">
        <v>441</v>
      </c>
      <c r="O87" s="24" t="s">
        <v>442</v>
      </c>
      <c r="P87" s="108" t="s">
        <v>386</v>
      </c>
      <c r="Q87" s="23" t="s">
        <v>242</v>
      </c>
      <c r="R87" s="24" t="s">
        <v>227</v>
      </c>
      <c r="S87" s="51"/>
      <c r="T87" s="23" t="s">
        <v>356</v>
      </c>
      <c r="U87" s="23" t="s">
        <v>441</v>
      </c>
      <c r="V87" s="23" t="s">
        <v>301</v>
      </c>
      <c r="W87" s="116" t="s">
        <v>229</v>
      </c>
      <c r="X87" s="48" t="s">
        <v>228</v>
      </c>
      <c r="Y87" s="23" t="s">
        <v>348</v>
      </c>
      <c r="Z87" s="24" t="s">
        <v>231</v>
      </c>
      <c r="AA87" s="24"/>
      <c r="AB87" s="23" t="s">
        <v>443</v>
      </c>
      <c r="AC87" s="56">
        <f>AC88+AC89*2</f>
        <v>0.4649</v>
      </c>
      <c r="AD87" s="55" t="s">
        <v>232</v>
      </c>
      <c r="AE87" s="55" t="s">
        <v>331</v>
      </c>
      <c r="AF87" s="55"/>
      <c r="AG87" s="55"/>
      <c r="AH87" s="55"/>
      <c r="AI87" s="55"/>
      <c r="AJ87" s="55"/>
      <c r="AK87" s="55"/>
      <c r="AL87" s="55">
        <v>7.5</v>
      </c>
      <c r="AM87" s="55"/>
      <c r="AN87" s="55" t="s">
        <v>288</v>
      </c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23"/>
      <c r="BA87" s="83">
        <v>2</v>
      </c>
      <c r="BB87" s="83">
        <v>2</v>
      </c>
      <c r="BC87" s="83">
        <v>0</v>
      </c>
      <c r="BD87" s="83">
        <v>0</v>
      </c>
      <c r="BE87" s="83">
        <v>0</v>
      </c>
      <c r="BF87" s="83">
        <v>0</v>
      </c>
      <c r="BG87" s="94">
        <v>0</v>
      </c>
      <c r="BH87" s="83">
        <v>0</v>
      </c>
      <c r="BI87" s="92">
        <v>0</v>
      </c>
      <c r="BJ87" s="92">
        <v>0</v>
      </c>
      <c r="BK87" s="92">
        <v>0</v>
      </c>
      <c r="BL87" s="83">
        <v>0</v>
      </c>
      <c r="BM87" s="83">
        <v>0</v>
      </c>
      <c r="BN87" s="83">
        <v>0</v>
      </c>
      <c r="BO87" s="83">
        <v>0</v>
      </c>
      <c r="BP87" s="136">
        <v>2</v>
      </c>
      <c r="BQ87" s="136">
        <v>2</v>
      </c>
      <c r="BR87" s="136">
        <v>2</v>
      </c>
      <c r="BS87" s="136">
        <v>2</v>
      </c>
      <c r="BT87" s="86">
        <v>0</v>
      </c>
      <c r="BU87" s="22">
        <v>0</v>
      </c>
      <c r="BV87" s="22">
        <v>0</v>
      </c>
      <c r="BW87" s="42">
        <v>0</v>
      </c>
      <c r="BX87" s="136">
        <v>2</v>
      </c>
      <c r="BY87" s="136">
        <v>2</v>
      </c>
    </row>
    <row r="88" s="3" customFormat="1" ht="30" customHeight="1" spans="1:77">
      <c r="A88" s="21">
        <f t="shared" ref="A88:A98" si="6">ROW()-7</f>
        <v>81</v>
      </c>
      <c r="B88" s="23"/>
      <c r="C88" s="23"/>
      <c r="D88" s="23"/>
      <c r="E88" s="23"/>
      <c r="F88" s="24"/>
      <c r="G88" s="23">
        <v>5</v>
      </c>
      <c r="H88" s="23"/>
      <c r="I88" s="23"/>
      <c r="J88" s="23"/>
      <c r="K88" s="23"/>
      <c r="L88" s="107" t="s">
        <v>389</v>
      </c>
      <c r="M88" s="107" t="s">
        <v>444</v>
      </c>
      <c r="N88" s="108" t="s">
        <v>445</v>
      </c>
      <c r="O88" s="24" t="s">
        <v>446</v>
      </c>
      <c r="P88" s="108" t="s">
        <v>347</v>
      </c>
      <c r="Q88" s="23" t="s">
        <v>242</v>
      </c>
      <c r="R88" s="24" t="s">
        <v>227</v>
      </c>
      <c r="S88" s="51"/>
      <c r="T88" s="23" t="s">
        <v>356</v>
      </c>
      <c r="U88" s="23" t="s">
        <v>445</v>
      </c>
      <c r="V88" s="23" t="s">
        <v>301</v>
      </c>
      <c r="W88" s="116" t="s">
        <v>229</v>
      </c>
      <c r="X88" s="48" t="s">
        <v>228</v>
      </c>
      <c r="Y88" s="23" t="s">
        <v>348</v>
      </c>
      <c r="Z88" s="24" t="s">
        <v>447</v>
      </c>
      <c r="AA88" s="24"/>
      <c r="AB88" s="23" t="s">
        <v>443</v>
      </c>
      <c r="AC88" s="56">
        <v>0.4373</v>
      </c>
      <c r="AD88" s="55" t="s">
        <v>232</v>
      </c>
      <c r="AE88" s="55" t="s">
        <v>351</v>
      </c>
      <c r="AF88" s="55" t="s">
        <v>448</v>
      </c>
      <c r="AG88" s="55">
        <v>367</v>
      </c>
      <c r="AH88" s="55">
        <v>64</v>
      </c>
      <c r="AI88" s="55">
        <v>3</v>
      </c>
      <c r="AJ88" s="55">
        <v>0.55384704</v>
      </c>
      <c r="AK88" s="65">
        <f>AC88/AJ88</f>
        <v>0.789568181135355</v>
      </c>
      <c r="AL88" s="55"/>
      <c r="AM88" s="55"/>
      <c r="AN88" s="55" t="s">
        <v>342</v>
      </c>
      <c r="AO88" s="55" t="s">
        <v>360</v>
      </c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83">
        <v>1</v>
      </c>
      <c r="BB88" s="83">
        <v>1</v>
      </c>
      <c r="BC88" s="83">
        <v>0</v>
      </c>
      <c r="BD88" s="83">
        <v>0</v>
      </c>
      <c r="BE88" s="83">
        <v>0</v>
      </c>
      <c r="BF88" s="83">
        <v>0</v>
      </c>
      <c r="BG88" s="94">
        <v>0</v>
      </c>
      <c r="BH88" s="83">
        <v>0</v>
      </c>
      <c r="BI88" s="92">
        <v>0</v>
      </c>
      <c r="BJ88" s="92">
        <v>0</v>
      </c>
      <c r="BK88" s="92">
        <v>0</v>
      </c>
      <c r="BL88" s="83">
        <v>0</v>
      </c>
      <c r="BM88" s="83">
        <v>0</v>
      </c>
      <c r="BN88" s="83">
        <v>0</v>
      </c>
      <c r="BO88" s="83">
        <v>0</v>
      </c>
      <c r="BP88" s="136">
        <v>1</v>
      </c>
      <c r="BQ88" s="136">
        <v>1</v>
      </c>
      <c r="BR88" s="136">
        <v>1</v>
      </c>
      <c r="BS88" s="136">
        <v>1</v>
      </c>
      <c r="BT88" s="86">
        <v>0</v>
      </c>
      <c r="BU88" s="22">
        <v>0</v>
      </c>
      <c r="BV88" s="22">
        <v>0</v>
      </c>
      <c r="BW88" s="42">
        <v>0</v>
      </c>
      <c r="BX88" s="136">
        <v>1</v>
      </c>
      <c r="BY88" s="136">
        <v>1</v>
      </c>
    </row>
    <row r="89" s="3" customFormat="1" ht="30" customHeight="1" spans="1:77">
      <c r="A89" s="21">
        <f t="shared" si="6"/>
        <v>82</v>
      </c>
      <c r="B89" s="23"/>
      <c r="C89" s="23"/>
      <c r="D89" s="23"/>
      <c r="E89" s="23"/>
      <c r="F89" s="24"/>
      <c r="G89" s="23">
        <v>5</v>
      </c>
      <c r="H89" s="23"/>
      <c r="I89" s="23"/>
      <c r="J89" s="23"/>
      <c r="K89" s="23"/>
      <c r="L89" s="107" t="s">
        <v>389</v>
      </c>
      <c r="M89" s="107" t="s">
        <v>390</v>
      </c>
      <c r="N89" s="108" t="s">
        <v>391</v>
      </c>
      <c r="O89" s="24" t="s">
        <v>392</v>
      </c>
      <c r="P89" s="108" t="s">
        <v>393</v>
      </c>
      <c r="Q89" s="23" t="s">
        <v>242</v>
      </c>
      <c r="R89" s="24" t="s">
        <v>227</v>
      </c>
      <c r="S89" s="51"/>
      <c r="T89" s="23" t="s">
        <v>356</v>
      </c>
      <c r="U89" s="23" t="s">
        <v>391</v>
      </c>
      <c r="V89" s="23" t="s">
        <v>301</v>
      </c>
      <c r="W89" s="116" t="s">
        <v>229</v>
      </c>
      <c r="X89" s="48" t="s">
        <v>228</v>
      </c>
      <c r="Y89" s="23" t="s">
        <v>394</v>
      </c>
      <c r="Z89" s="24" t="s">
        <v>395</v>
      </c>
      <c r="AA89" s="24"/>
      <c r="AB89" s="23" t="s">
        <v>396</v>
      </c>
      <c r="AC89" s="56">
        <v>0.0138</v>
      </c>
      <c r="AD89" s="55" t="s">
        <v>232</v>
      </c>
      <c r="AE89" s="55" t="s">
        <v>383</v>
      </c>
      <c r="AF89" s="55"/>
      <c r="AG89" s="55">
        <v>14</v>
      </c>
      <c r="AH89" s="55">
        <v>15</v>
      </c>
      <c r="AI89" s="55"/>
      <c r="AJ89" s="55">
        <v>0.019435815</v>
      </c>
      <c r="AK89" s="65">
        <f>AC89/AJ89</f>
        <v>0.710029396760568</v>
      </c>
      <c r="AL89" s="55"/>
      <c r="AM89" s="55"/>
      <c r="AN89" s="55" t="s">
        <v>342</v>
      </c>
      <c r="AO89" s="55" t="s">
        <v>449</v>
      </c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23"/>
      <c r="BA89" s="83">
        <v>2</v>
      </c>
      <c r="BB89" s="83">
        <v>2</v>
      </c>
      <c r="BC89" s="83">
        <v>0</v>
      </c>
      <c r="BD89" s="83">
        <v>0</v>
      </c>
      <c r="BE89" s="83">
        <v>0</v>
      </c>
      <c r="BF89" s="83">
        <v>0</v>
      </c>
      <c r="BG89" s="94">
        <v>0</v>
      </c>
      <c r="BH89" s="83">
        <v>0</v>
      </c>
      <c r="BI89" s="92">
        <v>0</v>
      </c>
      <c r="BJ89" s="92">
        <v>0</v>
      </c>
      <c r="BK89" s="92">
        <v>0</v>
      </c>
      <c r="BL89" s="83">
        <v>0</v>
      </c>
      <c r="BM89" s="83">
        <v>0</v>
      </c>
      <c r="BN89" s="83">
        <v>0</v>
      </c>
      <c r="BO89" s="83">
        <v>0</v>
      </c>
      <c r="BP89" s="136">
        <v>2</v>
      </c>
      <c r="BQ89" s="136">
        <v>2</v>
      </c>
      <c r="BR89" s="136">
        <v>2</v>
      </c>
      <c r="BS89" s="136">
        <v>2</v>
      </c>
      <c r="BT89" s="86">
        <v>0</v>
      </c>
      <c r="BU89" s="22">
        <v>0</v>
      </c>
      <c r="BV89" s="22">
        <v>0</v>
      </c>
      <c r="BW89" s="42">
        <v>0</v>
      </c>
      <c r="BX89" s="136">
        <v>2</v>
      </c>
      <c r="BY89" s="136">
        <v>2</v>
      </c>
    </row>
    <row r="90" s="3" customFormat="1" ht="30" customHeight="1" spans="1:77">
      <c r="A90" s="21">
        <f t="shared" si="6"/>
        <v>83</v>
      </c>
      <c r="B90" s="23"/>
      <c r="C90" s="23"/>
      <c r="D90" s="23"/>
      <c r="E90" s="23"/>
      <c r="F90" s="24">
        <v>4</v>
      </c>
      <c r="G90" s="23"/>
      <c r="H90" s="23"/>
      <c r="I90" s="23"/>
      <c r="J90" s="23"/>
      <c r="K90" s="23"/>
      <c r="L90" s="37"/>
      <c r="M90" s="37" t="s">
        <v>450</v>
      </c>
      <c r="N90" s="22" t="s">
        <v>451</v>
      </c>
      <c r="O90" s="24" t="s">
        <v>452</v>
      </c>
      <c r="P90" s="22" t="s">
        <v>347</v>
      </c>
      <c r="Q90" s="23" t="s">
        <v>242</v>
      </c>
      <c r="R90" s="24" t="s">
        <v>227</v>
      </c>
      <c r="S90" s="51"/>
      <c r="T90" s="23" t="s">
        <v>367</v>
      </c>
      <c r="U90" s="22" t="s">
        <v>451</v>
      </c>
      <c r="V90" s="23" t="s">
        <v>367</v>
      </c>
      <c r="W90" s="48" t="s">
        <v>229</v>
      </c>
      <c r="X90" s="48" t="s">
        <v>228</v>
      </c>
      <c r="Y90" s="23" t="s">
        <v>348</v>
      </c>
      <c r="Z90" s="24" t="s">
        <v>349</v>
      </c>
      <c r="AA90" s="24" t="s">
        <v>350</v>
      </c>
      <c r="AB90" s="23" t="s">
        <v>453</v>
      </c>
      <c r="AC90" s="56">
        <v>0.9282</v>
      </c>
      <c r="AD90" s="23" t="s">
        <v>232</v>
      </c>
      <c r="AE90" s="55" t="s">
        <v>351</v>
      </c>
      <c r="AF90" s="55" t="s">
        <v>454</v>
      </c>
      <c r="AG90" s="55">
        <v>240</v>
      </c>
      <c r="AH90" s="55">
        <v>186</v>
      </c>
      <c r="AI90" s="55">
        <v>3</v>
      </c>
      <c r="AJ90" s="55">
        <v>1.0526112</v>
      </c>
      <c r="AK90" s="65">
        <f>AC90/AJ90</f>
        <v>0.88180707178491</v>
      </c>
      <c r="AL90" s="55"/>
      <c r="AM90" s="55"/>
      <c r="AN90" s="55" t="s">
        <v>342</v>
      </c>
      <c r="AO90" s="55" t="s">
        <v>455</v>
      </c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83">
        <v>1</v>
      </c>
      <c r="BB90" s="83">
        <v>1</v>
      </c>
      <c r="BC90" s="83">
        <v>0</v>
      </c>
      <c r="BD90" s="83">
        <v>0</v>
      </c>
      <c r="BE90" s="83">
        <v>0</v>
      </c>
      <c r="BF90" s="83">
        <v>0</v>
      </c>
      <c r="BG90" s="94">
        <v>0</v>
      </c>
      <c r="BH90" s="83">
        <v>0</v>
      </c>
      <c r="BI90" s="92">
        <v>0</v>
      </c>
      <c r="BJ90" s="92">
        <v>0</v>
      </c>
      <c r="BK90" s="92">
        <v>0</v>
      </c>
      <c r="BL90" s="83">
        <v>0</v>
      </c>
      <c r="BM90" s="83">
        <v>0</v>
      </c>
      <c r="BN90" s="83">
        <v>0</v>
      </c>
      <c r="BO90" s="83">
        <v>0</v>
      </c>
      <c r="BP90" s="97">
        <v>1</v>
      </c>
      <c r="BQ90" s="97">
        <v>1</v>
      </c>
      <c r="BR90" s="97">
        <v>1</v>
      </c>
      <c r="BS90" s="97">
        <v>1</v>
      </c>
      <c r="BT90" s="86">
        <v>0</v>
      </c>
      <c r="BU90" s="22">
        <v>0</v>
      </c>
      <c r="BV90" s="22">
        <v>0</v>
      </c>
      <c r="BW90" s="42">
        <v>0</v>
      </c>
      <c r="BX90" s="97">
        <v>1</v>
      </c>
      <c r="BY90" s="97">
        <v>1</v>
      </c>
    </row>
    <row r="91" s="3" customFormat="1" ht="30" customHeight="1" spans="1:77">
      <c r="A91" s="21">
        <f t="shared" si="6"/>
        <v>84</v>
      </c>
      <c r="B91" s="23"/>
      <c r="C91" s="23"/>
      <c r="D91" s="23"/>
      <c r="E91" s="23"/>
      <c r="F91" s="24">
        <v>4</v>
      </c>
      <c r="G91" s="23"/>
      <c r="H91" s="23"/>
      <c r="I91" s="23"/>
      <c r="J91" s="23"/>
      <c r="K91" s="23"/>
      <c r="L91" s="37"/>
      <c r="M91" s="37" t="s">
        <v>456</v>
      </c>
      <c r="N91" s="22" t="s">
        <v>456</v>
      </c>
      <c r="O91" s="22" t="s">
        <v>457</v>
      </c>
      <c r="P91" s="22" t="s">
        <v>347</v>
      </c>
      <c r="Q91" s="23" t="s">
        <v>367</v>
      </c>
      <c r="R91" s="24" t="s">
        <v>227</v>
      </c>
      <c r="S91" s="51"/>
      <c r="T91" s="23" t="s">
        <v>226</v>
      </c>
      <c r="U91" s="22" t="s">
        <v>456</v>
      </c>
      <c r="V91" s="23" t="s">
        <v>226</v>
      </c>
      <c r="W91" s="48" t="s">
        <v>226</v>
      </c>
      <c r="X91" s="48" t="s">
        <v>229</v>
      </c>
      <c r="Y91" s="23" t="s">
        <v>348</v>
      </c>
      <c r="Z91" s="22" t="s">
        <v>458</v>
      </c>
      <c r="AA91" s="22" t="s">
        <v>459</v>
      </c>
      <c r="AB91" s="23" t="s">
        <v>460</v>
      </c>
      <c r="AC91" s="56">
        <v>0.108</v>
      </c>
      <c r="AD91" s="23" t="s">
        <v>232</v>
      </c>
      <c r="AE91" s="55" t="s">
        <v>351</v>
      </c>
      <c r="AF91" s="55" t="s">
        <v>461</v>
      </c>
      <c r="AG91" s="55">
        <v>487</v>
      </c>
      <c r="AH91" s="55">
        <v>17.5</v>
      </c>
      <c r="AI91" s="55">
        <v>2</v>
      </c>
      <c r="AJ91" s="55">
        <v>0.1339737</v>
      </c>
      <c r="AK91" s="65">
        <f>AC91/AJ91</f>
        <v>0.806128366985461</v>
      </c>
      <c r="AL91" s="55"/>
      <c r="AM91" s="55"/>
      <c r="AN91" s="55" t="s">
        <v>342</v>
      </c>
      <c r="AO91" s="55" t="s">
        <v>462</v>
      </c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4">
        <v>2</v>
      </c>
      <c r="BB91" s="24">
        <v>2</v>
      </c>
      <c r="BC91" s="83">
        <v>0</v>
      </c>
      <c r="BD91" s="83">
        <v>0</v>
      </c>
      <c r="BE91" s="83">
        <v>0</v>
      </c>
      <c r="BF91" s="83">
        <v>0</v>
      </c>
      <c r="BG91" s="94">
        <v>0</v>
      </c>
      <c r="BH91" s="83">
        <v>0</v>
      </c>
      <c r="BI91" s="92">
        <v>0</v>
      </c>
      <c r="BJ91" s="92">
        <v>0</v>
      </c>
      <c r="BK91" s="92">
        <v>0</v>
      </c>
      <c r="BL91" s="83">
        <v>0</v>
      </c>
      <c r="BM91" s="83">
        <v>0</v>
      </c>
      <c r="BN91" s="83">
        <v>0</v>
      </c>
      <c r="BO91" s="83">
        <v>0</v>
      </c>
      <c r="BP91" s="97">
        <v>2</v>
      </c>
      <c r="BQ91" s="97">
        <v>2</v>
      </c>
      <c r="BR91" s="97">
        <v>2</v>
      </c>
      <c r="BS91" s="97">
        <v>0</v>
      </c>
      <c r="BT91" s="86">
        <v>0</v>
      </c>
      <c r="BU91" s="22">
        <v>0</v>
      </c>
      <c r="BV91" s="22">
        <v>0</v>
      </c>
      <c r="BW91" s="42">
        <v>0</v>
      </c>
      <c r="BX91" s="97">
        <v>2</v>
      </c>
      <c r="BY91" s="97">
        <v>2</v>
      </c>
    </row>
    <row r="92" s="3" customFormat="1" ht="30" customHeight="1" spans="1:77">
      <c r="A92" s="21">
        <f t="shared" si="6"/>
        <v>85</v>
      </c>
      <c r="B92" s="23"/>
      <c r="C92" s="23"/>
      <c r="D92" s="23"/>
      <c r="E92" s="23"/>
      <c r="F92" s="24">
        <v>4</v>
      </c>
      <c r="G92" s="23"/>
      <c r="H92" s="23"/>
      <c r="I92" s="23"/>
      <c r="J92" s="23"/>
      <c r="K92" s="23"/>
      <c r="L92" s="37"/>
      <c r="M92" s="37" t="s">
        <v>463</v>
      </c>
      <c r="N92" s="22" t="s">
        <v>463</v>
      </c>
      <c r="O92" s="22" t="s">
        <v>464</v>
      </c>
      <c r="P92" s="22" t="s">
        <v>347</v>
      </c>
      <c r="Q92" s="23" t="s">
        <v>367</v>
      </c>
      <c r="R92" s="24" t="s">
        <v>227</v>
      </c>
      <c r="S92" s="51"/>
      <c r="T92" s="23" t="s">
        <v>226</v>
      </c>
      <c r="U92" s="22" t="s">
        <v>463</v>
      </c>
      <c r="V92" s="23" t="s">
        <v>226</v>
      </c>
      <c r="W92" s="48" t="s">
        <v>226</v>
      </c>
      <c r="X92" s="48" t="s">
        <v>229</v>
      </c>
      <c r="Y92" s="23" t="s">
        <v>348</v>
      </c>
      <c r="Z92" s="22" t="s">
        <v>458</v>
      </c>
      <c r="AA92" s="22" t="s">
        <v>459</v>
      </c>
      <c r="AB92" s="23" t="s">
        <v>465</v>
      </c>
      <c r="AC92" s="56">
        <v>0.048</v>
      </c>
      <c r="AD92" s="23" t="s">
        <v>232</v>
      </c>
      <c r="AE92" s="55" t="s">
        <v>351</v>
      </c>
      <c r="AF92" s="55" t="s">
        <v>466</v>
      </c>
      <c r="AG92" s="55">
        <v>218</v>
      </c>
      <c r="AH92" s="55">
        <v>17.5</v>
      </c>
      <c r="AI92" s="55">
        <v>2</v>
      </c>
      <c r="AJ92" s="55">
        <v>0.0599718</v>
      </c>
      <c r="AK92" s="65">
        <f>AC92/AJ92</f>
        <v>0.800376176803097</v>
      </c>
      <c r="AL92" s="55"/>
      <c r="AM92" s="55"/>
      <c r="AN92" s="55" t="s">
        <v>342</v>
      </c>
      <c r="AO92" s="55" t="s">
        <v>462</v>
      </c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4">
        <v>2</v>
      </c>
      <c r="BB92" s="24">
        <v>2</v>
      </c>
      <c r="BC92" s="83">
        <v>0</v>
      </c>
      <c r="BD92" s="83">
        <v>0</v>
      </c>
      <c r="BE92" s="83">
        <v>0</v>
      </c>
      <c r="BF92" s="83">
        <v>0</v>
      </c>
      <c r="BG92" s="94">
        <v>0</v>
      </c>
      <c r="BH92" s="83">
        <v>0</v>
      </c>
      <c r="BI92" s="92">
        <v>0</v>
      </c>
      <c r="BJ92" s="92">
        <v>0</v>
      </c>
      <c r="BK92" s="92">
        <v>0</v>
      </c>
      <c r="BL92" s="83">
        <v>0</v>
      </c>
      <c r="BM92" s="83">
        <v>0</v>
      </c>
      <c r="BN92" s="83">
        <v>0</v>
      </c>
      <c r="BO92" s="83">
        <v>0</v>
      </c>
      <c r="BP92" s="97">
        <v>2</v>
      </c>
      <c r="BQ92" s="97">
        <v>2</v>
      </c>
      <c r="BR92" s="97">
        <v>2</v>
      </c>
      <c r="BS92" s="97">
        <v>0</v>
      </c>
      <c r="BT92" s="86">
        <v>0</v>
      </c>
      <c r="BU92" s="22">
        <v>0</v>
      </c>
      <c r="BV92" s="22">
        <v>0</v>
      </c>
      <c r="BW92" s="42">
        <v>0</v>
      </c>
      <c r="BX92" s="97">
        <v>2</v>
      </c>
      <c r="BY92" s="97">
        <v>2</v>
      </c>
    </row>
    <row r="93" s="3" customFormat="1" ht="30" customHeight="1" spans="1:77">
      <c r="A93" s="21">
        <f t="shared" si="6"/>
        <v>86</v>
      </c>
      <c r="B93" s="22"/>
      <c r="C93" s="22"/>
      <c r="D93" s="23"/>
      <c r="E93" s="23">
        <v>3</v>
      </c>
      <c r="F93" s="23"/>
      <c r="G93" s="23"/>
      <c r="H93" s="23"/>
      <c r="I93" s="23"/>
      <c r="J93" s="23"/>
      <c r="K93" s="23"/>
      <c r="L93" s="37"/>
      <c r="M93" s="37" t="s">
        <v>467</v>
      </c>
      <c r="N93" s="22"/>
      <c r="O93" s="109" t="s">
        <v>415</v>
      </c>
      <c r="P93" s="22" t="s">
        <v>241</v>
      </c>
      <c r="Q93" s="23" t="s">
        <v>242</v>
      </c>
      <c r="R93" s="24" t="s">
        <v>227</v>
      </c>
      <c r="S93" s="51"/>
      <c r="T93" s="23" t="s">
        <v>242</v>
      </c>
      <c r="U93" s="22" t="s">
        <v>468</v>
      </c>
      <c r="V93" s="23" t="s">
        <v>242</v>
      </c>
      <c r="W93" s="24" t="s">
        <v>229</v>
      </c>
      <c r="X93" s="48" t="s">
        <v>228</v>
      </c>
      <c r="Y93" s="23" t="s">
        <v>400</v>
      </c>
      <c r="Z93" s="23" t="s">
        <v>231</v>
      </c>
      <c r="AA93" s="48" t="s">
        <v>232</v>
      </c>
      <c r="AB93" s="23" t="s">
        <v>418</v>
      </c>
      <c r="AC93" s="56"/>
      <c r="AD93" s="55" t="s">
        <v>319</v>
      </c>
      <c r="AE93" s="55"/>
      <c r="AF93" s="55"/>
      <c r="AG93" s="55"/>
      <c r="AH93" s="55"/>
      <c r="AI93" s="55"/>
      <c r="AJ93" s="55"/>
      <c r="AK93" s="55"/>
      <c r="AL93" s="55"/>
      <c r="AM93" s="55">
        <v>0.48</v>
      </c>
      <c r="AN93" s="55" t="s">
        <v>235</v>
      </c>
      <c r="AO93" s="55" t="s">
        <v>320</v>
      </c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83">
        <v>0</v>
      </c>
      <c r="BB93" s="83">
        <v>0</v>
      </c>
      <c r="BC93" s="83">
        <v>1</v>
      </c>
      <c r="BD93" s="83">
        <v>0</v>
      </c>
      <c r="BE93" s="83">
        <v>0</v>
      </c>
      <c r="BF93" s="83">
        <v>0</v>
      </c>
      <c r="BG93" s="94">
        <v>0</v>
      </c>
      <c r="BH93" s="83">
        <v>0</v>
      </c>
      <c r="BI93" s="92">
        <v>0</v>
      </c>
      <c r="BJ93" s="92">
        <v>0</v>
      </c>
      <c r="BK93" s="92">
        <v>0</v>
      </c>
      <c r="BL93" s="83">
        <v>0</v>
      </c>
      <c r="BM93" s="83">
        <v>1</v>
      </c>
      <c r="BN93" s="83">
        <v>1</v>
      </c>
      <c r="BO93" s="83">
        <v>0</v>
      </c>
      <c r="BP93" s="97">
        <v>0</v>
      </c>
      <c r="BQ93" s="97">
        <v>0</v>
      </c>
      <c r="BR93" s="97">
        <v>0</v>
      </c>
      <c r="BS93" s="97">
        <v>0</v>
      </c>
      <c r="BT93" s="86">
        <v>0</v>
      </c>
      <c r="BU93" s="22">
        <v>0</v>
      </c>
      <c r="BV93" s="22">
        <v>0</v>
      </c>
      <c r="BW93" s="42">
        <v>0</v>
      </c>
      <c r="BX93" s="97">
        <v>0</v>
      </c>
      <c r="BY93" s="97">
        <v>0</v>
      </c>
    </row>
    <row r="94" s="3" customFormat="1" ht="30" customHeight="1" spans="1:77">
      <c r="A94" s="21">
        <f t="shared" si="6"/>
        <v>87</v>
      </c>
      <c r="B94" s="22"/>
      <c r="C94" s="22"/>
      <c r="D94" s="23"/>
      <c r="E94" s="23"/>
      <c r="F94" s="23"/>
      <c r="G94" s="23"/>
      <c r="H94" s="23"/>
      <c r="I94" s="23"/>
      <c r="J94" s="23"/>
      <c r="K94" s="23"/>
      <c r="L94" s="37"/>
      <c r="M94" s="37" t="s">
        <v>468</v>
      </c>
      <c r="N94" s="22" t="s">
        <v>468</v>
      </c>
      <c r="O94" s="109" t="s">
        <v>420</v>
      </c>
      <c r="P94" s="22" t="s">
        <v>241</v>
      </c>
      <c r="Q94" s="23" t="s">
        <v>242</v>
      </c>
      <c r="R94" s="24" t="s">
        <v>227</v>
      </c>
      <c r="S94" s="51"/>
      <c r="T94" s="23" t="s">
        <v>242</v>
      </c>
      <c r="U94" s="22" t="s">
        <v>468</v>
      </c>
      <c r="V94" s="23" t="s">
        <v>242</v>
      </c>
      <c r="W94" s="24" t="s">
        <v>229</v>
      </c>
      <c r="X94" s="48" t="s">
        <v>228</v>
      </c>
      <c r="Y94" s="23" t="s">
        <v>400</v>
      </c>
      <c r="Z94" s="23" t="s">
        <v>231</v>
      </c>
      <c r="AA94" s="48" t="s">
        <v>232</v>
      </c>
      <c r="AB94" s="23" t="s">
        <v>418</v>
      </c>
      <c r="AC94" s="56">
        <f>AC103+AC104+AC105+AC114+AC117+AC122</f>
        <v>4.1475</v>
      </c>
      <c r="AD94" s="55" t="s">
        <v>319</v>
      </c>
      <c r="AE94" s="55" t="s">
        <v>331</v>
      </c>
      <c r="AF94" s="55"/>
      <c r="AG94" s="55"/>
      <c r="AH94" s="55"/>
      <c r="AI94" s="55"/>
      <c r="AJ94" s="55"/>
      <c r="AK94" s="55"/>
      <c r="AL94" s="55">
        <v>59</v>
      </c>
      <c r="AM94" s="55"/>
      <c r="AN94" s="55" t="s">
        <v>235</v>
      </c>
      <c r="AO94" s="55" t="s">
        <v>323</v>
      </c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83">
        <v>0</v>
      </c>
      <c r="BB94" s="83">
        <v>0</v>
      </c>
      <c r="BC94" s="83">
        <v>1</v>
      </c>
      <c r="BD94" s="83">
        <v>0</v>
      </c>
      <c r="BE94" s="83">
        <v>0</v>
      </c>
      <c r="BF94" s="83">
        <v>0</v>
      </c>
      <c r="BG94" s="94">
        <v>0</v>
      </c>
      <c r="BH94" s="83">
        <v>0</v>
      </c>
      <c r="BI94" s="92">
        <v>0</v>
      </c>
      <c r="BJ94" s="92">
        <v>0</v>
      </c>
      <c r="BK94" s="92">
        <v>0</v>
      </c>
      <c r="BL94" s="83">
        <v>0</v>
      </c>
      <c r="BM94" s="83">
        <v>1</v>
      </c>
      <c r="BN94" s="83">
        <v>1</v>
      </c>
      <c r="BO94" s="83">
        <v>0</v>
      </c>
      <c r="BP94" s="97">
        <v>0</v>
      </c>
      <c r="BQ94" s="97">
        <v>0</v>
      </c>
      <c r="BR94" s="97">
        <v>0</v>
      </c>
      <c r="BS94" s="97">
        <v>0</v>
      </c>
      <c r="BT94" s="86">
        <v>0</v>
      </c>
      <c r="BU94" s="22">
        <v>0</v>
      </c>
      <c r="BV94" s="22">
        <v>0</v>
      </c>
      <c r="BW94" s="42">
        <v>0</v>
      </c>
      <c r="BX94" s="97">
        <v>0</v>
      </c>
      <c r="BY94" s="97">
        <v>0</v>
      </c>
    </row>
    <row r="95" s="3" customFormat="1" ht="30" customHeight="1" spans="1:77">
      <c r="A95" s="21">
        <f t="shared" si="6"/>
        <v>88</v>
      </c>
      <c r="B95" s="22"/>
      <c r="C95" s="22"/>
      <c r="D95" s="23"/>
      <c r="E95" s="23">
        <v>3</v>
      </c>
      <c r="F95" s="23"/>
      <c r="G95" s="23"/>
      <c r="H95" s="23"/>
      <c r="I95" s="23"/>
      <c r="J95" s="23"/>
      <c r="K95" s="23"/>
      <c r="L95" s="37"/>
      <c r="M95" s="37" t="s">
        <v>469</v>
      </c>
      <c r="N95" s="22"/>
      <c r="O95" s="22" t="s">
        <v>415</v>
      </c>
      <c r="P95" s="22" t="s">
        <v>470</v>
      </c>
      <c r="Q95" s="117" t="s">
        <v>232</v>
      </c>
      <c r="R95" s="118" t="s">
        <v>227</v>
      </c>
      <c r="S95" s="119"/>
      <c r="T95" s="23" t="s">
        <v>367</v>
      </c>
      <c r="U95" s="22" t="s">
        <v>471</v>
      </c>
      <c r="V95" s="23" t="s">
        <v>367</v>
      </c>
      <c r="W95" s="24" t="s">
        <v>229</v>
      </c>
      <c r="X95" s="48" t="s">
        <v>228</v>
      </c>
      <c r="Y95" s="23" t="s">
        <v>316</v>
      </c>
      <c r="Z95" s="24" t="s">
        <v>231</v>
      </c>
      <c r="AA95" s="24" t="s">
        <v>232</v>
      </c>
      <c r="AB95" s="23"/>
      <c r="AC95" s="56"/>
      <c r="AD95" s="55" t="s">
        <v>319</v>
      </c>
      <c r="AE95" s="55"/>
      <c r="AF95" s="55"/>
      <c r="AG95" s="55"/>
      <c r="AH95" s="55"/>
      <c r="AI95" s="55"/>
      <c r="AJ95" s="55"/>
      <c r="AK95" s="55"/>
      <c r="AL95" s="55"/>
      <c r="AM95" s="55">
        <v>0.309</v>
      </c>
      <c r="AN95" s="55" t="s">
        <v>235</v>
      </c>
      <c r="AO95" s="55" t="s">
        <v>320</v>
      </c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83">
        <v>0</v>
      </c>
      <c r="BB95" s="83">
        <v>0</v>
      </c>
      <c r="BC95" s="83">
        <v>0</v>
      </c>
      <c r="BD95" s="83">
        <v>0</v>
      </c>
      <c r="BE95" s="83">
        <v>0</v>
      </c>
      <c r="BF95" s="83">
        <v>0</v>
      </c>
      <c r="BG95" s="94">
        <v>0</v>
      </c>
      <c r="BH95" s="83">
        <v>1</v>
      </c>
      <c r="BI95" s="92">
        <v>0</v>
      </c>
      <c r="BJ95" s="92">
        <v>0</v>
      </c>
      <c r="BK95" s="92">
        <v>0</v>
      </c>
      <c r="BL95" s="83">
        <v>1</v>
      </c>
      <c r="BM95" s="83">
        <v>0</v>
      </c>
      <c r="BN95" s="83">
        <v>0</v>
      </c>
      <c r="BO95" s="83">
        <v>0</v>
      </c>
      <c r="BP95" s="97">
        <v>0</v>
      </c>
      <c r="BQ95" s="97">
        <v>0</v>
      </c>
      <c r="BR95" s="97">
        <v>0</v>
      </c>
      <c r="BS95" s="97">
        <v>0</v>
      </c>
      <c r="BT95" s="86">
        <v>0</v>
      </c>
      <c r="BU95" s="22">
        <v>1</v>
      </c>
      <c r="BV95" s="22">
        <v>1</v>
      </c>
      <c r="BW95" s="22">
        <v>0</v>
      </c>
      <c r="BX95" s="97">
        <v>0</v>
      </c>
      <c r="BY95" s="97">
        <v>0</v>
      </c>
    </row>
    <row r="96" s="3" customFormat="1" ht="30" customHeight="1" spans="1:77">
      <c r="A96" s="21">
        <f t="shared" si="6"/>
        <v>89</v>
      </c>
      <c r="B96" s="22"/>
      <c r="C96" s="22"/>
      <c r="D96" s="23"/>
      <c r="E96" s="23"/>
      <c r="F96" s="23"/>
      <c r="G96" s="23"/>
      <c r="H96" s="23"/>
      <c r="I96" s="23"/>
      <c r="J96" s="23"/>
      <c r="K96" s="23"/>
      <c r="L96" s="37"/>
      <c r="M96" s="37" t="s">
        <v>472</v>
      </c>
      <c r="N96" s="22" t="s">
        <v>471</v>
      </c>
      <c r="O96" s="22" t="s">
        <v>420</v>
      </c>
      <c r="P96" s="22" t="s">
        <v>470</v>
      </c>
      <c r="Q96" s="117" t="s">
        <v>232</v>
      </c>
      <c r="R96" s="118" t="s">
        <v>227</v>
      </c>
      <c r="S96" s="119"/>
      <c r="T96" s="23" t="s">
        <v>367</v>
      </c>
      <c r="U96" s="22" t="s">
        <v>471</v>
      </c>
      <c r="V96" s="23" t="s">
        <v>367</v>
      </c>
      <c r="W96" s="24" t="s">
        <v>229</v>
      </c>
      <c r="X96" s="48" t="s">
        <v>228</v>
      </c>
      <c r="Y96" s="23" t="s">
        <v>316</v>
      </c>
      <c r="Z96" s="24" t="s">
        <v>231</v>
      </c>
      <c r="AA96" s="24" t="s">
        <v>232</v>
      </c>
      <c r="AB96" s="23"/>
      <c r="AC96" s="56">
        <f>AC103+AC104+AC105+AC114+AC115+AC116</f>
        <v>3.4333</v>
      </c>
      <c r="AD96" s="55" t="s">
        <v>319</v>
      </c>
      <c r="AE96" s="55" t="s">
        <v>331</v>
      </c>
      <c r="AF96" s="55"/>
      <c r="AG96" s="55"/>
      <c r="AH96" s="55"/>
      <c r="AI96" s="55"/>
      <c r="AJ96" s="55"/>
      <c r="AK96" s="55"/>
      <c r="AL96" s="55">
        <v>50</v>
      </c>
      <c r="AM96" s="55"/>
      <c r="AN96" s="55" t="s">
        <v>235</v>
      </c>
      <c r="AO96" s="55" t="s">
        <v>323</v>
      </c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83">
        <v>0</v>
      </c>
      <c r="BB96" s="83">
        <v>0</v>
      </c>
      <c r="BC96" s="83">
        <v>0</v>
      </c>
      <c r="BD96" s="83">
        <v>0</v>
      </c>
      <c r="BE96" s="83">
        <v>0</v>
      </c>
      <c r="BF96" s="83">
        <v>0</v>
      </c>
      <c r="BG96" s="94">
        <v>0</v>
      </c>
      <c r="BH96" s="83">
        <v>1</v>
      </c>
      <c r="BI96" s="92">
        <v>0</v>
      </c>
      <c r="BJ96" s="92">
        <v>0</v>
      </c>
      <c r="BK96" s="92">
        <v>0</v>
      </c>
      <c r="BL96" s="83">
        <v>1</v>
      </c>
      <c r="BM96" s="83">
        <v>0</v>
      </c>
      <c r="BN96" s="83">
        <v>0</v>
      </c>
      <c r="BO96" s="83">
        <v>0</v>
      </c>
      <c r="BP96" s="97">
        <v>0</v>
      </c>
      <c r="BQ96" s="97">
        <v>0</v>
      </c>
      <c r="BR96" s="97">
        <v>0</v>
      </c>
      <c r="BS96" s="97">
        <v>0</v>
      </c>
      <c r="BT96" s="86">
        <v>0</v>
      </c>
      <c r="BU96" s="22">
        <v>1</v>
      </c>
      <c r="BV96" s="22">
        <v>1</v>
      </c>
      <c r="BW96" s="22">
        <v>0</v>
      </c>
      <c r="BX96" s="97">
        <v>0</v>
      </c>
      <c r="BY96" s="97">
        <v>0</v>
      </c>
    </row>
    <row r="97" s="4" customFormat="1" ht="30" customHeight="1" spans="1:77">
      <c r="A97" s="104">
        <f t="shared" si="6"/>
        <v>90</v>
      </c>
      <c r="B97" s="105"/>
      <c r="C97" s="105"/>
      <c r="D97" s="106"/>
      <c r="E97" s="106">
        <v>3</v>
      </c>
      <c r="F97" s="106"/>
      <c r="G97" s="106"/>
      <c r="H97" s="106"/>
      <c r="I97" s="106"/>
      <c r="J97" s="106"/>
      <c r="K97" s="106"/>
      <c r="L97" s="110"/>
      <c r="M97" s="111" t="s">
        <v>473</v>
      </c>
      <c r="N97" s="112" t="s">
        <v>473</v>
      </c>
      <c r="O97" s="113" t="s">
        <v>422</v>
      </c>
      <c r="P97" s="105"/>
      <c r="Q97" s="120"/>
      <c r="R97" s="121"/>
      <c r="S97" s="122"/>
      <c r="T97" s="106"/>
      <c r="U97" s="105"/>
      <c r="V97" s="106"/>
      <c r="W97" s="123"/>
      <c r="X97" s="124"/>
      <c r="Y97" s="106" t="s">
        <v>316</v>
      </c>
      <c r="Z97" s="123" t="s">
        <v>231</v>
      </c>
      <c r="AA97" s="123" t="s">
        <v>232</v>
      </c>
      <c r="AB97" s="106"/>
      <c r="AC97" s="131">
        <v>3.4333</v>
      </c>
      <c r="AD97" s="132" t="s">
        <v>319</v>
      </c>
      <c r="AE97" s="132"/>
      <c r="AF97" s="132"/>
      <c r="AG97" s="132"/>
      <c r="AH97" s="132"/>
      <c r="AI97" s="132"/>
      <c r="AJ97" s="132"/>
      <c r="AK97" s="132"/>
      <c r="AL97" s="132"/>
      <c r="AM97" s="132"/>
      <c r="AN97" s="132" t="s">
        <v>235</v>
      </c>
      <c r="AO97" s="132" t="s">
        <v>320</v>
      </c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5">
        <v>0</v>
      </c>
      <c r="BB97" s="135">
        <v>0</v>
      </c>
      <c r="BC97" s="135">
        <v>0</v>
      </c>
      <c r="BD97" s="135">
        <v>0</v>
      </c>
      <c r="BE97" s="135">
        <v>0</v>
      </c>
      <c r="BF97" s="135">
        <v>0</v>
      </c>
      <c r="BG97" s="135">
        <v>0</v>
      </c>
      <c r="BH97" s="135">
        <v>0</v>
      </c>
      <c r="BI97" s="135">
        <v>0</v>
      </c>
      <c r="BJ97" s="135">
        <v>0</v>
      </c>
      <c r="BK97" s="135">
        <v>0</v>
      </c>
      <c r="BL97" s="135">
        <v>0</v>
      </c>
      <c r="BM97" s="135">
        <v>0</v>
      </c>
      <c r="BN97" s="135">
        <v>0</v>
      </c>
      <c r="BO97" s="135">
        <v>0</v>
      </c>
      <c r="BP97" s="135">
        <v>0</v>
      </c>
      <c r="BQ97" s="135">
        <v>0</v>
      </c>
      <c r="BR97" s="135">
        <v>0</v>
      </c>
      <c r="BS97" s="135">
        <v>0</v>
      </c>
      <c r="BT97" s="135">
        <v>0</v>
      </c>
      <c r="BU97" s="135">
        <v>0</v>
      </c>
      <c r="BV97" s="135">
        <v>0</v>
      </c>
      <c r="BW97" s="105">
        <v>1</v>
      </c>
      <c r="BX97" s="138">
        <v>0</v>
      </c>
      <c r="BY97" s="138">
        <v>0</v>
      </c>
    </row>
    <row r="98" s="4" customFormat="1" ht="30" customHeight="1" spans="1:77">
      <c r="A98" s="104">
        <f t="shared" si="6"/>
        <v>91</v>
      </c>
      <c r="B98" s="105"/>
      <c r="C98" s="105"/>
      <c r="D98" s="106"/>
      <c r="E98" s="106"/>
      <c r="F98" s="106"/>
      <c r="G98" s="106"/>
      <c r="H98" s="106"/>
      <c r="I98" s="106"/>
      <c r="J98" s="106"/>
      <c r="K98" s="106"/>
      <c r="L98" s="110"/>
      <c r="M98" s="113" t="s">
        <v>474</v>
      </c>
      <c r="N98" s="113" t="s">
        <v>474</v>
      </c>
      <c r="O98" s="113" t="s">
        <v>426</v>
      </c>
      <c r="P98" s="114" t="s">
        <v>145</v>
      </c>
      <c r="Q98" s="106" t="s">
        <v>242</v>
      </c>
      <c r="R98" s="123" t="s">
        <v>227</v>
      </c>
      <c r="S98" s="125"/>
      <c r="T98" s="126" t="s">
        <v>226</v>
      </c>
      <c r="U98" s="114" t="s">
        <v>474</v>
      </c>
      <c r="V98" s="126" t="s">
        <v>226</v>
      </c>
      <c r="W98" s="123" t="s">
        <v>228</v>
      </c>
      <c r="X98" s="124" t="s">
        <v>229</v>
      </c>
      <c r="Y98" s="106" t="s">
        <v>316</v>
      </c>
      <c r="Z98" s="123" t="s">
        <v>231</v>
      </c>
      <c r="AA98" s="123" t="s">
        <v>232</v>
      </c>
      <c r="AB98" s="106"/>
      <c r="AC98" s="131">
        <v>3.4333</v>
      </c>
      <c r="AD98" s="132" t="s">
        <v>331</v>
      </c>
      <c r="AE98" s="132"/>
      <c r="AF98" s="132"/>
      <c r="AG98" s="132"/>
      <c r="AH98" s="132"/>
      <c r="AI98" s="132"/>
      <c r="AJ98" s="132"/>
      <c r="AK98" s="132"/>
      <c r="AL98" s="132"/>
      <c r="AM98" s="132"/>
      <c r="AN98" s="132" t="s">
        <v>235</v>
      </c>
      <c r="AO98" s="132" t="s">
        <v>323</v>
      </c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 t="s">
        <v>475</v>
      </c>
      <c r="BA98" s="135">
        <v>0</v>
      </c>
      <c r="BB98" s="135">
        <v>0</v>
      </c>
      <c r="BC98" s="135">
        <v>0</v>
      </c>
      <c r="BD98" s="135">
        <v>0</v>
      </c>
      <c r="BE98" s="135">
        <v>0</v>
      </c>
      <c r="BF98" s="135">
        <v>0</v>
      </c>
      <c r="BG98" s="135">
        <v>0</v>
      </c>
      <c r="BH98" s="135">
        <v>0</v>
      </c>
      <c r="BI98" s="135">
        <v>0</v>
      </c>
      <c r="BJ98" s="135">
        <v>0</v>
      </c>
      <c r="BK98" s="135">
        <v>0</v>
      </c>
      <c r="BL98" s="135">
        <v>0</v>
      </c>
      <c r="BM98" s="135">
        <v>0</v>
      </c>
      <c r="BN98" s="135">
        <v>0</v>
      </c>
      <c r="BO98" s="135">
        <v>0</v>
      </c>
      <c r="BP98" s="135">
        <v>0</v>
      </c>
      <c r="BQ98" s="135">
        <v>0</v>
      </c>
      <c r="BR98" s="135">
        <v>0</v>
      </c>
      <c r="BS98" s="135">
        <v>0</v>
      </c>
      <c r="BT98" s="135">
        <v>0</v>
      </c>
      <c r="BU98" s="135">
        <v>0</v>
      </c>
      <c r="BV98" s="135">
        <v>0</v>
      </c>
      <c r="BW98" s="105">
        <v>1</v>
      </c>
      <c r="BX98" s="138">
        <v>0</v>
      </c>
      <c r="BY98" s="138">
        <v>0</v>
      </c>
    </row>
    <row r="99" s="3" customFormat="1" ht="30" customHeight="1" spans="1:77">
      <c r="A99" s="21">
        <f t="shared" ref="A99:A121" si="7">ROW()-7</f>
        <v>92</v>
      </c>
      <c r="B99" s="22"/>
      <c r="C99" s="22"/>
      <c r="D99" s="23"/>
      <c r="E99" s="23">
        <v>3</v>
      </c>
      <c r="F99" s="23"/>
      <c r="G99" s="23"/>
      <c r="H99" s="23"/>
      <c r="I99" s="23"/>
      <c r="J99" s="23"/>
      <c r="K99" s="23"/>
      <c r="L99" s="37"/>
      <c r="M99" s="37" t="s">
        <v>476</v>
      </c>
      <c r="N99" s="22"/>
      <c r="O99" s="22" t="s">
        <v>415</v>
      </c>
      <c r="P99" s="22" t="s">
        <v>254</v>
      </c>
      <c r="Q99" s="117" t="s">
        <v>232</v>
      </c>
      <c r="R99" s="118" t="s">
        <v>227</v>
      </c>
      <c r="S99" s="119"/>
      <c r="T99" s="23" t="s">
        <v>367</v>
      </c>
      <c r="U99" s="22" t="s">
        <v>471</v>
      </c>
      <c r="V99" s="23" t="s">
        <v>367</v>
      </c>
      <c r="W99" s="24" t="s">
        <v>229</v>
      </c>
      <c r="X99" s="48" t="s">
        <v>228</v>
      </c>
      <c r="Y99" s="23" t="s">
        <v>316</v>
      </c>
      <c r="Z99" s="24" t="s">
        <v>231</v>
      </c>
      <c r="AA99" s="24" t="s">
        <v>232</v>
      </c>
      <c r="AB99" s="23"/>
      <c r="AC99" s="56"/>
      <c r="AD99" s="55" t="s">
        <v>319</v>
      </c>
      <c r="AE99" s="55"/>
      <c r="AF99" s="55"/>
      <c r="AG99" s="55"/>
      <c r="AH99" s="55"/>
      <c r="AI99" s="55"/>
      <c r="AJ99" s="55"/>
      <c r="AK99" s="55"/>
      <c r="AL99" s="55"/>
      <c r="AM99" s="55">
        <v>0.318</v>
      </c>
      <c r="AN99" s="55" t="s">
        <v>235</v>
      </c>
      <c r="AO99" s="55" t="s">
        <v>320</v>
      </c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83">
        <v>0</v>
      </c>
      <c r="BB99" s="83">
        <v>0</v>
      </c>
      <c r="BC99" s="83">
        <v>0</v>
      </c>
      <c r="BD99" s="83">
        <v>0</v>
      </c>
      <c r="BE99" s="83">
        <v>0</v>
      </c>
      <c r="BF99" s="83">
        <v>0</v>
      </c>
      <c r="BG99" s="94">
        <v>0</v>
      </c>
      <c r="BH99" s="83">
        <v>0</v>
      </c>
      <c r="BI99" s="92">
        <v>1</v>
      </c>
      <c r="BJ99" s="92">
        <v>0</v>
      </c>
      <c r="BK99" s="92">
        <v>0</v>
      </c>
      <c r="BL99" s="83">
        <v>0</v>
      </c>
      <c r="BM99" s="83">
        <v>0</v>
      </c>
      <c r="BN99" s="83">
        <v>0</v>
      </c>
      <c r="BO99" s="83">
        <v>0</v>
      </c>
      <c r="BP99" s="97">
        <v>0</v>
      </c>
      <c r="BQ99" s="97">
        <v>0</v>
      </c>
      <c r="BR99" s="97">
        <v>0</v>
      </c>
      <c r="BS99" s="97">
        <v>0</v>
      </c>
      <c r="BT99" s="86">
        <v>0</v>
      </c>
      <c r="BU99" s="22">
        <v>0</v>
      </c>
      <c r="BV99" s="22">
        <v>0</v>
      </c>
      <c r="BW99" s="42">
        <v>0</v>
      </c>
      <c r="BX99" s="97">
        <v>0</v>
      </c>
      <c r="BY99" s="97">
        <v>0</v>
      </c>
    </row>
    <row r="100" s="3" customFormat="1" ht="30" customHeight="1" spans="1:77">
      <c r="A100" s="21">
        <f t="shared" si="7"/>
        <v>93</v>
      </c>
      <c r="B100" s="22"/>
      <c r="C100" s="22"/>
      <c r="D100" s="23"/>
      <c r="E100" s="23"/>
      <c r="F100" s="23"/>
      <c r="G100" s="23"/>
      <c r="H100" s="23"/>
      <c r="I100" s="23"/>
      <c r="J100" s="23"/>
      <c r="K100" s="23"/>
      <c r="L100" s="37"/>
      <c r="M100" s="37" t="s">
        <v>477</v>
      </c>
      <c r="N100" s="22" t="s">
        <v>478</v>
      </c>
      <c r="O100" s="22" t="s">
        <v>420</v>
      </c>
      <c r="P100" s="22" t="s">
        <v>254</v>
      </c>
      <c r="Q100" s="117" t="s">
        <v>232</v>
      </c>
      <c r="R100" s="118" t="s">
        <v>227</v>
      </c>
      <c r="S100" s="119"/>
      <c r="T100" s="23" t="s">
        <v>367</v>
      </c>
      <c r="U100" s="22" t="s">
        <v>471</v>
      </c>
      <c r="V100" s="23" t="s">
        <v>367</v>
      </c>
      <c r="W100" s="24" t="s">
        <v>229</v>
      </c>
      <c r="X100" s="48" t="s">
        <v>228</v>
      </c>
      <c r="Y100" s="23" t="s">
        <v>316</v>
      </c>
      <c r="Z100" s="24" t="s">
        <v>231</v>
      </c>
      <c r="AA100" s="24" t="s">
        <v>232</v>
      </c>
      <c r="AB100" s="23"/>
      <c r="AC100" s="56">
        <f>AC104+AC105+AC106+AC115+AC116+AC117</f>
        <v>3.3111</v>
      </c>
      <c r="AD100" s="55" t="s">
        <v>319</v>
      </c>
      <c r="AE100" s="55"/>
      <c r="AF100" s="55"/>
      <c r="AG100" s="55"/>
      <c r="AH100" s="55"/>
      <c r="AI100" s="55"/>
      <c r="AJ100" s="55"/>
      <c r="AK100" s="55"/>
      <c r="AL100" s="55"/>
      <c r="AM100" s="55"/>
      <c r="AN100" s="55" t="s">
        <v>235</v>
      </c>
      <c r="AO100" s="55" t="s">
        <v>323</v>
      </c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83">
        <v>0</v>
      </c>
      <c r="BB100" s="83">
        <v>0</v>
      </c>
      <c r="BC100" s="83">
        <v>0</v>
      </c>
      <c r="BD100" s="83">
        <v>0</v>
      </c>
      <c r="BE100" s="83">
        <v>0</v>
      </c>
      <c r="BF100" s="83">
        <v>0</v>
      </c>
      <c r="BG100" s="94">
        <v>0</v>
      </c>
      <c r="BH100" s="83">
        <v>0</v>
      </c>
      <c r="BI100" s="92">
        <v>1</v>
      </c>
      <c r="BJ100" s="92">
        <v>0</v>
      </c>
      <c r="BK100" s="92">
        <v>0</v>
      </c>
      <c r="BL100" s="83">
        <v>0</v>
      </c>
      <c r="BM100" s="83">
        <v>0</v>
      </c>
      <c r="BN100" s="83">
        <v>0</v>
      </c>
      <c r="BO100" s="83">
        <v>0</v>
      </c>
      <c r="BP100" s="97">
        <v>0</v>
      </c>
      <c r="BQ100" s="97">
        <v>0</v>
      </c>
      <c r="BR100" s="97">
        <v>0</v>
      </c>
      <c r="BS100" s="97">
        <v>0</v>
      </c>
      <c r="BT100" s="86">
        <v>0</v>
      </c>
      <c r="BU100" s="22">
        <v>0</v>
      </c>
      <c r="BV100" s="22">
        <v>0</v>
      </c>
      <c r="BW100" s="42">
        <v>0</v>
      </c>
      <c r="BX100" s="97">
        <v>0</v>
      </c>
      <c r="BY100" s="97">
        <v>0</v>
      </c>
    </row>
    <row r="101" s="3" customFormat="1" ht="30" customHeight="1" spans="1:77">
      <c r="A101" s="21">
        <f t="shared" si="7"/>
        <v>94</v>
      </c>
      <c r="B101" s="22"/>
      <c r="C101" s="22"/>
      <c r="D101" s="23"/>
      <c r="E101" s="23">
        <v>3</v>
      </c>
      <c r="F101" s="23"/>
      <c r="G101" s="23"/>
      <c r="H101" s="23"/>
      <c r="I101" s="23"/>
      <c r="J101" s="23"/>
      <c r="K101" s="23"/>
      <c r="L101" s="37"/>
      <c r="M101" s="37" t="s">
        <v>479</v>
      </c>
      <c r="N101" s="22"/>
      <c r="O101" s="22" t="s">
        <v>415</v>
      </c>
      <c r="P101" s="22" t="s">
        <v>480</v>
      </c>
      <c r="Q101" s="117" t="s">
        <v>232</v>
      </c>
      <c r="R101" s="118" t="s">
        <v>227</v>
      </c>
      <c r="S101" s="119"/>
      <c r="T101" s="23" t="s">
        <v>367</v>
      </c>
      <c r="U101" s="22" t="s">
        <v>471</v>
      </c>
      <c r="V101" s="23" t="s">
        <v>367</v>
      </c>
      <c r="W101" s="24" t="s">
        <v>229</v>
      </c>
      <c r="X101" s="48" t="s">
        <v>228</v>
      </c>
      <c r="Y101" s="23" t="s">
        <v>316</v>
      </c>
      <c r="Z101" s="24" t="s">
        <v>231</v>
      </c>
      <c r="AA101" s="24" t="s">
        <v>232</v>
      </c>
      <c r="AB101" s="23"/>
      <c r="AC101" s="56"/>
      <c r="AD101" s="55" t="s">
        <v>319</v>
      </c>
      <c r="AE101" s="55"/>
      <c r="AF101" s="55"/>
      <c r="AG101" s="55"/>
      <c r="AH101" s="55"/>
      <c r="AI101" s="55"/>
      <c r="AJ101" s="55"/>
      <c r="AK101" s="55"/>
      <c r="AL101" s="55"/>
      <c r="AM101" s="55">
        <v>0.324</v>
      </c>
      <c r="AN101" s="55" t="s">
        <v>235</v>
      </c>
      <c r="AO101" s="55" t="s">
        <v>320</v>
      </c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83">
        <v>0</v>
      </c>
      <c r="BB101" s="83">
        <v>0</v>
      </c>
      <c r="BC101" s="83">
        <v>0</v>
      </c>
      <c r="BD101" s="83">
        <v>0</v>
      </c>
      <c r="BE101" s="83">
        <v>0</v>
      </c>
      <c r="BF101" s="83">
        <v>0</v>
      </c>
      <c r="BG101" s="94">
        <v>0</v>
      </c>
      <c r="BH101" s="83">
        <v>1</v>
      </c>
      <c r="BI101" s="92">
        <v>0</v>
      </c>
      <c r="BJ101" s="92">
        <v>1</v>
      </c>
      <c r="BK101" s="92">
        <v>1</v>
      </c>
      <c r="BL101" s="83">
        <v>0</v>
      </c>
      <c r="BM101" s="83">
        <v>0</v>
      </c>
      <c r="BN101" s="83">
        <v>0</v>
      </c>
      <c r="BO101" s="83">
        <v>0</v>
      </c>
      <c r="BP101" s="97">
        <v>0</v>
      </c>
      <c r="BQ101" s="97">
        <v>0</v>
      </c>
      <c r="BR101" s="97">
        <v>0</v>
      </c>
      <c r="BS101" s="97">
        <v>0</v>
      </c>
      <c r="BT101" s="86">
        <v>0</v>
      </c>
      <c r="BU101" s="22">
        <v>0</v>
      </c>
      <c r="BV101" s="22">
        <v>0</v>
      </c>
      <c r="BW101" s="42">
        <v>0</v>
      </c>
      <c r="BX101" s="97">
        <v>0</v>
      </c>
      <c r="BY101" s="97">
        <v>0</v>
      </c>
    </row>
    <row r="102" s="3" customFormat="1" ht="30" customHeight="1" spans="1:77">
      <c r="A102" s="21">
        <f t="shared" si="7"/>
        <v>95</v>
      </c>
      <c r="B102" s="22"/>
      <c r="C102" s="22"/>
      <c r="D102" s="23"/>
      <c r="E102" s="23"/>
      <c r="F102" s="23"/>
      <c r="G102" s="23"/>
      <c r="H102" s="23"/>
      <c r="I102" s="23"/>
      <c r="J102" s="23"/>
      <c r="K102" s="23"/>
      <c r="L102" s="37"/>
      <c r="M102" s="37" t="s">
        <v>481</v>
      </c>
      <c r="N102" s="22" t="s">
        <v>482</v>
      </c>
      <c r="O102" s="22" t="s">
        <v>420</v>
      </c>
      <c r="P102" s="22" t="s">
        <v>480</v>
      </c>
      <c r="Q102" s="117" t="s">
        <v>232</v>
      </c>
      <c r="R102" s="118" t="s">
        <v>227</v>
      </c>
      <c r="S102" s="119"/>
      <c r="T102" s="23" t="s">
        <v>367</v>
      </c>
      <c r="U102" s="22" t="s">
        <v>471</v>
      </c>
      <c r="V102" s="23" t="s">
        <v>367</v>
      </c>
      <c r="W102" s="24" t="s">
        <v>229</v>
      </c>
      <c r="X102" s="48" t="s">
        <v>228</v>
      </c>
      <c r="Y102" s="23" t="s">
        <v>316</v>
      </c>
      <c r="Z102" s="24" t="s">
        <v>231</v>
      </c>
      <c r="AA102" s="24" t="s">
        <v>232</v>
      </c>
      <c r="AB102" s="23"/>
      <c r="AC102" s="56">
        <v>3.425</v>
      </c>
      <c r="AD102" s="55" t="s">
        <v>319</v>
      </c>
      <c r="AE102" s="55" t="s">
        <v>331</v>
      </c>
      <c r="AF102" s="55"/>
      <c r="AG102" s="55"/>
      <c r="AH102" s="55"/>
      <c r="AI102" s="55"/>
      <c r="AJ102" s="55"/>
      <c r="AK102" s="55"/>
      <c r="AL102" s="55">
        <v>61</v>
      </c>
      <c r="AM102" s="55"/>
      <c r="AN102" s="55" t="s">
        <v>235</v>
      </c>
      <c r="AO102" s="55" t="s">
        <v>323</v>
      </c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83">
        <v>0</v>
      </c>
      <c r="BB102" s="83">
        <v>0</v>
      </c>
      <c r="BC102" s="83">
        <v>0</v>
      </c>
      <c r="BD102" s="83">
        <v>0</v>
      </c>
      <c r="BE102" s="83">
        <v>0</v>
      </c>
      <c r="BF102" s="83">
        <v>0</v>
      </c>
      <c r="BG102" s="94">
        <v>0</v>
      </c>
      <c r="BH102" s="83">
        <v>1</v>
      </c>
      <c r="BI102" s="92">
        <v>0</v>
      </c>
      <c r="BJ102" s="92">
        <v>1</v>
      </c>
      <c r="BK102" s="92">
        <v>1</v>
      </c>
      <c r="BL102" s="83">
        <v>0</v>
      </c>
      <c r="BM102" s="83">
        <v>0</v>
      </c>
      <c r="BN102" s="83">
        <v>0</v>
      </c>
      <c r="BO102" s="83">
        <v>0</v>
      </c>
      <c r="BP102" s="97">
        <v>0</v>
      </c>
      <c r="BQ102" s="97">
        <v>0</v>
      </c>
      <c r="BR102" s="97">
        <v>0</v>
      </c>
      <c r="BS102" s="97">
        <v>0</v>
      </c>
      <c r="BT102" s="86">
        <v>0</v>
      </c>
      <c r="BU102" s="22">
        <v>0</v>
      </c>
      <c r="BV102" s="22">
        <v>0</v>
      </c>
      <c r="BW102" s="42">
        <v>0</v>
      </c>
      <c r="BX102" s="97">
        <v>0</v>
      </c>
      <c r="BY102" s="97">
        <v>0</v>
      </c>
    </row>
    <row r="103" s="3" customFormat="1" ht="30" customHeight="1" spans="1:77">
      <c r="A103" s="21">
        <f t="shared" si="7"/>
        <v>96</v>
      </c>
      <c r="B103" s="23"/>
      <c r="C103" s="23"/>
      <c r="D103" s="23"/>
      <c r="E103" s="23"/>
      <c r="F103" s="24">
        <v>4</v>
      </c>
      <c r="G103" s="23"/>
      <c r="H103" s="23"/>
      <c r="I103" s="23"/>
      <c r="J103" s="23"/>
      <c r="K103" s="23"/>
      <c r="L103" s="37"/>
      <c r="M103" s="37" t="s">
        <v>427</v>
      </c>
      <c r="N103" s="22" t="s">
        <v>428</v>
      </c>
      <c r="O103" s="109" t="s">
        <v>429</v>
      </c>
      <c r="P103" s="22" t="s">
        <v>347</v>
      </c>
      <c r="Q103" s="23" t="s">
        <v>242</v>
      </c>
      <c r="R103" s="24" t="s">
        <v>227</v>
      </c>
      <c r="S103" s="51"/>
      <c r="T103" s="23" t="s">
        <v>356</v>
      </c>
      <c r="U103" s="22" t="s">
        <v>428</v>
      </c>
      <c r="V103" s="23" t="s">
        <v>301</v>
      </c>
      <c r="W103" s="48" t="s">
        <v>229</v>
      </c>
      <c r="X103" s="48" t="s">
        <v>228</v>
      </c>
      <c r="Y103" s="23" t="s">
        <v>348</v>
      </c>
      <c r="Z103" s="24" t="s">
        <v>357</v>
      </c>
      <c r="AA103" s="24" t="s">
        <v>350</v>
      </c>
      <c r="AB103" s="23" t="s">
        <v>430</v>
      </c>
      <c r="AC103" s="56">
        <v>0.3341</v>
      </c>
      <c r="AD103" s="23" t="s">
        <v>232</v>
      </c>
      <c r="AE103" s="55" t="s">
        <v>351</v>
      </c>
      <c r="AF103" s="55" t="s">
        <v>431</v>
      </c>
      <c r="AG103" s="55">
        <v>247</v>
      </c>
      <c r="AH103" s="55">
        <v>68</v>
      </c>
      <c r="AI103" s="55">
        <v>3</v>
      </c>
      <c r="AJ103" s="55">
        <v>0.39604968</v>
      </c>
      <c r="AK103" s="65">
        <f>AC103/AJ103</f>
        <v>0.843581037611241</v>
      </c>
      <c r="AL103" s="55"/>
      <c r="AM103" s="55"/>
      <c r="AN103" s="55" t="s">
        <v>342</v>
      </c>
      <c r="AO103" s="55" t="s">
        <v>432</v>
      </c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83">
        <v>1</v>
      </c>
      <c r="BB103" s="83">
        <v>1</v>
      </c>
      <c r="BC103" s="83">
        <v>1</v>
      </c>
      <c r="BD103" s="83">
        <v>0</v>
      </c>
      <c r="BE103" s="83">
        <v>0</v>
      </c>
      <c r="BF103" s="83">
        <v>0</v>
      </c>
      <c r="BG103" s="94">
        <v>0</v>
      </c>
      <c r="BH103" s="83">
        <v>1</v>
      </c>
      <c r="BI103" s="92">
        <v>0</v>
      </c>
      <c r="BJ103" s="92">
        <v>0</v>
      </c>
      <c r="BK103" s="92">
        <v>0</v>
      </c>
      <c r="BL103" s="83">
        <v>1</v>
      </c>
      <c r="BM103" s="83">
        <v>1</v>
      </c>
      <c r="BN103" s="83">
        <v>1</v>
      </c>
      <c r="BO103" s="83">
        <v>0</v>
      </c>
      <c r="BP103" s="97">
        <v>0</v>
      </c>
      <c r="BQ103" s="97">
        <v>0</v>
      </c>
      <c r="BR103" s="97">
        <v>0</v>
      </c>
      <c r="BS103" s="97">
        <v>0</v>
      </c>
      <c r="BT103" s="86">
        <v>0</v>
      </c>
      <c r="BU103" s="22">
        <v>1</v>
      </c>
      <c r="BV103" s="22">
        <v>1</v>
      </c>
      <c r="BW103" s="42">
        <v>1</v>
      </c>
      <c r="BX103" s="97">
        <v>0</v>
      </c>
      <c r="BY103" s="97">
        <v>0</v>
      </c>
    </row>
    <row r="104" s="3" customFormat="1" ht="30" customHeight="1" spans="1:77">
      <c r="A104" s="21">
        <f t="shared" si="7"/>
        <v>97</v>
      </c>
      <c r="B104" s="22"/>
      <c r="C104" s="22"/>
      <c r="D104" s="23"/>
      <c r="E104" s="23"/>
      <c r="F104" s="24">
        <v>4</v>
      </c>
      <c r="G104" s="22"/>
      <c r="H104" s="22"/>
      <c r="I104" s="22"/>
      <c r="J104" s="22"/>
      <c r="K104" s="22"/>
      <c r="L104" s="37"/>
      <c r="M104" s="37" t="s">
        <v>433</v>
      </c>
      <c r="N104" s="22" t="s">
        <v>434</v>
      </c>
      <c r="O104" s="109" t="s">
        <v>435</v>
      </c>
      <c r="P104" s="22" t="s">
        <v>347</v>
      </c>
      <c r="Q104" s="23" t="s">
        <v>242</v>
      </c>
      <c r="R104" s="24" t="s">
        <v>227</v>
      </c>
      <c r="S104" s="51"/>
      <c r="T104" s="23" t="s">
        <v>356</v>
      </c>
      <c r="U104" s="22" t="s">
        <v>434</v>
      </c>
      <c r="V104" s="23" t="s">
        <v>242</v>
      </c>
      <c r="W104" s="48" t="s">
        <v>229</v>
      </c>
      <c r="X104" s="48" t="s">
        <v>228</v>
      </c>
      <c r="Y104" s="23" t="s">
        <v>348</v>
      </c>
      <c r="Z104" s="24" t="s">
        <v>357</v>
      </c>
      <c r="AA104" s="24" t="s">
        <v>350</v>
      </c>
      <c r="AB104" s="23" t="s">
        <v>436</v>
      </c>
      <c r="AC104" s="56">
        <v>0.6465</v>
      </c>
      <c r="AD104" s="23" t="s">
        <v>232</v>
      </c>
      <c r="AE104" s="55" t="s">
        <v>351</v>
      </c>
      <c r="AF104" s="55" t="s">
        <v>437</v>
      </c>
      <c r="AG104" s="55">
        <v>436</v>
      </c>
      <c r="AH104" s="55">
        <v>70</v>
      </c>
      <c r="AI104" s="55">
        <v>3</v>
      </c>
      <c r="AJ104" s="55">
        <v>0.7196616</v>
      </c>
      <c r="AK104" s="65">
        <f>AC104/AJ104</f>
        <v>0.89833888594306</v>
      </c>
      <c r="AL104" s="55"/>
      <c r="AM104" s="55"/>
      <c r="AN104" s="55" t="s">
        <v>342</v>
      </c>
      <c r="AO104" s="55" t="s">
        <v>360</v>
      </c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83">
        <v>1</v>
      </c>
      <c r="BB104" s="83">
        <v>1</v>
      </c>
      <c r="BC104" s="83">
        <v>1</v>
      </c>
      <c r="BD104" s="83">
        <v>0</v>
      </c>
      <c r="BE104" s="83">
        <v>0</v>
      </c>
      <c r="BF104" s="83">
        <v>0</v>
      </c>
      <c r="BG104" s="94">
        <v>0</v>
      </c>
      <c r="BH104" s="83">
        <v>1</v>
      </c>
      <c r="BI104" s="92">
        <v>1</v>
      </c>
      <c r="BJ104" s="92">
        <v>1</v>
      </c>
      <c r="BK104" s="92">
        <v>1</v>
      </c>
      <c r="BL104" s="83">
        <v>1</v>
      </c>
      <c r="BM104" s="83">
        <v>1</v>
      </c>
      <c r="BN104" s="83">
        <v>1</v>
      </c>
      <c r="BO104" s="83">
        <v>0</v>
      </c>
      <c r="BP104" s="97">
        <v>0</v>
      </c>
      <c r="BQ104" s="97">
        <v>0</v>
      </c>
      <c r="BR104" s="97">
        <v>0</v>
      </c>
      <c r="BS104" s="97">
        <v>0</v>
      </c>
      <c r="BT104" s="86">
        <v>0</v>
      </c>
      <c r="BU104" s="22">
        <v>1</v>
      </c>
      <c r="BV104" s="22">
        <v>1</v>
      </c>
      <c r="BW104" s="42">
        <v>1</v>
      </c>
      <c r="BX104" s="97">
        <v>0</v>
      </c>
      <c r="BY104" s="97">
        <v>0</v>
      </c>
    </row>
    <row r="105" s="3" customFormat="1" ht="30" customHeight="1" spans="1:77">
      <c r="A105" s="21">
        <f t="shared" si="7"/>
        <v>98</v>
      </c>
      <c r="B105" s="22"/>
      <c r="C105" s="22"/>
      <c r="D105" s="23"/>
      <c r="E105" s="23"/>
      <c r="F105" s="24">
        <v>4</v>
      </c>
      <c r="G105" s="22"/>
      <c r="H105" s="22"/>
      <c r="I105" s="22"/>
      <c r="J105" s="22"/>
      <c r="K105" s="22"/>
      <c r="L105" s="37"/>
      <c r="M105" s="37" t="s">
        <v>438</v>
      </c>
      <c r="N105" s="22" t="s">
        <v>439</v>
      </c>
      <c r="O105" s="109" t="s">
        <v>440</v>
      </c>
      <c r="P105" s="22" t="s">
        <v>347</v>
      </c>
      <c r="Q105" s="23" t="s">
        <v>242</v>
      </c>
      <c r="R105" s="24" t="s">
        <v>227</v>
      </c>
      <c r="S105" s="51"/>
      <c r="T105" s="23" t="s">
        <v>356</v>
      </c>
      <c r="U105" s="22" t="s">
        <v>434</v>
      </c>
      <c r="V105" s="23" t="s">
        <v>242</v>
      </c>
      <c r="W105" s="24" t="s">
        <v>229</v>
      </c>
      <c r="X105" s="48" t="s">
        <v>228</v>
      </c>
      <c r="Y105" s="23" t="s">
        <v>348</v>
      </c>
      <c r="Z105" s="24" t="s">
        <v>357</v>
      </c>
      <c r="AA105" s="24" t="s">
        <v>350</v>
      </c>
      <c r="AB105" s="23" t="s">
        <v>436</v>
      </c>
      <c r="AC105" s="56">
        <v>0.6465</v>
      </c>
      <c r="AD105" s="23" t="s">
        <v>232</v>
      </c>
      <c r="AE105" s="55" t="s">
        <v>351</v>
      </c>
      <c r="AF105" s="55" t="s">
        <v>437</v>
      </c>
      <c r="AG105" s="55">
        <v>436</v>
      </c>
      <c r="AH105" s="55">
        <v>70</v>
      </c>
      <c r="AI105" s="55">
        <v>3</v>
      </c>
      <c r="AJ105" s="55">
        <v>0.7196616</v>
      </c>
      <c r="AK105" s="65">
        <f>AC105/AJ105</f>
        <v>0.89833888594306</v>
      </c>
      <c r="AL105" s="55"/>
      <c r="AM105" s="55"/>
      <c r="AN105" s="55" t="s">
        <v>342</v>
      </c>
      <c r="AO105" s="55" t="s">
        <v>360</v>
      </c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83">
        <v>1</v>
      </c>
      <c r="BB105" s="83">
        <v>1</v>
      </c>
      <c r="BC105" s="83">
        <v>1</v>
      </c>
      <c r="BD105" s="83">
        <v>0</v>
      </c>
      <c r="BE105" s="83">
        <v>0</v>
      </c>
      <c r="BF105" s="83">
        <v>0</v>
      </c>
      <c r="BG105" s="94">
        <v>0</v>
      </c>
      <c r="BH105" s="83">
        <v>1</v>
      </c>
      <c r="BI105" s="92">
        <v>1</v>
      </c>
      <c r="BJ105" s="92">
        <v>1</v>
      </c>
      <c r="BK105" s="92">
        <v>1</v>
      </c>
      <c r="BL105" s="83">
        <v>1</v>
      </c>
      <c r="BM105" s="83">
        <v>1</v>
      </c>
      <c r="BN105" s="83">
        <v>1</v>
      </c>
      <c r="BO105" s="83">
        <v>0</v>
      </c>
      <c r="BP105" s="97">
        <v>0</v>
      </c>
      <c r="BQ105" s="97">
        <v>0</v>
      </c>
      <c r="BR105" s="97">
        <v>0</v>
      </c>
      <c r="BS105" s="97">
        <v>0</v>
      </c>
      <c r="BT105" s="86">
        <v>0</v>
      </c>
      <c r="BU105" s="22">
        <v>1</v>
      </c>
      <c r="BV105" s="22">
        <v>1</v>
      </c>
      <c r="BW105" s="42">
        <v>1</v>
      </c>
      <c r="BX105" s="97">
        <v>0</v>
      </c>
      <c r="BY105" s="97">
        <v>0</v>
      </c>
    </row>
    <row r="106" s="3" customFormat="1" ht="30" customHeight="1" spans="1:77">
      <c r="A106" s="21">
        <f t="shared" si="7"/>
        <v>99</v>
      </c>
      <c r="B106" s="22"/>
      <c r="C106" s="22"/>
      <c r="D106" s="23"/>
      <c r="E106" s="23"/>
      <c r="F106" s="24">
        <v>4</v>
      </c>
      <c r="G106" s="22"/>
      <c r="H106" s="22"/>
      <c r="I106" s="22"/>
      <c r="J106" s="22"/>
      <c r="K106" s="22"/>
      <c r="L106" s="37"/>
      <c r="M106" s="37" t="s">
        <v>483</v>
      </c>
      <c r="N106" s="22" t="s">
        <v>483</v>
      </c>
      <c r="O106" s="22" t="s">
        <v>484</v>
      </c>
      <c r="P106" s="22" t="s">
        <v>347</v>
      </c>
      <c r="Q106" s="22" t="s">
        <v>242</v>
      </c>
      <c r="R106" s="22" t="s">
        <v>227</v>
      </c>
      <c r="S106" s="22"/>
      <c r="T106" s="22" t="s">
        <v>356</v>
      </c>
      <c r="U106" s="22" t="s">
        <v>428</v>
      </c>
      <c r="V106" s="22" t="s">
        <v>301</v>
      </c>
      <c r="W106" s="22" t="s">
        <v>229</v>
      </c>
      <c r="X106" s="22" t="s">
        <v>228</v>
      </c>
      <c r="Y106" s="22" t="s">
        <v>348</v>
      </c>
      <c r="Z106" s="22" t="s">
        <v>231</v>
      </c>
      <c r="AA106" s="22" t="s">
        <v>232</v>
      </c>
      <c r="AB106" s="22" t="s">
        <v>485</v>
      </c>
      <c r="AC106" s="22">
        <v>0.344</v>
      </c>
      <c r="AD106" s="23" t="s">
        <v>232</v>
      </c>
      <c r="AE106" s="55" t="s">
        <v>331</v>
      </c>
      <c r="AF106" s="55"/>
      <c r="AG106" s="55"/>
      <c r="AH106" s="55"/>
      <c r="AI106" s="55"/>
      <c r="AJ106" s="55"/>
      <c r="AK106" s="23"/>
      <c r="AL106" s="55">
        <v>9.652</v>
      </c>
      <c r="AM106" s="55"/>
      <c r="AN106" s="55" t="s">
        <v>342</v>
      </c>
      <c r="AO106" s="55" t="s">
        <v>486</v>
      </c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83">
        <v>0</v>
      </c>
      <c r="BB106" s="83">
        <v>0</v>
      </c>
      <c r="BC106" s="83">
        <v>0</v>
      </c>
      <c r="BD106" s="83">
        <v>0</v>
      </c>
      <c r="BE106" s="83">
        <v>0</v>
      </c>
      <c r="BF106" s="83">
        <v>0</v>
      </c>
      <c r="BG106" s="94">
        <v>0</v>
      </c>
      <c r="BH106" s="83">
        <v>0</v>
      </c>
      <c r="BI106" s="92">
        <v>1</v>
      </c>
      <c r="BJ106" s="92">
        <v>1</v>
      </c>
      <c r="BK106" s="92">
        <v>1</v>
      </c>
      <c r="BL106" s="83">
        <v>0</v>
      </c>
      <c r="BM106" s="83">
        <v>0</v>
      </c>
      <c r="BN106" s="83">
        <v>0</v>
      </c>
      <c r="BO106" s="83">
        <v>0</v>
      </c>
      <c r="BP106" s="97">
        <v>0</v>
      </c>
      <c r="BQ106" s="97">
        <v>0</v>
      </c>
      <c r="BR106" s="97">
        <v>0</v>
      </c>
      <c r="BS106" s="97">
        <v>0</v>
      </c>
      <c r="BT106" s="86">
        <v>0</v>
      </c>
      <c r="BU106" s="22">
        <v>0</v>
      </c>
      <c r="BV106" s="22">
        <v>0</v>
      </c>
      <c r="BW106" s="42">
        <v>0</v>
      </c>
      <c r="BX106" s="97">
        <v>0</v>
      </c>
      <c r="BY106" s="97">
        <v>0</v>
      </c>
    </row>
    <row r="107" s="3" customFormat="1" ht="30" customHeight="1" spans="1:77">
      <c r="A107" s="21">
        <f t="shared" si="7"/>
        <v>100</v>
      </c>
      <c r="B107" s="22"/>
      <c r="C107" s="22"/>
      <c r="D107" s="23"/>
      <c r="E107" s="23"/>
      <c r="F107" s="24"/>
      <c r="G107" s="22">
        <v>5</v>
      </c>
      <c r="H107" s="22"/>
      <c r="I107" s="22"/>
      <c r="J107" s="22"/>
      <c r="K107" s="22"/>
      <c r="L107" s="37"/>
      <c r="M107" s="37" t="s">
        <v>487</v>
      </c>
      <c r="N107" s="22" t="s">
        <v>487</v>
      </c>
      <c r="O107" s="22" t="s">
        <v>488</v>
      </c>
      <c r="P107" s="22" t="s">
        <v>347</v>
      </c>
      <c r="Q107" s="22" t="s">
        <v>242</v>
      </c>
      <c r="R107" s="22" t="s">
        <v>227</v>
      </c>
      <c r="S107" s="22"/>
      <c r="T107" s="22" t="s">
        <v>356</v>
      </c>
      <c r="U107" s="22" t="s">
        <v>428</v>
      </c>
      <c r="V107" s="22" t="s">
        <v>301</v>
      </c>
      <c r="W107" s="22" t="s">
        <v>229</v>
      </c>
      <c r="X107" s="22" t="s">
        <v>228</v>
      </c>
      <c r="Y107" s="22" t="s">
        <v>348</v>
      </c>
      <c r="Z107" s="22" t="s">
        <v>357</v>
      </c>
      <c r="AA107" s="22" t="s">
        <v>350</v>
      </c>
      <c r="AB107" s="22" t="s">
        <v>430</v>
      </c>
      <c r="AC107" s="22">
        <v>0.335</v>
      </c>
      <c r="AD107" s="23" t="s">
        <v>232</v>
      </c>
      <c r="AE107" s="55" t="s">
        <v>351</v>
      </c>
      <c r="AF107" s="55" t="s">
        <v>489</v>
      </c>
      <c r="AG107" s="55">
        <v>247</v>
      </c>
      <c r="AH107" s="55">
        <v>59</v>
      </c>
      <c r="AI107" s="55">
        <v>3</v>
      </c>
      <c r="AJ107" s="55">
        <v>0.34363134</v>
      </c>
      <c r="AK107" s="65">
        <f>AC107/AJ107</f>
        <v>0.974881976713765</v>
      </c>
      <c r="AL107" s="55"/>
      <c r="AM107" s="55"/>
      <c r="AN107" s="134"/>
      <c r="AO107" s="134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83">
        <v>0</v>
      </c>
      <c r="BB107" s="83">
        <v>0</v>
      </c>
      <c r="BC107" s="83">
        <v>0</v>
      </c>
      <c r="BD107" s="83">
        <v>0</v>
      </c>
      <c r="BE107" s="83">
        <v>0</v>
      </c>
      <c r="BF107" s="83">
        <v>0</v>
      </c>
      <c r="BG107" s="94">
        <v>0</v>
      </c>
      <c r="BH107" s="83">
        <v>0</v>
      </c>
      <c r="BI107" s="92">
        <v>1</v>
      </c>
      <c r="BJ107" s="92">
        <v>1</v>
      </c>
      <c r="BK107" s="92">
        <v>1</v>
      </c>
      <c r="BL107" s="83">
        <v>0</v>
      </c>
      <c r="BM107" s="83">
        <v>0</v>
      </c>
      <c r="BN107" s="83">
        <v>0</v>
      </c>
      <c r="BO107" s="83">
        <v>0</v>
      </c>
      <c r="BP107" s="97">
        <v>0</v>
      </c>
      <c r="BQ107" s="97">
        <v>0</v>
      </c>
      <c r="BR107" s="97">
        <v>0</v>
      </c>
      <c r="BS107" s="97">
        <v>0</v>
      </c>
      <c r="BT107" s="86">
        <v>0</v>
      </c>
      <c r="BU107" s="22">
        <v>0</v>
      </c>
      <c r="BV107" s="22">
        <v>0</v>
      </c>
      <c r="BW107" s="42">
        <v>0</v>
      </c>
      <c r="BX107" s="97">
        <v>0</v>
      </c>
      <c r="BY107" s="97">
        <v>0</v>
      </c>
    </row>
    <row r="108" s="3" customFormat="1" ht="30" customHeight="1" spans="1:77">
      <c r="A108" s="21">
        <f t="shared" si="7"/>
        <v>101</v>
      </c>
      <c r="B108" s="22"/>
      <c r="C108" s="22"/>
      <c r="D108" s="23"/>
      <c r="E108" s="23"/>
      <c r="F108" s="24"/>
      <c r="G108" s="22">
        <v>5</v>
      </c>
      <c r="H108" s="22"/>
      <c r="I108" s="22"/>
      <c r="J108" s="22"/>
      <c r="K108" s="22"/>
      <c r="L108" s="37"/>
      <c r="M108" s="37" t="s">
        <v>490</v>
      </c>
      <c r="N108" s="22" t="s">
        <v>490</v>
      </c>
      <c r="O108" s="22" t="s">
        <v>491</v>
      </c>
      <c r="P108" s="22"/>
      <c r="Q108" s="23" t="s">
        <v>242</v>
      </c>
      <c r="R108" s="24" t="s">
        <v>227</v>
      </c>
      <c r="S108" s="22"/>
      <c r="T108" s="22"/>
      <c r="U108" s="22"/>
      <c r="V108" s="22"/>
      <c r="W108" s="22"/>
      <c r="X108" s="22"/>
      <c r="Y108" s="22" t="s">
        <v>393</v>
      </c>
      <c r="Z108" s="22" t="s">
        <v>492</v>
      </c>
      <c r="AA108" s="22" t="s">
        <v>459</v>
      </c>
      <c r="AB108" s="22" t="s">
        <v>493</v>
      </c>
      <c r="AC108" s="22">
        <v>0.007</v>
      </c>
      <c r="AD108" s="23" t="s">
        <v>232</v>
      </c>
      <c r="AE108" s="55" t="s">
        <v>383</v>
      </c>
      <c r="AF108" s="55"/>
      <c r="AG108" s="55">
        <v>20</v>
      </c>
      <c r="AH108" s="55">
        <v>8</v>
      </c>
      <c r="AI108" s="55"/>
      <c r="AJ108" s="55">
        <v>0.007897728</v>
      </c>
      <c r="AK108" s="65">
        <f>AC108/AJ108</f>
        <v>0.886330853632842</v>
      </c>
      <c r="AL108" s="55"/>
      <c r="AM108" s="55"/>
      <c r="AN108" s="134"/>
      <c r="AO108" s="134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83">
        <v>0</v>
      </c>
      <c r="BB108" s="83">
        <v>0</v>
      </c>
      <c r="BC108" s="83">
        <v>0</v>
      </c>
      <c r="BD108" s="83">
        <v>0</v>
      </c>
      <c r="BE108" s="83">
        <v>0</v>
      </c>
      <c r="BF108" s="83">
        <v>0</v>
      </c>
      <c r="BG108" s="94">
        <v>0</v>
      </c>
      <c r="BH108" s="83">
        <v>0</v>
      </c>
      <c r="BI108" s="92">
        <v>1</v>
      </c>
      <c r="BJ108" s="92">
        <v>1</v>
      </c>
      <c r="BK108" s="92">
        <v>1</v>
      </c>
      <c r="BL108" s="83">
        <v>0</v>
      </c>
      <c r="BM108" s="83">
        <v>0</v>
      </c>
      <c r="BN108" s="83">
        <v>0</v>
      </c>
      <c r="BO108" s="83">
        <v>0</v>
      </c>
      <c r="BP108" s="97">
        <v>0</v>
      </c>
      <c r="BQ108" s="97">
        <v>0</v>
      </c>
      <c r="BR108" s="97">
        <v>0</v>
      </c>
      <c r="BS108" s="97">
        <v>0</v>
      </c>
      <c r="BT108" s="86">
        <v>0</v>
      </c>
      <c r="BU108" s="22">
        <v>0</v>
      </c>
      <c r="BV108" s="22">
        <v>0</v>
      </c>
      <c r="BW108" s="42">
        <v>0</v>
      </c>
      <c r="BX108" s="97">
        <v>0</v>
      </c>
      <c r="BY108" s="97">
        <v>0</v>
      </c>
    </row>
    <row r="109" s="3" customFormat="1" ht="30" customHeight="1" spans="1:77">
      <c r="A109" s="21">
        <f t="shared" si="7"/>
        <v>102</v>
      </c>
      <c r="B109" s="22"/>
      <c r="C109" s="22"/>
      <c r="D109" s="23"/>
      <c r="E109" s="23"/>
      <c r="F109" s="24"/>
      <c r="G109" s="22">
        <v>5</v>
      </c>
      <c r="H109" s="22"/>
      <c r="I109" s="22"/>
      <c r="J109" s="22"/>
      <c r="K109" s="22"/>
      <c r="L109" s="37"/>
      <c r="M109" s="37"/>
      <c r="N109" s="22" t="s">
        <v>494</v>
      </c>
      <c r="O109" s="22" t="s">
        <v>338</v>
      </c>
      <c r="P109" s="22"/>
      <c r="Q109" s="22" t="s">
        <v>242</v>
      </c>
      <c r="R109" s="22" t="s">
        <v>227</v>
      </c>
      <c r="S109" s="22"/>
      <c r="T109" s="22"/>
      <c r="U109" s="22"/>
      <c r="V109" s="22"/>
      <c r="W109" s="22"/>
      <c r="X109" s="22"/>
      <c r="Y109" s="22" t="s">
        <v>339</v>
      </c>
      <c r="Z109" s="22" t="s">
        <v>495</v>
      </c>
      <c r="AA109" s="22" t="s">
        <v>232</v>
      </c>
      <c r="AB109" s="22" t="s">
        <v>495</v>
      </c>
      <c r="AC109" s="22">
        <v>0.01</v>
      </c>
      <c r="AD109" s="23" t="s">
        <v>232</v>
      </c>
      <c r="AE109" s="55"/>
      <c r="AF109" s="55"/>
      <c r="AG109" s="55"/>
      <c r="AH109" s="55"/>
      <c r="AI109" s="55"/>
      <c r="AJ109" s="55"/>
      <c r="AK109" s="23"/>
      <c r="AL109" s="55"/>
      <c r="AM109" s="55"/>
      <c r="AN109" s="134"/>
      <c r="AO109" s="134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83">
        <v>0</v>
      </c>
      <c r="BB109" s="83">
        <v>0</v>
      </c>
      <c r="BC109" s="83">
        <v>0</v>
      </c>
      <c r="BD109" s="83">
        <v>0</v>
      </c>
      <c r="BE109" s="83">
        <v>0</v>
      </c>
      <c r="BF109" s="83">
        <v>0</v>
      </c>
      <c r="BG109" s="94">
        <v>0</v>
      </c>
      <c r="BH109" s="83">
        <v>0</v>
      </c>
      <c r="BI109" s="92">
        <v>1</v>
      </c>
      <c r="BJ109" s="92">
        <v>1</v>
      </c>
      <c r="BK109" s="92">
        <v>1</v>
      </c>
      <c r="BL109" s="83">
        <v>0</v>
      </c>
      <c r="BM109" s="83">
        <v>0</v>
      </c>
      <c r="BN109" s="83">
        <v>0</v>
      </c>
      <c r="BO109" s="83">
        <v>0</v>
      </c>
      <c r="BP109" s="97">
        <v>0</v>
      </c>
      <c r="BQ109" s="97">
        <v>0</v>
      </c>
      <c r="BR109" s="97">
        <v>0</v>
      </c>
      <c r="BS109" s="97">
        <v>0</v>
      </c>
      <c r="BT109" s="86">
        <v>0</v>
      </c>
      <c r="BU109" s="22">
        <v>0</v>
      </c>
      <c r="BV109" s="22">
        <v>0</v>
      </c>
      <c r="BW109" s="42">
        <v>0</v>
      </c>
      <c r="BX109" s="97">
        <v>0</v>
      </c>
      <c r="BY109" s="97">
        <v>0</v>
      </c>
    </row>
    <row r="110" s="3" customFormat="1" ht="30" customHeight="1" spans="1:77">
      <c r="A110" s="21">
        <f t="shared" si="7"/>
        <v>103</v>
      </c>
      <c r="B110" s="22"/>
      <c r="C110" s="22"/>
      <c r="D110" s="23"/>
      <c r="E110" s="23"/>
      <c r="F110" s="24"/>
      <c r="G110" s="22">
        <v>5</v>
      </c>
      <c r="H110" s="22"/>
      <c r="I110" s="22"/>
      <c r="J110" s="22"/>
      <c r="K110" s="22"/>
      <c r="L110" s="37"/>
      <c r="M110" s="37"/>
      <c r="N110" s="22" t="s">
        <v>496</v>
      </c>
      <c r="O110" s="22" t="s">
        <v>497</v>
      </c>
      <c r="P110" s="115"/>
      <c r="Q110" s="22" t="s">
        <v>242</v>
      </c>
      <c r="R110" s="22" t="s">
        <v>227</v>
      </c>
      <c r="S110" s="127"/>
      <c r="T110" s="23"/>
      <c r="U110" s="22"/>
      <c r="V110" s="23"/>
      <c r="W110" s="24"/>
      <c r="X110" s="48"/>
      <c r="Y110" s="23" t="s">
        <v>348</v>
      </c>
      <c r="Z110" s="24" t="s">
        <v>498</v>
      </c>
      <c r="AA110" s="24" t="s">
        <v>459</v>
      </c>
      <c r="AB110" s="24" t="s">
        <v>499</v>
      </c>
      <c r="AC110" s="24">
        <v>0.037</v>
      </c>
      <c r="AD110" s="23" t="s">
        <v>232</v>
      </c>
      <c r="AE110" s="55" t="s">
        <v>351</v>
      </c>
      <c r="AF110" s="55" t="s">
        <v>500</v>
      </c>
      <c r="AG110" s="55">
        <v>75</v>
      </c>
      <c r="AH110" s="55">
        <v>23</v>
      </c>
      <c r="AI110" s="55">
        <v>3</v>
      </c>
      <c r="AJ110" s="55">
        <v>0.0406755</v>
      </c>
      <c r="AK110" s="65">
        <f>AC110/AJ110</f>
        <v>0.909638480166193</v>
      </c>
      <c r="AL110" s="55"/>
      <c r="AM110" s="55"/>
      <c r="AN110" s="134"/>
      <c r="AO110" s="134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83">
        <v>0</v>
      </c>
      <c r="BB110" s="83">
        <v>0</v>
      </c>
      <c r="BC110" s="83">
        <v>0</v>
      </c>
      <c r="BD110" s="83">
        <v>0</v>
      </c>
      <c r="BE110" s="83">
        <v>0</v>
      </c>
      <c r="BF110" s="83">
        <v>0</v>
      </c>
      <c r="BG110" s="94">
        <v>0</v>
      </c>
      <c r="BH110" s="83">
        <v>0</v>
      </c>
      <c r="BI110" s="92">
        <v>2</v>
      </c>
      <c r="BJ110" s="92">
        <v>2</v>
      </c>
      <c r="BK110" s="92">
        <v>2</v>
      </c>
      <c r="BL110" s="83">
        <v>0</v>
      </c>
      <c r="BM110" s="83">
        <v>0</v>
      </c>
      <c r="BN110" s="83">
        <v>0</v>
      </c>
      <c r="BO110" s="83">
        <v>0</v>
      </c>
      <c r="BP110" s="97">
        <v>0</v>
      </c>
      <c r="BQ110" s="97">
        <v>0</v>
      </c>
      <c r="BR110" s="97">
        <v>0</v>
      </c>
      <c r="BS110" s="97">
        <v>0</v>
      </c>
      <c r="BT110" s="86">
        <v>0</v>
      </c>
      <c r="BU110" s="22">
        <v>0</v>
      </c>
      <c r="BV110" s="22">
        <v>0</v>
      </c>
      <c r="BW110" s="42">
        <v>0</v>
      </c>
      <c r="BX110" s="97">
        <v>0</v>
      </c>
      <c r="BY110" s="97">
        <v>0</v>
      </c>
    </row>
    <row r="111" s="3" customFormat="1" ht="30" customHeight="1" spans="1:77">
      <c r="A111" s="21">
        <f t="shared" si="7"/>
        <v>104</v>
      </c>
      <c r="B111" s="23"/>
      <c r="C111" s="23"/>
      <c r="D111" s="23"/>
      <c r="E111" s="23"/>
      <c r="F111" s="24">
        <v>4</v>
      </c>
      <c r="G111" s="23"/>
      <c r="H111" s="23"/>
      <c r="I111" s="23"/>
      <c r="J111" s="23"/>
      <c r="K111" s="23"/>
      <c r="L111" s="107" t="s">
        <v>389</v>
      </c>
      <c r="M111" s="107"/>
      <c r="N111" s="108" t="s">
        <v>441</v>
      </c>
      <c r="O111" s="24" t="s">
        <v>442</v>
      </c>
      <c r="P111" s="108" t="s">
        <v>386</v>
      </c>
      <c r="Q111" s="23" t="s">
        <v>242</v>
      </c>
      <c r="R111" s="24" t="s">
        <v>227</v>
      </c>
      <c r="S111" s="51"/>
      <c r="T111" s="23" t="s">
        <v>356</v>
      </c>
      <c r="U111" s="23" t="s">
        <v>441</v>
      </c>
      <c r="V111" s="23" t="s">
        <v>301</v>
      </c>
      <c r="W111" s="116" t="s">
        <v>229</v>
      </c>
      <c r="X111" s="48" t="s">
        <v>228</v>
      </c>
      <c r="Y111" s="23" t="s">
        <v>348</v>
      </c>
      <c r="Z111" s="24" t="s">
        <v>231</v>
      </c>
      <c r="AA111" s="24"/>
      <c r="AB111" s="23" t="s">
        <v>443</v>
      </c>
      <c r="AC111" s="56">
        <f>AC112+AC113*2</f>
        <v>0.4649</v>
      </c>
      <c r="AD111" s="55" t="s">
        <v>232</v>
      </c>
      <c r="AE111" s="55" t="s">
        <v>331</v>
      </c>
      <c r="AF111" s="55"/>
      <c r="AG111" s="55"/>
      <c r="AH111" s="55"/>
      <c r="AI111" s="55"/>
      <c r="AJ111" s="55"/>
      <c r="AK111" s="55"/>
      <c r="AL111" s="55">
        <v>7.5</v>
      </c>
      <c r="AM111" s="55"/>
      <c r="AN111" s="55" t="s">
        <v>288</v>
      </c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23"/>
      <c r="BA111" s="83">
        <v>2</v>
      </c>
      <c r="BB111" s="83">
        <v>2</v>
      </c>
      <c r="BC111" s="24">
        <v>0</v>
      </c>
      <c r="BD111" s="83">
        <v>0</v>
      </c>
      <c r="BE111" s="83">
        <v>0</v>
      </c>
      <c r="BF111" s="83">
        <v>0</v>
      </c>
      <c r="BG111" s="94">
        <v>0</v>
      </c>
      <c r="BH111" s="24">
        <v>0</v>
      </c>
      <c r="BI111" s="137">
        <v>0</v>
      </c>
      <c r="BJ111" s="137">
        <v>2</v>
      </c>
      <c r="BK111" s="137">
        <v>2</v>
      </c>
      <c r="BL111" s="24">
        <v>0</v>
      </c>
      <c r="BM111" s="24">
        <v>0</v>
      </c>
      <c r="BN111" s="24">
        <v>0</v>
      </c>
      <c r="BO111" s="83">
        <v>0</v>
      </c>
      <c r="BP111" s="97">
        <v>0</v>
      </c>
      <c r="BQ111" s="97">
        <v>0</v>
      </c>
      <c r="BR111" s="97">
        <v>0</v>
      </c>
      <c r="BS111" s="97">
        <v>0</v>
      </c>
      <c r="BT111" s="86">
        <v>0</v>
      </c>
      <c r="BU111" s="22">
        <v>0</v>
      </c>
      <c r="BV111" s="22">
        <v>0</v>
      </c>
      <c r="BW111" s="42">
        <v>0</v>
      </c>
      <c r="BX111" s="97">
        <v>0</v>
      </c>
      <c r="BY111" s="97">
        <v>0</v>
      </c>
    </row>
    <row r="112" s="3" customFormat="1" ht="30" customHeight="1" spans="1:77">
      <c r="A112" s="21">
        <f t="shared" si="7"/>
        <v>105</v>
      </c>
      <c r="B112" s="23"/>
      <c r="C112" s="23"/>
      <c r="D112" s="23"/>
      <c r="E112" s="23"/>
      <c r="F112" s="24"/>
      <c r="G112" s="23">
        <v>5</v>
      </c>
      <c r="H112" s="23"/>
      <c r="I112" s="23"/>
      <c r="J112" s="23"/>
      <c r="K112" s="23"/>
      <c r="L112" s="107" t="s">
        <v>389</v>
      </c>
      <c r="M112" s="107" t="s">
        <v>444</v>
      </c>
      <c r="N112" s="108" t="s">
        <v>445</v>
      </c>
      <c r="O112" s="24" t="s">
        <v>446</v>
      </c>
      <c r="P112" s="108" t="s">
        <v>347</v>
      </c>
      <c r="Q112" s="23" t="s">
        <v>242</v>
      </c>
      <c r="R112" s="24" t="s">
        <v>227</v>
      </c>
      <c r="S112" s="51"/>
      <c r="T112" s="23" t="s">
        <v>356</v>
      </c>
      <c r="U112" s="23" t="s">
        <v>445</v>
      </c>
      <c r="V112" s="23" t="s">
        <v>301</v>
      </c>
      <c r="W112" s="116" t="s">
        <v>229</v>
      </c>
      <c r="X112" s="48" t="s">
        <v>228</v>
      </c>
      <c r="Y112" s="23" t="s">
        <v>348</v>
      </c>
      <c r="Z112" s="24" t="s">
        <v>447</v>
      </c>
      <c r="AA112" s="24"/>
      <c r="AB112" s="23" t="s">
        <v>443</v>
      </c>
      <c r="AC112" s="56">
        <v>0.4373</v>
      </c>
      <c r="AD112" s="55" t="s">
        <v>232</v>
      </c>
      <c r="AE112" s="55" t="s">
        <v>351</v>
      </c>
      <c r="AF112" s="55" t="s">
        <v>448</v>
      </c>
      <c r="AG112" s="55">
        <v>367</v>
      </c>
      <c r="AH112" s="55">
        <v>64</v>
      </c>
      <c r="AI112" s="55">
        <v>3</v>
      </c>
      <c r="AJ112" s="55">
        <v>0.55384704</v>
      </c>
      <c r="AK112" s="65">
        <f>AC112/AJ112</f>
        <v>0.789568181135355</v>
      </c>
      <c r="AL112" s="55"/>
      <c r="AM112" s="55"/>
      <c r="AN112" s="55" t="s">
        <v>342</v>
      </c>
      <c r="AO112" s="55" t="s">
        <v>360</v>
      </c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83">
        <v>1</v>
      </c>
      <c r="BB112" s="83">
        <v>1</v>
      </c>
      <c r="BC112" s="24">
        <v>0</v>
      </c>
      <c r="BD112" s="83">
        <v>0</v>
      </c>
      <c r="BE112" s="83">
        <v>0</v>
      </c>
      <c r="BF112" s="83">
        <v>0</v>
      </c>
      <c r="BG112" s="94">
        <v>0</v>
      </c>
      <c r="BH112" s="24">
        <v>0</v>
      </c>
      <c r="BI112" s="137">
        <v>0</v>
      </c>
      <c r="BJ112" s="137">
        <v>1</v>
      </c>
      <c r="BK112" s="137">
        <v>1</v>
      </c>
      <c r="BL112" s="24">
        <v>0</v>
      </c>
      <c r="BM112" s="24">
        <v>0</v>
      </c>
      <c r="BN112" s="24">
        <v>0</v>
      </c>
      <c r="BO112" s="83">
        <v>0</v>
      </c>
      <c r="BP112" s="97">
        <v>0</v>
      </c>
      <c r="BQ112" s="97">
        <v>0</v>
      </c>
      <c r="BR112" s="97">
        <v>0</v>
      </c>
      <c r="BS112" s="97">
        <v>0</v>
      </c>
      <c r="BT112" s="86">
        <v>0</v>
      </c>
      <c r="BU112" s="22">
        <v>0</v>
      </c>
      <c r="BV112" s="22">
        <v>0</v>
      </c>
      <c r="BW112" s="42">
        <v>0</v>
      </c>
      <c r="BX112" s="97">
        <v>0</v>
      </c>
      <c r="BY112" s="97">
        <v>0</v>
      </c>
    </row>
    <row r="113" s="3" customFormat="1" ht="30" customHeight="1" spans="1:77">
      <c r="A113" s="21">
        <f t="shared" si="7"/>
        <v>106</v>
      </c>
      <c r="B113" s="23"/>
      <c r="C113" s="23"/>
      <c r="D113" s="23"/>
      <c r="E113" s="23"/>
      <c r="F113" s="24"/>
      <c r="G113" s="23">
        <v>5</v>
      </c>
      <c r="H113" s="23"/>
      <c r="I113" s="23"/>
      <c r="J113" s="23"/>
      <c r="K113" s="23"/>
      <c r="L113" s="107" t="s">
        <v>389</v>
      </c>
      <c r="M113" s="107" t="s">
        <v>390</v>
      </c>
      <c r="N113" s="108" t="s">
        <v>391</v>
      </c>
      <c r="O113" s="24" t="s">
        <v>392</v>
      </c>
      <c r="P113" s="108" t="s">
        <v>393</v>
      </c>
      <c r="Q113" s="23" t="s">
        <v>242</v>
      </c>
      <c r="R113" s="24" t="s">
        <v>227</v>
      </c>
      <c r="S113" s="51"/>
      <c r="T113" s="23" t="s">
        <v>356</v>
      </c>
      <c r="U113" s="23" t="s">
        <v>391</v>
      </c>
      <c r="V113" s="23" t="s">
        <v>301</v>
      </c>
      <c r="W113" s="116" t="s">
        <v>229</v>
      </c>
      <c r="X113" s="48" t="s">
        <v>228</v>
      </c>
      <c r="Y113" s="23" t="s">
        <v>394</v>
      </c>
      <c r="Z113" s="24" t="s">
        <v>395</v>
      </c>
      <c r="AA113" s="24"/>
      <c r="AB113" s="23" t="s">
        <v>396</v>
      </c>
      <c r="AC113" s="56">
        <v>0.0138</v>
      </c>
      <c r="AD113" s="55" t="s">
        <v>232</v>
      </c>
      <c r="AE113" s="55" t="s">
        <v>383</v>
      </c>
      <c r="AF113" s="55"/>
      <c r="AG113" s="55">
        <v>14</v>
      </c>
      <c r="AH113" s="55">
        <v>15</v>
      </c>
      <c r="AI113" s="55"/>
      <c r="AJ113" s="55">
        <v>0.019435815</v>
      </c>
      <c r="AK113" s="65">
        <f>AC113/AJ113</f>
        <v>0.710029396760568</v>
      </c>
      <c r="AL113" s="55"/>
      <c r="AM113" s="55"/>
      <c r="AN113" s="55" t="s">
        <v>342</v>
      </c>
      <c r="AO113" s="55" t="s">
        <v>449</v>
      </c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23"/>
      <c r="BA113" s="83">
        <v>2</v>
      </c>
      <c r="BB113" s="83">
        <v>2</v>
      </c>
      <c r="BC113" s="24">
        <v>0</v>
      </c>
      <c r="BD113" s="83">
        <v>0</v>
      </c>
      <c r="BE113" s="83">
        <v>0</v>
      </c>
      <c r="BF113" s="83">
        <v>0</v>
      </c>
      <c r="BG113" s="94">
        <v>0</v>
      </c>
      <c r="BH113" s="24">
        <v>0</v>
      </c>
      <c r="BI113" s="137">
        <v>0</v>
      </c>
      <c r="BJ113" s="137">
        <v>2</v>
      </c>
      <c r="BK113" s="137">
        <v>2</v>
      </c>
      <c r="BL113" s="24">
        <v>0</v>
      </c>
      <c r="BM113" s="24">
        <v>0</v>
      </c>
      <c r="BN113" s="24">
        <v>0</v>
      </c>
      <c r="BO113" s="83">
        <v>0</v>
      </c>
      <c r="BP113" s="97">
        <v>0</v>
      </c>
      <c r="BQ113" s="97">
        <v>0</v>
      </c>
      <c r="BR113" s="97">
        <v>0</v>
      </c>
      <c r="BS113" s="97">
        <v>0</v>
      </c>
      <c r="BT113" s="86">
        <v>0</v>
      </c>
      <c r="BU113" s="22">
        <v>0</v>
      </c>
      <c r="BV113" s="22">
        <v>0</v>
      </c>
      <c r="BW113" s="42">
        <v>0</v>
      </c>
      <c r="BX113" s="97">
        <v>0</v>
      </c>
      <c r="BY113" s="97">
        <v>0</v>
      </c>
    </row>
    <row r="114" s="3" customFormat="1" ht="30" customHeight="1" spans="1:77">
      <c r="A114" s="21">
        <f t="shared" si="7"/>
        <v>107</v>
      </c>
      <c r="B114" s="23"/>
      <c r="C114" s="23"/>
      <c r="D114" s="23"/>
      <c r="E114" s="23"/>
      <c r="F114" s="24">
        <v>4</v>
      </c>
      <c r="G114" s="23"/>
      <c r="H114" s="23"/>
      <c r="I114" s="23"/>
      <c r="J114" s="23"/>
      <c r="K114" s="23"/>
      <c r="L114" s="37"/>
      <c r="M114" s="37" t="s">
        <v>450</v>
      </c>
      <c r="N114" s="22" t="s">
        <v>451</v>
      </c>
      <c r="O114" s="24" t="s">
        <v>452</v>
      </c>
      <c r="P114" s="22" t="s">
        <v>347</v>
      </c>
      <c r="Q114" s="23" t="s">
        <v>242</v>
      </c>
      <c r="R114" s="24" t="s">
        <v>227</v>
      </c>
      <c r="S114" s="51"/>
      <c r="T114" s="23" t="s">
        <v>367</v>
      </c>
      <c r="U114" s="22" t="s">
        <v>451</v>
      </c>
      <c r="V114" s="23" t="s">
        <v>367</v>
      </c>
      <c r="W114" s="48" t="s">
        <v>229</v>
      </c>
      <c r="X114" s="48" t="s">
        <v>228</v>
      </c>
      <c r="Y114" s="23" t="s">
        <v>348</v>
      </c>
      <c r="Z114" s="24" t="s">
        <v>349</v>
      </c>
      <c r="AA114" s="24" t="s">
        <v>350</v>
      </c>
      <c r="AB114" s="23" t="s">
        <v>453</v>
      </c>
      <c r="AC114" s="56">
        <v>0.9282</v>
      </c>
      <c r="AD114" s="23" t="s">
        <v>232</v>
      </c>
      <c r="AE114" s="55" t="s">
        <v>351</v>
      </c>
      <c r="AF114" s="55" t="s">
        <v>454</v>
      </c>
      <c r="AG114" s="55">
        <v>240</v>
      </c>
      <c r="AH114" s="55">
        <v>186</v>
      </c>
      <c r="AI114" s="55">
        <v>3</v>
      </c>
      <c r="AJ114" s="55">
        <v>1.0526112</v>
      </c>
      <c r="AK114" s="65">
        <f>AC114/AJ114</f>
        <v>0.88180707178491</v>
      </c>
      <c r="AL114" s="55"/>
      <c r="AM114" s="55"/>
      <c r="AN114" s="55" t="s">
        <v>342</v>
      </c>
      <c r="AO114" s="55" t="s">
        <v>455</v>
      </c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83">
        <v>1</v>
      </c>
      <c r="BB114" s="83">
        <v>1</v>
      </c>
      <c r="BC114" s="24">
        <v>1</v>
      </c>
      <c r="BD114" s="83">
        <v>0</v>
      </c>
      <c r="BE114" s="83">
        <v>0</v>
      </c>
      <c r="BF114" s="83">
        <v>0</v>
      </c>
      <c r="BG114" s="94">
        <v>0</v>
      </c>
      <c r="BH114" s="83">
        <v>1</v>
      </c>
      <c r="BI114" s="92">
        <v>1</v>
      </c>
      <c r="BJ114" s="92">
        <v>0</v>
      </c>
      <c r="BK114" s="92">
        <v>0</v>
      </c>
      <c r="BL114" s="83">
        <v>1</v>
      </c>
      <c r="BM114" s="83">
        <v>1</v>
      </c>
      <c r="BN114" s="83">
        <v>1</v>
      </c>
      <c r="BO114" s="83">
        <v>0</v>
      </c>
      <c r="BP114" s="97">
        <v>0</v>
      </c>
      <c r="BQ114" s="97">
        <v>0</v>
      </c>
      <c r="BR114" s="97">
        <v>0</v>
      </c>
      <c r="BS114" s="97">
        <v>0</v>
      </c>
      <c r="BT114" s="86">
        <v>0</v>
      </c>
      <c r="BU114" s="22">
        <v>1</v>
      </c>
      <c r="BV114" s="22">
        <v>1</v>
      </c>
      <c r="BW114" s="42">
        <v>1</v>
      </c>
      <c r="BX114" s="97">
        <v>0</v>
      </c>
      <c r="BY114" s="97">
        <v>0</v>
      </c>
    </row>
    <row r="115" s="3" customFormat="1" ht="30" customHeight="1" spans="1:77">
      <c r="A115" s="21">
        <f t="shared" si="7"/>
        <v>108</v>
      </c>
      <c r="B115" s="23"/>
      <c r="C115" s="23"/>
      <c r="D115" s="23"/>
      <c r="E115" s="23"/>
      <c r="F115" s="24">
        <v>4</v>
      </c>
      <c r="G115" s="23"/>
      <c r="H115" s="23"/>
      <c r="I115" s="23"/>
      <c r="J115" s="23"/>
      <c r="K115" s="23"/>
      <c r="L115" s="37"/>
      <c r="M115" s="37" t="s">
        <v>501</v>
      </c>
      <c r="N115" s="22" t="s">
        <v>502</v>
      </c>
      <c r="O115" s="22" t="s">
        <v>503</v>
      </c>
      <c r="P115" s="22" t="s">
        <v>347</v>
      </c>
      <c r="Q115" s="128" t="s">
        <v>242</v>
      </c>
      <c r="R115" s="118" t="s">
        <v>227</v>
      </c>
      <c r="S115" s="119"/>
      <c r="T115" s="23"/>
      <c r="U115" s="22" t="s">
        <v>502</v>
      </c>
      <c r="V115" s="22" t="s">
        <v>301</v>
      </c>
      <c r="W115" s="22" t="s">
        <v>229</v>
      </c>
      <c r="X115" s="22" t="s">
        <v>228</v>
      </c>
      <c r="Y115" s="22" t="s">
        <v>348</v>
      </c>
      <c r="Z115" s="22" t="s">
        <v>357</v>
      </c>
      <c r="AA115" s="22" t="s">
        <v>350</v>
      </c>
      <c r="AB115" s="22" t="s">
        <v>504</v>
      </c>
      <c r="AC115" s="22">
        <v>0.439</v>
      </c>
      <c r="AD115" s="23" t="s">
        <v>232</v>
      </c>
      <c r="AE115" s="55" t="s">
        <v>351</v>
      </c>
      <c r="AF115" s="55" t="s">
        <v>505</v>
      </c>
      <c r="AG115" s="55">
        <v>330</v>
      </c>
      <c r="AH115" s="55">
        <v>57</v>
      </c>
      <c r="AI115" s="55">
        <v>3</v>
      </c>
      <c r="AJ115" s="55">
        <v>0.4435398</v>
      </c>
      <c r="AK115" s="65">
        <f>AC115/AJ115</f>
        <v>0.989764616388428</v>
      </c>
      <c r="AL115" s="55"/>
      <c r="AM115" s="55"/>
      <c r="AN115" s="55" t="s">
        <v>342</v>
      </c>
      <c r="AO115" s="55" t="s">
        <v>506</v>
      </c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83">
        <v>0</v>
      </c>
      <c r="BB115" s="83">
        <v>0</v>
      </c>
      <c r="BC115" s="24">
        <v>0</v>
      </c>
      <c r="BD115" s="83">
        <v>0</v>
      </c>
      <c r="BE115" s="83">
        <v>0</v>
      </c>
      <c r="BF115" s="83">
        <v>0</v>
      </c>
      <c r="BG115" s="94">
        <v>0</v>
      </c>
      <c r="BH115" s="83">
        <v>1</v>
      </c>
      <c r="BI115" s="92">
        <v>1</v>
      </c>
      <c r="BJ115" s="92">
        <v>0</v>
      </c>
      <c r="BK115" s="92">
        <v>0</v>
      </c>
      <c r="BL115" s="83">
        <v>1</v>
      </c>
      <c r="BM115" s="83">
        <v>0</v>
      </c>
      <c r="BN115" s="83">
        <v>0</v>
      </c>
      <c r="BO115" s="83">
        <v>0</v>
      </c>
      <c r="BP115" s="97">
        <v>0</v>
      </c>
      <c r="BQ115" s="97">
        <v>0</v>
      </c>
      <c r="BR115" s="97">
        <v>0</v>
      </c>
      <c r="BS115" s="97">
        <v>0</v>
      </c>
      <c r="BT115" s="86">
        <v>0</v>
      </c>
      <c r="BU115" s="22">
        <v>1</v>
      </c>
      <c r="BV115" s="22">
        <v>1</v>
      </c>
      <c r="BW115" s="42">
        <v>1</v>
      </c>
      <c r="BX115" s="97">
        <v>0</v>
      </c>
      <c r="BY115" s="97">
        <v>0</v>
      </c>
    </row>
    <row r="116" s="3" customFormat="1" ht="30" customHeight="1" spans="1:77">
      <c r="A116" s="21">
        <f t="shared" si="7"/>
        <v>109</v>
      </c>
      <c r="B116" s="23"/>
      <c r="C116" s="23"/>
      <c r="D116" s="23"/>
      <c r="E116" s="23"/>
      <c r="F116" s="24">
        <v>4</v>
      </c>
      <c r="G116" s="23"/>
      <c r="H116" s="23"/>
      <c r="I116" s="23"/>
      <c r="J116" s="23"/>
      <c r="K116" s="23"/>
      <c r="L116" s="37"/>
      <c r="M116" s="37" t="s">
        <v>507</v>
      </c>
      <c r="N116" s="22" t="s">
        <v>508</v>
      </c>
      <c r="O116" s="22" t="s">
        <v>509</v>
      </c>
      <c r="P116" s="22" t="s">
        <v>347</v>
      </c>
      <c r="Q116" s="128" t="s">
        <v>242</v>
      </c>
      <c r="R116" s="118" t="s">
        <v>227</v>
      </c>
      <c r="S116" s="119"/>
      <c r="T116" s="23"/>
      <c r="U116" s="22" t="s">
        <v>502</v>
      </c>
      <c r="V116" s="22" t="s">
        <v>301</v>
      </c>
      <c r="W116" s="22" t="s">
        <v>229</v>
      </c>
      <c r="X116" s="22" t="s">
        <v>228</v>
      </c>
      <c r="Y116" s="22" t="s">
        <v>348</v>
      </c>
      <c r="Z116" s="22" t="s">
        <v>510</v>
      </c>
      <c r="AA116" s="22" t="s">
        <v>350</v>
      </c>
      <c r="AB116" s="22" t="s">
        <v>511</v>
      </c>
      <c r="AC116" s="22">
        <v>0.439</v>
      </c>
      <c r="AD116" s="23" t="s">
        <v>232</v>
      </c>
      <c r="AE116" s="55" t="s">
        <v>351</v>
      </c>
      <c r="AF116" s="55" t="s">
        <v>505</v>
      </c>
      <c r="AG116" s="55">
        <v>330</v>
      </c>
      <c r="AH116" s="55">
        <v>57</v>
      </c>
      <c r="AI116" s="55">
        <v>3</v>
      </c>
      <c r="AJ116" s="55">
        <v>0.4435398</v>
      </c>
      <c r="AK116" s="65">
        <f>AC116/AJ116</f>
        <v>0.989764616388428</v>
      </c>
      <c r="AL116" s="55"/>
      <c r="AM116" s="55"/>
      <c r="AN116" s="55" t="s">
        <v>342</v>
      </c>
      <c r="AO116" s="55" t="s">
        <v>506</v>
      </c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83">
        <v>0</v>
      </c>
      <c r="BB116" s="83">
        <v>0</v>
      </c>
      <c r="BC116" s="24">
        <v>0</v>
      </c>
      <c r="BD116" s="83">
        <v>0</v>
      </c>
      <c r="BE116" s="83">
        <v>0</v>
      </c>
      <c r="BF116" s="83">
        <v>0</v>
      </c>
      <c r="BG116" s="94">
        <v>0</v>
      </c>
      <c r="BH116" s="83">
        <v>1</v>
      </c>
      <c r="BI116" s="92">
        <v>1</v>
      </c>
      <c r="BJ116" s="92">
        <v>0</v>
      </c>
      <c r="BK116" s="92">
        <v>0</v>
      </c>
      <c r="BL116" s="83">
        <v>1</v>
      </c>
      <c r="BM116" s="83">
        <v>0</v>
      </c>
      <c r="BN116" s="83">
        <v>0</v>
      </c>
      <c r="BO116" s="83">
        <v>0</v>
      </c>
      <c r="BP116" s="97">
        <v>0</v>
      </c>
      <c r="BQ116" s="97">
        <v>0</v>
      </c>
      <c r="BR116" s="97">
        <v>0</v>
      </c>
      <c r="BS116" s="97">
        <v>0</v>
      </c>
      <c r="BT116" s="86">
        <v>0</v>
      </c>
      <c r="BU116" s="22">
        <v>1</v>
      </c>
      <c r="BV116" s="22">
        <v>1</v>
      </c>
      <c r="BW116" s="42">
        <v>1</v>
      </c>
      <c r="BX116" s="97">
        <v>0</v>
      </c>
      <c r="BY116" s="97">
        <v>0</v>
      </c>
    </row>
    <row r="117" s="3" customFormat="1" ht="30" customHeight="1" spans="1:77">
      <c r="A117" s="21">
        <f t="shared" si="7"/>
        <v>110</v>
      </c>
      <c r="B117" s="23"/>
      <c r="C117" s="23"/>
      <c r="D117" s="23"/>
      <c r="E117" s="23"/>
      <c r="F117" s="24">
        <v>4</v>
      </c>
      <c r="G117" s="23"/>
      <c r="H117" s="23"/>
      <c r="I117" s="23"/>
      <c r="J117" s="23"/>
      <c r="K117" s="23"/>
      <c r="L117" s="37"/>
      <c r="M117" s="37" t="s">
        <v>512</v>
      </c>
      <c r="N117" s="22" t="s">
        <v>512</v>
      </c>
      <c r="O117" s="22" t="s">
        <v>513</v>
      </c>
      <c r="P117" s="22" t="s">
        <v>514</v>
      </c>
      <c r="Q117" s="23" t="s">
        <v>242</v>
      </c>
      <c r="R117" s="24" t="s">
        <v>227</v>
      </c>
      <c r="S117" s="22"/>
      <c r="T117" s="22" t="s">
        <v>226</v>
      </c>
      <c r="U117" s="22" t="str">
        <f t="shared" ref="U117:U125" si="8">N117</f>
        <v>SHT0010999</v>
      </c>
      <c r="V117" s="22" t="s">
        <v>226</v>
      </c>
      <c r="W117" s="22" t="s">
        <v>515</v>
      </c>
      <c r="X117" s="22" t="s">
        <v>516</v>
      </c>
      <c r="Y117" s="22" t="s">
        <v>514</v>
      </c>
      <c r="Z117" s="22" t="s">
        <v>232</v>
      </c>
      <c r="AA117" s="22" t="s">
        <v>232</v>
      </c>
      <c r="AB117" s="22" t="s">
        <v>517</v>
      </c>
      <c r="AC117" s="133">
        <f>AC118+AC119+AC120+AC121*2</f>
        <v>0.7961</v>
      </c>
      <c r="AD117" s="23" t="s">
        <v>232</v>
      </c>
      <c r="AE117" s="55" t="s">
        <v>331</v>
      </c>
      <c r="AF117" s="55"/>
      <c r="AG117" s="55"/>
      <c r="AH117" s="55"/>
      <c r="AI117" s="55"/>
      <c r="AJ117" s="55"/>
      <c r="AK117" s="23"/>
      <c r="AL117" s="55">
        <v>17.4</v>
      </c>
      <c r="AM117" s="55"/>
      <c r="AN117" s="55" t="s">
        <v>342</v>
      </c>
      <c r="AO117" s="55" t="s">
        <v>518</v>
      </c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4">
        <v>0</v>
      </c>
      <c r="BB117" s="24">
        <v>0</v>
      </c>
      <c r="BC117" s="24">
        <v>1</v>
      </c>
      <c r="BD117" s="83">
        <v>0</v>
      </c>
      <c r="BE117" s="83">
        <v>0</v>
      </c>
      <c r="BF117" s="83">
        <v>0</v>
      </c>
      <c r="BG117" s="94">
        <v>0</v>
      </c>
      <c r="BH117" s="83">
        <v>0</v>
      </c>
      <c r="BI117" s="92">
        <v>0</v>
      </c>
      <c r="BJ117" s="92">
        <v>0</v>
      </c>
      <c r="BK117" s="92">
        <v>0</v>
      </c>
      <c r="BL117" s="83">
        <v>0</v>
      </c>
      <c r="BM117" s="83">
        <v>1</v>
      </c>
      <c r="BN117" s="83">
        <v>1</v>
      </c>
      <c r="BO117" s="83">
        <v>0</v>
      </c>
      <c r="BP117" s="136">
        <v>0</v>
      </c>
      <c r="BQ117" s="136">
        <v>0</v>
      </c>
      <c r="BR117" s="136">
        <v>0</v>
      </c>
      <c r="BS117" s="136">
        <v>0</v>
      </c>
      <c r="BT117" s="86">
        <v>0</v>
      </c>
      <c r="BU117" s="22">
        <v>0</v>
      </c>
      <c r="BV117" s="22">
        <v>0</v>
      </c>
      <c r="BW117" s="42">
        <v>0</v>
      </c>
      <c r="BX117" s="136">
        <v>0</v>
      </c>
      <c r="BY117" s="136">
        <v>0</v>
      </c>
    </row>
    <row r="118" s="3" customFormat="1" ht="30" customHeight="1" spans="1:77">
      <c r="A118" s="21">
        <f t="shared" si="7"/>
        <v>111</v>
      </c>
      <c r="B118" s="23"/>
      <c r="C118" s="23"/>
      <c r="D118" s="23"/>
      <c r="E118" s="23"/>
      <c r="F118" s="24"/>
      <c r="G118" s="23">
        <v>5</v>
      </c>
      <c r="H118" s="23"/>
      <c r="I118" s="23"/>
      <c r="J118" s="23"/>
      <c r="K118" s="23"/>
      <c r="L118" s="37"/>
      <c r="M118" s="37" t="s">
        <v>519</v>
      </c>
      <c r="N118" s="22" t="s">
        <v>519</v>
      </c>
      <c r="O118" s="22" t="s">
        <v>520</v>
      </c>
      <c r="P118" s="22" t="s">
        <v>348</v>
      </c>
      <c r="Q118" s="23" t="s">
        <v>242</v>
      </c>
      <c r="R118" s="24" t="s">
        <v>227</v>
      </c>
      <c r="S118" s="22"/>
      <c r="T118" s="22" t="s">
        <v>226</v>
      </c>
      <c r="U118" s="22" t="str">
        <f t="shared" si="8"/>
        <v>SHT0011000</v>
      </c>
      <c r="V118" s="22" t="s">
        <v>226</v>
      </c>
      <c r="W118" s="22" t="s">
        <v>515</v>
      </c>
      <c r="X118" s="22" t="s">
        <v>516</v>
      </c>
      <c r="Y118" s="22" t="s">
        <v>348</v>
      </c>
      <c r="Z118" s="22" t="s">
        <v>510</v>
      </c>
      <c r="AA118" s="22" t="s">
        <v>521</v>
      </c>
      <c r="AB118" s="22" t="s">
        <v>517</v>
      </c>
      <c r="AC118" s="133">
        <v>0.7311</v>
      </c>
      <c r="AD118" s="23" t="s">
        <v>232</v>
      </c>
      <c r="AE118" s="55" t="s">
        <v>351</v>
      </c>
      <c r="AF118" s="55" t="s">
        <v>522</v>
      </c>
      <c r="AG118" s="55">
        <v>431</v>
      </c>
      <c r="AH118" s="55">
        <v>105</v>
      </c>
      <c r="AI118" s="55">
        <v>3</v>
      </c>
      <c r="AJ118" s="55">
        <v>1.0671129</v>
      </c>
      <c r="AK118" s="65">
        <f>AC118/AJ118</f>
        <v>0.685119634482912</v>
      </c>
      <c r="AL118" s="55"/>
      <c r="AM118" s="55"/>
      <c r="AN118" s="134"/>
      <c r="AO118" s="134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4">
        <v>0</v>
      </c>
      <c r="BB118" s="24">
        <v>0</v>
      </c>
      <c r="BC118" s="24">
        <v>1</v>
      </c>
      <c r="BD118" s="83">
        <v>0</v>
      </c>
      <c r="BE118" s="83">
        <v>0</v>
      </c>
      <c r="BF118" s="83">
        <v>0</v>
      </c>
      <c r="BG118" s="94">
        <v>0</v>
      </c>
      <c r="BH118" s="83">
        <v>0</v>
      </c>
      <c r="BI118" s="92">
        <v>0</v>
      </c>
      <c r="BJ118" s="92">
        <v>0</v>
      </c>
      <c r="BK118" s="92">
        <v>0</v>
      </c>
      <c r="BL118" s="83">
        <v>0</v>
      </c>
      <c r="BM118" s="83">
        <v>1</v>
      </c>
      <c r="BN118" s="83">
        <v>1</v>
      </c>
      <c r="BO118" s="83">
        <v>0</v>
      </c>
      <c r="BP118" s="136">
        <v>0</v>
      </c>
      <c r="BQ118" s="136">
        <v>0</v>
      </c>
      <c r="BR118" s="136">
        <v>0</v>
      </c>
      <c r="BS118" s="136">
        <v>0</v>
      </c>
      <c r="BT118" s="86">
        <v>0</v>
      </c>
      <c r="BU118" s="22">
        <v>0</v>
      </c>
      <c r="BV118" s="22">
        <v>0</v>
      </c>
      <c r="BW118" s="42">
        <v>0</v>
      </c>
      <c r="BX118" s="136">
        <v>0</v>
      </c>
      <c r="BY118" s="136">
        <v>0</v>
      </c>
    </row>
    <row r="119" s="3" customFormat="1" ht="30" customHeight="1" spans="1:77">
      <c r="A119" s="21">
        <f t="shared" si="7"/>
        <v>112</v>
      </c>
      <c r="B119" s="23"/>
      <c r="C119" s="23"/>
      <c r="D119" s="23"/>
      <c r="E119" s="23"/>
      <c r="F119" s="24"/>
      <c r="G119" s="23">
        <v>5</v>
      </c>
      <c r="H119" s="23"/>
      <c r="I119" s="23"/>
      <c r="J119" s="23"/>
      <c r="K119" s="23"/>
      <c r="L119" s="37"/>
      <c r="M119" s="37" t="s">
        <v>523</v>
      </c>
      <c r="N119" s="22" t="s">
        <v>523</v>
      </c>
      <c r="O119" s="22" t="s">
        <v>524</v>
      </c>
      <c r="P119" s="22" t="s">
        <v>525</v>
      </c>
      <c r="Q119" s="23" t="s">
        <v>242</v>
      </c>
      <c r="R119" s="24" t="s">
        <v>227</v>
      </c>
      <c r="S119" s="22"/>
      <c r="T119" s="22" t="s">
        <v>226</v>
      </c>
      <c r="U119" s="22" t="str">
        <f t="shared" si="8"/>
        <v>SHT0011001</v>
      </c>
      <c r="V119" s="22" t="s">
        <v>226</v>
      </c>
      <c r="W119" s="22" t="s">
        <v>515</v>
      </c>
      <c r="X119" s="22" t="s">
        <v>516</v>
      </c>
      <c r="Y119" s="22" t="s">
        <v>525</v>
      </c>
      <c r="Z119" s="22" t="s">
        <v>498</v>
      </c>
      <c r="AA119" s="22" t="s">
        <v>232</v>
      </c>
      <c r="AB119" s="22" t="s">
        <v>526</v>
      </c>
      <c r="AC119" s="133">
        <v>0.03</v>
      </c>
      <c r="AD119" s="23" t="s">
        <v>232</v>
      </c>
      <c r="AE119" s="55" t="s">
        <v>527</v>
      </c>
      <c r="AF119" s="55"/>
      <c r="AG119" s="55">
        <v>37.5</v>
      </c>
      <c r="AH119" s="55">
        <v>18</v>
      </c>
      <c r="AI119" s="55"/>
      <c r="AJ119" s="55">
        <f t="shared" ref="AJ119:AJ125" si="9">3.14*9*9*AG119*7860/1000000000</f>
        <v>0.074966715</v>
      </c>
      <c r="AK119" s="65">
        <f t="shared" ref="AK119:AK125" si="10">AC119/AJ119</f>
        <v>0.400177598818356</v>
      </c>
      <c r="AL119" s="55"/>
      <c r="AM119" s="55"/>
      <c r="AN119" s="134"/>
      <c r="AO119" s="134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4">
        <v>0</v>
      </c>
      <c r="BB119" s="24">
        <v>0</v>
      </c>
      <c r="BC119" s="24">
        <v>1</v>
      </c>
      <c r="BD119" s="83">
        <v>0</v>
      </c>
      <c r="BE119" s="83">
        <v>0</v>
      </c>
      <c r="BF119" s="83">
        <v>0</v>
      </c>
      <c r="BG119" s="94">
        <v>0</v>
      </c>
      <c r="BH119" s="83">
        <v>0</v>
      </c>
      <c r="BI119" s="92">
        <v>0</v>
      </c>
      <c r="BJ119" s="92">
        <v>0</v>
      </c>
      <c r="BK119" s="92">
        <v>0</v>
      </c>
      <c r="BL119" s="83">
        <v>0</v>
      </c>
      <c r="BM119" s="83">
        <v>1</v>
      </c>
      <c r="BN119" s="83">
        <v>1</v>
      </c>
      <c r="BO119" s="83">
        <v>0</v>
      </c>
      <c r="BP119" s="136">
        <v>0</v>
      </c>
      <c r="BQ119" s="136">
        <v>0</v>
      </c>
      <c r="BR119" s="136">
        <v>0</v>
      </c>
      <c r="BS119" s="136">
        <v>0</v>
      </c>
      <c r="BT119" s="86">
        <v>0</v>
      </c>
      <c r="BU119" s="22">
        <v>0</v>
      </c>
      <c r="BV119" s="22">
        <v>0</v>
      </c>
      <c r="BW119" s="42">
        <v>0</v>
      </c>
      <c r="BX119" s="136">
        <v>0</v>
      </c>
      <c r="BY119" s="136">
        <v>0</v>
      </c>
    </row>
    <row r="120" s="3" customFormat="1" ht="30" customHeight="1" spans="1:77">
      <c r="A120" s="21">
        <f t="shared" si="7"/>
        <v>113</v>
      </c>
      <c r="B120" s="23"/>
      <c r="C120" s="23"/>
      <c r="D120" s="23"/>
      <c r="E120" s="23"/>
      <c r="F120" s="24"/>
      <c r="G120" s="23">
        <v>5</v>
      </c>
      <c r="H120" s="23"/>
      <c r="I120" s="23"/>
      <c r="J120" s="23"/>
      <c r="K120" s="23"/>
      <c r="L120" s="37"/>
      <c r="M120" s="37" t="s">
        <v>528</v>
      </c>
      <c r="N120" s="22" t="s">
        <v>528</v>
      </c>
      <c r="O120" s="22" t="s">
        <v>529</v>
      </c>
      <c r="P120" s="22" t="s">
        <v>525</v>
      </c>
      <c r="Q120" s="23" t="s">
        <v>242</v>
      </c>
      <c r="R120" s="24" t="s">
        <v>227</v>
      </c>
      <c r="S120" s="22"/>
      <c r="T120" s="22" t="s">
        <v>226</v>
      </c>
      <c r="U120" s="22" t="str">
        <f t="shared" si="8"/>
        <v>SHT0011002</v>
      </c>
      <c r="V120" s="22" t="s">
        <v>226</v>
      </c>
      <c r="W120" s="22" t="s">
        <v>515</v>
      </c>
      <c r="X120" s="22" t="s">
        <v>516</v>
      </c>
      <c r="Y120" s="22" t="s">
        <v>525</v>
      </c>
      <c r="Z120" s="22" t="s">
        <v>498</v>
      </c>
      <c r="AA120" s="22" t="s">
        <v>232</v>
      </c>
      <c r="AB120" s="22" t="s">
        <v>530</v>
      </c>
      <c r="AC120" s="133">
        <v>0.015</v>
      </c>
      <c r="AD120" s="23" t="s">
        <v>232</v>
      </c>
      <c r="AE120" s="55" t="s">
        <v>527</v>
      </c>
      <c r="AF120" s="55"/>
      <c r="AG120" s="55">
        <v>19.5</v>
      </c>
      <c r="AH120" s="55">
        <v>18</v>
      </c>
      <c r="AI120" s="55"/>
      <c r="AJ120" s="55">
        <f t="shared" si="9"/>
        <v>0.0389826918</v>
      </c>
      <c r="AK120" s="65">
        <f t="shared" si="10"/>
        <v>0.384786152709957</v>
      </c>
      <c r="AL120" s="55"/>
      <c r="AM120" s="55"/>
      <c r="AN120" s="134"/>
      <c r="AO120" s="134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4">
        <v>0</v>
      </c>
      <c r="BB120" s="24">
        <v>0</v>
      </c>
      <c r="BC120" s="24">
        <v>1</v>
      </c>
      <c r="BD120" s="83">
        <v>0</v>
      </c>
      <c r="BE120" s="83">
        <v>0</v>
      </c>
      <c r="BF120" s="83">
        <v>0</v>
      </c>
      <c r="BG120" s="94">
        <v>0</v>
      </c>
      <c r="BH120" s="83">
        <v>0</v>
      </c>
      <c r="BI120" s="92">
        <v>0</v>
      </c>
      <c r="BJ120" s="92">
        <v>0</v>
      </c>
      <c r="BK120" s="92">
        <v>0</v>
      </c>
      <c r="BL120" s="83">
        <v>0</v>
      </c>
      <c r="BM120" s="83">
        <v>1</v>
      </c>
      <c r="BN120" s="83">
        <v>1</v>
      </c>
      <c r="BO120" s="83">
        <v>0</v>
      </c>
      <c r="BP120" s="136">
        <v>0</v>
      </c>
      <c r="BQ120" s="136">
        <v>0</v>
      </c>
      <c r="BR120" s="136">
        <v>0</v>
      </c>
      <c r="BS120" s="136">
        <v>0</v>
      </c>
      <c r="BT120" s="86">
        <v>0</v>
      </c>
      <c r="BU120" s="22">
        <v>0</v>
      </c>
      <c r="BV120" s="22">
        <v>0</v>
      </c>
      <c r="BW120" s="42">
        <v>0</v>
      </c>
      <c r="BX120" s="136">
        <v>0</v>
      </c>
      <c r="BY120" s="136">
        <v>0</v>
      </c>
    </row>
    <row r="121" s="3" customFormat="1" ht="30" customHeight="1" spans="1:77">
      <c r="A121" s="21">
        <f t="shared" si="7"/>
        <v>114</v>
      </c>
      <c r="B121" s="23"/>
      <c r="C121" s="23"/>
      <c r="D121" s="23"/>
      <c r="E121" s="23"/>
      <c r="F121" s="24"/>
      <c r="G121" s="23">
        <v>5</v>
      </c>
      <c r="H121" s="23"/>
      <c r="I121" s="23"/>
      <c r="J121" s="23"/>
      <c r="K121" s="23"/>
      <c r="L121" s="37"/>
      <c r="M121" s="37"/>
      <c r="N121" s="22" t="s">
        <v>531</v>
      </c>
      <c r="O121" s="22" t="s">
        <v>532</v>
      </c>
      <c r="P121" s="22" t="s">
        <v>339</v>
      </c>
      <c r="Q121" s="23" t="s">
        <v>242</v>
      </c>
      <c r="R121" s="24" t="s">
        <v>227</v>
      </c>
      <c r="S121" s="22"/>
      <c r="T121" s="22" t="s">
        <v>226</v>
      </c>
      <c r="U121" s="22" t="s">
        <v>232</v>
      </c>
      <c r="V121" s="22" t="s">
        <v>226</v>
      </c>
      <c r="W121" s="22" t="s">
        <v>515</v>
      </c>
      <c r="X121" s="22" t="s">
        <v>516</v>
      </c>
      <c r="Y121" s="22" t="s">
        <v>339</v>
      </c>
      <c r="Z121" s="22" t="s">
        <v>495</v>
      </c>
      <c r="AA121" s="22" t="s">
        <v>232</v>
      </c>
      <c r="AB121" s="22" t="s">
        <v>232</v>
      </c>
      <c r="AC121" s="133">
        <v>0.01</v>
      </c>
      <c r="AD121" s="23" t="s">
        <v>232</v>
      </c>
      <c r="AE121" s="55"/>
      <c r="AF121" s="55"/>
      <c r="AG121" s="55"/>
      <c r="AH121" s="55"/>
      <c r="AI121" s="55"/>
      <c r="AJ121" s="55"/>
      <c r="AK121" s="23"/>
      <c r="AL121" s="55"/>
      <c r="AM121" s="55"/>
      <c r="AN121" s="134"/>
      <c r="AO121" s="134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4">
        <v>0</v>
      </c>
      <c r="BB121" s="24">
        <v>0</v>
      </c>
      <c r="BC121" s="24">
        <v>2</v>
      </c>
      <c r="BD121" s="83">
        <v>0</v>
      </c>
      <c r="BE121" s="83">
        <v>0</v>
      </c>
      <c r="BF121" s="83">
        <v>0</v>
      </c>
      <c r="BG121" s="94">
        <v>0</v>
      </c>
      <c r="BH121" s="83">
        <v>0</v>
      </c>
      <c r="BI121" s="92">
        <v>0</v>
      </c>
      <c r="BJ121" s="92">
        <v>0</v>
      </c>
      <c r="BK121" s="92">
        <v>0</v>
      </c>
      <c r="BL121" s="83">
        <v>0</v>
      </c>
      <c r="BM121" s="83">
        <v>2</v>
      </c>
      <c r="BN121" s="83">
        <v>2</v>
      </c>
      <c r="BO121" s="83">
        <v>0</v>
      </c>
      <c r="BP121" s="136">
        <v>0</v>
      </c>
      <c r="BQ121" s="136">
        <v>0</v>
      </c>
      <c r="BR121" s="136">
        <v>0</v>
      </c>
      <c r="BS121" s="136">
        <v>0</v>
      </c>
      <c r="BT121" s="86">
        <v>0</v>
      </c>
      <c r="BU121" s="22">
        <v>0</v>
      </c>
      <c r="BV121" s="22">
        <v>0</v>
      </c>
      <c r="BW121" s="42">
        <v>0</v>
      </c>
      <c r="BX121" s="136">
        <v>0</v>
      </c>
      <c r="BY121" s="136">
        <v>0</v>
      </c>
    </row>
    <row r="122" s="3" customFormat="1" ht="30" customHeight="1" spans="1:77">
      <c r="A122" s="21">
        <f t="shared" ref="A122:A132" si="11">ROW()-7</f>
        <v>115</v>
      </c>
      <c r="B122" s="23"/>
      <c r="C122" s="23"/>
      <c r="D122" s="23"/>
      <c r="E122" s="23"/>
      <c r="F122" s="24">
        <v>4</v>
      </c>
      <c r="G122" s="23"/>
      <c r="H122" s="23"/>
      <c r="I122" s="23"/>
      <c r="J122" s="23"/>
      <c r="K122" s="23"/>
      <c r="L122" s="37"/>
      <c r="M122" s="37" t="s">
        <v>533</v>
      </c>
      <c r="N122" s="22" t="s">
        <v>533</v>
      </c>
      <c r="O122" s="22" t="s">
        <v>534</v>
      </c>
      <c r="P122" s="22" t="s">
        <v>514</v>
      </c>
      <c r="Q122" s="23" t="s">
        <v>242</v>
      </c>
      <c r="R122" s="24" t="s">
        <v>227</v>
      </c>
      <c r="S122" s="22"/>
      <c r="T122" s="22" t="s">
        <v>226</v>
      </c>
      <c r="U122" s="22" t="s">
        <v>232</v>
      </c>
      <c r="V122" s="22" t="s">
        <v>226</v>
      </c>
      <c r="W122" s="22" t="s">
        <v>515</v>
      </c>
      <c r="X122" s="22" t="s">
        <v>516</v>
      </c>
      <c r="Y122" s="22" t="s">
        <v>514</v>
      </c>
      <c r="Z122" s="22" t="s">
        <v>232</v>
      </c>
      <c r="AA122" s="22" t="s">
        <v>232</v>
      </c>
      <c r="AB122" s="22" t="s">
        <v>517</v>
      </c>
      <c r="AC122" s="133">
        <f>AC123+AC124+AC125+AC126*2</f>
        <v>0.7961</v>
      </c>
      <c r="AD122" s="23" t="s">
        <v>232</v>
      </c>
      <c r="AE122" s="55" t="s">
        <v>331</v>
      </c>
      <c r="AF122" s="55"/>
      <c r="AG122" s="55"/>
      <c r="AH122" s="55"/>
      <c r="AI122" s="55"/>
      <c r="AJ122" s="55"/>
      <c r="AK122" s="23"/>
      <c r="AL122" s="55">
        <v>17.4</v>
      </c>
      <c r="AM122" s="55"/>
      <c r="AN122" s="55" t="s">
        <v>342</v>
      </c>
      <c r="AO122" s="55" t="s">
        <v>518</v>
      </c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4">
        <v>0</v>
      </c>
      <c r="BB122" s="24">
        <v>0</v>
      </c>
      <c r="BC122" s="24">
        <v>1</v>
      </c>
      <c r="BD122" s="83">
        <v>0</v>
      </c>
      <c r="BE122" s="83">
        <v>0</v>
      </c>
      <c r="BF122" s="83">
        <v>0</v>
      </c>
      <c r="BG122" s="94">
        <v>0</v>
      </c>
      <c r="BH122" s="83">
        <v>0</v>
      </c>
      <c r="BI122" s="92">
        <v>0</v>
      </c>
      <c r="BJ122" s="92">
        <v>0</v>
      </c>
      <c r="BK122" s="92">
        <v>0</v>
      </c>
      <c r="BL122" s="83">
        <v>0</v>
      </c>
      <c r="BM122" s="83">
        <v>1</v>
      </c>
      <c r="BN122" s="83">
        <v>1</v>
      </c>
      <c r="BO122" s="83">
        <v>0</v>
      </c>
      <c r="BP122" s="136">
        <v>0</v>
      </c>
      <c r="BQ122" s="136">
        <v>0</v>
      </c>
      <c r="BR122" s="136">
        <v>0</v>
      </c>
      <c r="BS122" s="136">
        <v>0</v>
      </c>
      <c r="BT122" s="86">
        <v>0</v>
      </c>
      <c r="BU122" s="22">
        <v>0</v>
      </c>
      <c r="BV122" s="22">
        <v>0</v>
      </c>
      <c r="BW122" s="42">
        <v>0</v>
      </c>
      <c r="BX122" s="136">
        <v>0</v>
      </c>
      <c r="BY122" s="136">
        <v>0</v>
      </c>
    </row>
    <row r="123" s="3" customFormat="1" ht="30" customHeight="1" spans="1:77">
      <c r="A123" s="21">
        <f t="shared" si="11"/>
        <v>116</v>
      </c>
      <c r="B123" s="23"/>
      <c r="C123" s="23"/>
      <c r="D123" s="23"/>
      <c r="E123" s="23"/>
      <c r="F123" s="24"/>
      <c r="G123" s="23">
        <v>5</v>
      </c>
      <c r="H123" s="23"/>
      <c r="I123" s="23"/>
      <c r="J123" s="23"/>
      <c r="K123" s="23"/>
      <c r="L123" s="37"/>
      <c r="M123" s="37" t="s">
        <v>535</v>
      </c>
      <c r="N123" s="22" t="s">
        <v>535</v>
      </c>
      <c r="O123" s="22" t="s">
        <v>536</v>
      </c>
      <c r="P123" s="22" t="s">
        <v>348</v>
      </c>
      <c r="Q123" s="23" t="s">
        <v>242</v>
      </c>
      <c r="R123" s="24" t="s">
        <v>227</v>
      </c>
      <c r="S123" s="22"/>
      <c r="T123" s="22" t="s">
        <v>226</v>
      </c>
      <c r="U123" s="22" t="s">
        <v>232</v>
      </c>
      <c r="V123" s="22" t="s">
        <v>226</v>
      </c>
      <c r="W123" s="22" t="s">
        <v>515</v>
      </c>
      <c r="X123" s="22" t="s">
        <v>516</v>
      </c>
      <c r="Y123" s="22" t="s">
        <v>348</v>
      </c>
      <c r="Z123" s="22" t="s">
        <v>510</v>
      </c>
      <c r="AA123" s="22" t="s">
        <v>521</v>
      </c>
      <c r="AB123" s="22" t="s">
        <v>517</v>
      </c>
      <c r="AC123" s="133">
        <v>0.7311</v>
      </c>
      <c r="AD123" s="23" t="s">
        <v>232</v>
      </c>
      <c r="AE123" s="55" t="s">
        <v>351</v>
      </c>
      <c r="AF123" s="55" t="s">
        <v>522</v>
      </c>
      <c r="AG123" s="55">
        <v>431</v>
      </c>
      <c r="AH123" s="55">
        <v>105</v>
      </c>
      <c r="AI123" s="55">
        <v>3</v>
      </c>
      <c r="AJ123" s="55">
        <v>1.0671129</v>
      </c>
      <c r="AK123" s="65">
        <f t="shared" si="10"/>
        <v>0.685119634482912</v>
      </c>
      <c r="AL123" s="55"/>
      <c r="AM123" s="55"/>
      <c r="AN123" s="134"/>
      <c r="AO123" s="134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4">
        <v>0</v>
      </c>
      <c r="BB123" s="24">
        <v>0</v>
      </c>
      <c r="BC123" s="24">
        <v>1</v>
      </c>
      <c r="BD123" s="83">
        <v>0</v>
      </c>
      <c r="BE123" s="83">
        <v>0</v>
      </c>
      <c r="BF123" s="83">
        <v>0</v>
      </c>
      <c r="BG123" s="94">
        <v>0</v>
      </c>
      <c r="BH123" s="83">
        <v>0</v>
      </c>
      <c r="BI123" s="92">
        <v>0</v>
      </c>
      <c r="BJ123" s="92">
        <v>0</v>
      </c>
      <c r="BK123" s="92">
        <v>0</v>
      </c>
      <c r="BL123" s="83">
        <v>0</v>
      </c>
      <c r="BM123" s="83">
        <v>1</v>
      </c>
      <c r="BN123" s="83">
        <v>1</v>
      </c>
      <c r="BO123" s="83">
        <v>0</v>
      </c>
      <c r="BP123" s="136">
        <v>0</v>
      </c>
      <c r="BQ123" s="136">
        <v>0</v>
      </c>
      <c r="BR123" s="136">
        <v>0</v>
      </c>
      <c r="BS123" s="136">
        <v>0</v>
      </c>
      <c r="BT123" s="86">
        <v>0</v>
      </c>
      <c r="BU123" s="22">
        <v>0</v>
      </c>
      <c r="BV123" s="22">
        <v>0</v>
      </c>
      <c r="BW123" s="42">
        <v>0</v>
      </c>
      <c r="BX123" s="136">
        <v>0</v>
      </c>
      <c r="BY123" s="136">
        <v>0</v>
      </c>
    </row>
    <row r="124" s="3" customFormat="1" ht="30" customHeight="1" spans="1:77">
      <c r="A124" s="21">
        <f t="shared" si="11"/>
        <v>117</v>
      </c>
      <c r="B124" s="23"/>
      <c r="C124" s="23"/>
      <c r="D124" s="23"/>
      <c r="E124" s="23"/>
      <c r="F124" s="24"/>
      <c r="G124" s="23">
        <v>5</v>
      </c>
      <c r="H124" s="23"/>
      <c r="I124" s="23"/>
      <c r="J124" s="23"/>
      <c r="K124" s="23"/>
      <c r="L124" s="37"/>
      <c r="M124" s="37" t="s">
        <v>523</v>
      </c>
      <c r="N124" s="22" t="s">
        <v>523</v>
      </c>
      <c r="O124" s="22" t="s">
        <v>524</v>
      </c>
      <c r="P124" s="22" t="s">
        <v>525</v>
      </c>
      <c r="Q124" s="23" t="s">
        <v>242</v>
      </c>
      <c r="R124" s="24" t="s">
        <v>227</v>
      </c>
      <c r="S124" s="22"/>
      <c r="T124" s="22" t="s">
        <v>226</v>
      </c>
      <c r="U124" s="22" t="str">
        <f t="shared" si="8"/>
        <v>SHT0011001</v>
      </c>
      <c r="V124" s="22" t="s">
        <v>226</v>
      </c>
      <c r="W124" s="22" t="s">
        <v>515</v>
      </c>
      <c r="X124" s="22" t="s">
        <v>516</v>
      </c>
      <c r="Y124" s="22" t="s">
        <v>525</v>
      </c>
      <c r="Z124" s="22" t="s">
        <v>498</v>
      </c>
      <c r="AA124" s="22" t="s">
        <v>232</v>
      </c>
      <c r="AB124" s="22" t="s">
        <v>526</v>
      </c>
      <c r="AC124" s="133">
        <v>0.03</v>
      </c>
      <c r="AD124" s="23" t="s">
        <v>232</v>
      </c>
      <c r="AE124" s="55" t="s">
        <v>527</v>
      </c>
      <c r="AF124" s="55"/>
      <c r="AG124" s="55">
        <v>37.5</v>
      </c>
      <c r="AH124" s="55">
        <v>18</v>
      </c>
      <c r="AI124" s="55"/>
      <c r="AJ124" s="55">
        <f t="shared" si="9"/>
        <v>0.074966715</v>
      </c>
      <c r="AK124" s="65">
        <f t="shared" si="10"/>
        <v>0.400177598818356</v>
      </c>
      <c r="AL124" s="55"/>
      <c r="AM124" s="55"/>
      <c r="AN124" s="134"/>
      <c r="AO124" s="134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4">
        <v>0</v>
      </c>
      <c r="BB124" s="24">
        <v>0</v>
      </c>
      <c r="BC124" s="24">
        <v>1</v>
      </c>
      <c r="BD124" s="83">
        <v>0</v>
      </c>
      <c r="BE124" s="83">
        <v>0</v>
      </c>
      <c r="BF124" s="83">
        <v>0</v>
      </c>
      <c r="BG124" s="94">
        <v>0</v>
      </c>
      <c r="BH124" s="83">
        <v>0</v>
      </c>
      <c r="BI124" s="92">
        <v>0</v>
      </c>
      <c r="BJ124" s="92">
        <v>0</v>
      </c>
      <c r="BK124" s="92">
        <v>0</v>
      </c>
      <c r="BL124" s="83">
        <v>0</v>
      </c>
      <c r="BM124" s="83">
        <v>1</v>
      </c>
      <c r="BN124" s="83">
        <v>1</v>
      </c>
      <c r="BO124" s="83">
        <v>0</v>
      </c>
      <c r="BP124" s="136">
        <v>0</v>
      </c>
      <c r="BQ124" s="136">
        <v>0</v>
      </c>
      <c r="BR124" s="136">
        <v>0</v>
      </c>
      <c r="BS124" s="136">
        <v>0</v>
      </c>
      <c r="BT124" s="86">
        <v>0</v>
      </c>
      <c r="BU124" s="22">
        <v>0</v>
      </c>
      <c r="BV124" s="22">
        <v>0</v>
      </c>
      <c r="BW124" s="42">
        <v>0</v>
      </c>
      <c r="BX124" s="136">
        <v>0</v>
      </c>
      <c r="BY124" s="136">
        <v>0</v>
      </c>
    </row>
    <row r="125" s="3" customFormat="1" ht="30" customHeight="1" spans="1:77">
      <c r="A125" s="21">
        <f t="shared" si="11"/>
        <v>118</v>
      </c>
      <c r="B125" s="23"/>
      <c r="C125" s="23"/>
      <c r="D125" s="23"/>
      <c r="E125" s="23"/>
      <c r="F125" s="24"/>
      <c r="G125" s="23">
        <v>5</v>
      </c>
      <c r="H125" s="23"/>
      <c r="I125" s="23"/>
      <c r="J125" s="23"/>
      <c r="K125" s="23"/>
      <c r="L125" s="37"/>
      <c r="M125" s="37" t="s">
        <v>528</v>
      </c>
      <c r="N125" s="22" t="s">
        <v>528</v>
      </c>
      <c r="O125" s="22" t="s">
        <v>529</v>
      </c>
      <c r="P125" s="22" t="s">
        <v>525</v>
      </c>
      <c r="Q125" s="23" t="s">
        <v>242</v>
      </c>
      <c r="R125" s="24" t="s">
        <v>227</v>
      </c>
      <c r="S125" s="22"/>
      <c r="T125" s="22" t="s">
        <v>226</v>
      </c>
      <c r="U125" s="22" t="str">
        <f t="shared" si="8"/>
        <v>SHT0011002</v>
      </c>
      <c r="V125" s="22" t="s">
        <v>226</v>
      </c>
      <c r="W125" s="22" t="s">
        <v>515</v>
      </c>
      <c r="X125" s="22" t="s">
        <v>516</v>
      </c>
      <c r="Y125" s="22" t="s">
        <v>525</v>
      </c>
      <c r="Z125" s="22" t="s">
        <v>498</v>
      </c>
      <c r="AA125" s="22" t="s">
        <v>232</v>
      </c>
      <c r="AB125" s="22" t="s">
        <v>530</v>
      </c>
      <c r="AC125" s="133">
        <v>0.015</v>
      </c>
      <c r="AD125" s="23" t="s">
        <v>232</v>
      </c>
      <c r="AE125" s="55" t="s">
        <v>527</v>
      </c>
      <c r="AF125" s="55"/>
      <c r="AG125" s="55">
        <v>19.5</v>
      </c>
      <c r="AH125" s="55">
        <v>18</v>
      </c>
      <c r="AI125" s="55"/>
      <c r="AJ125" s="55">
        <f t="shared" si="9"/>
        <v>0.0389826918</v>
      </c>
      <c r="AK125" s="65">
        <f t="shared" si="10"/>
        <v>0.384786152709957</v>
      </c>
      <c r="AL125" s="55"/>
      <c r="AM125" s="55"/>
      <c r="AN125" s="134"/>
      <c r="AO125" s="134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4">
        <v>0</v>
      </c>
      <c r="BB125" s="24">
        <v>0</v>
      </c>
      <c r="BC125" s="24">
        <v>1</v>
      </c>
      <c r="BD125" s="83">
        <v>0</v>
      </c>
      <c r="BE125" s="83">
        <v>0</v>
      </c>
      <c r="BF125" s="83">
        <v>0</v>
      </c>
      <c r="BG125" s="94">
        <v>0</v>
      </c>
      <c r="BH125" s="83">
        <v>0</v>
      </c>
      <c r="BI125" s="92">
        <v>0</v>
      </c>
      <c r="BJ125" s="92">
        <v>0</v>
      </c>
      <c r="BK125" s="92">
        <v>0</v>
      </c>
      <c r="BL125" s="83">
        <v>0</v>
      </c>
      <c r="BM125" s="83">
        <v>1</v>
      </c>
      <c r="BN125" s="83">
        <v>1</v>
      </c>
      <c r="BO125" s="83">
        <v>0</v>
      </c>
      <c r="BP125" s="136">
        <v>0</v>
      </c>
      <c r="BQ125" s="136">
        <v>0</v>
      </c>
      <c r="BR125" s="136">
        <v>0</v>
      </c>
      <c r="BS125" s="136">
        <v>0</v>
      </c>
      <c r="BT125" s="86">
        <v>0</v>
      </c>
      <c r="BU125" s="22">
        <v>0</v>
      </c>
      <c r="BV125" s="22">
        <v>0</v>
      </c>
      <c r="BW125" s="42">
        <v>0</v>
      </c>
      <c r="BX125" s="136">
        <v>0</v>
      </c>
      <c r="BY125" s="136">
        <v>0</v>
      </c>
    </row>
    <row r="126" s="3" customFormat="1" ht="30" customHeight="1" spans="1:77">
      <c r="A126" s="21">
        <f t="shared" si="11"/>
        <v>119</v>
      </c>
      <c r="B126" s="23"/>
      <c r="C126" s="23"/>
      <c r="D126" s="23"/>
      <c r="E126" s="23"/>
      <c r="F126" s="24"/>
      <c r="G126" s="23">
        <v>5</v>
      </c>
      <c r="H126" s="23"/>
      <c r="I126" s="23"/>
      <c r="J126" s="23"/>
      <c r="K126" s="23"/>
      <c r="L126" s="37"/>
      <c r="M126" s="37"/>
      <c r="N126" s="22" t="s">
        <v>531</v>
      </c>
      <c r="O126" s="22" t="s">
        <v>532</v>
      </c>
      <c r="P126" s="22" t="s">
        <v>339</v>
      </c>
      <c r="Q126" s="23" t="s">
        <v>242</v>
      </c>
      <c r="R126" s="24" t="s">
        <v>227</v>
      </c>
      <c r="S126" s="22"/>
      <c r="T126" s="22" t="s">
        <v>226</v>
      </c>
      <c r="U126" s="22" t="s">
        <v>232</v>
      </c>
      <c r="V126" s="22" t="s">
        <v>226</v>
      </c>
      <c r="W126" s="22" t="s">
        <v>515</v>
      </c>
      <c r="X126" s="22" t="s">
        <v>516</v>
      </c>
      <c r="Y126" s="22" t="s">
        <v>339</v>
      </c>
      <c r="Z126" s="22" t="s">
        <v>495</v>
      </c>
      <c r="AA126" s="22" t="s">
        <v>232</v>
      </c>
      <c r="AB126" s="22" t="s">
        <v>232</v>
      </c>
      <c r="AC126" s="133">
        <v>0.01</v>
      </c>
      <c r="AD126" s="23" t="s">
        <v>232</v>
      </c>
      <c r="AE126" s="55"/>
      <c r="AF126" s="55"/>
      <c r="AG126" s="55"/>
      <c r="AH126" s="55"/>
      <c r="AI126" s="55"/>
      <c r="AJ126" s="55"/>
      <c r="AK126" s="23"/>
      <c r="AL126" s="55"/>
      <c r="AM126" s="55"/>
      <c r="AN126" s="134"/>
      <c r="AO126" s="134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4">
        <v>0</v>
      </c>
      <c r="BB126" s="24">
        <v>0</v>
      </c>
      <c r="BC126" s="24">
        <v>2</v>
      </c>
      <c r="BD126" s="83">
        <v>0</v>
      </c>
      <c r="BE126" s="83">
        <v>0</v>
      </c>
      <c r="BF126" s="83">
        <v>0</v>
      </c>
      <c r="BG126" s="94">
        <v>0</v>
      </c>
      <c r="BH126" s="83">
        <v>0</v>
      </c>
      <c r="BI126" s="92">
        <v>0</v>
      </c>
      <c r="BJ126" s="92">
        <v>0</v>
      </c>
      <c r="BK126" s="92">
        <v>0</v>
      </c>
      <c r="BL126" s="83">
        <v>0</v>
      </c>
      <c r="BM126" s="83">
        <v>2</v>
      </c>
      <c r="BN126" s="83">
        <v>2</v>
      </c>
      <c r="BO126" s="83">
        <v>0</v>
      </c>
      <c r="BP126" s="136">
        <v>0</v>
      </c>
      <c r="BQ126" s="136">
        <v>0</v>
      </c>
      <c r="BR126" s="136">
        <v>0</v>
      </c>
      <c r="BS126" s="136">
        <v>0</v>
      </c>
      <c r="BT126" s="86">
        <v>0</v>
      </c>
      <c r="BU126" s="22">
        <v>0</v>
      </c>
      <c r="BV126" s="22">
        <v>0</v>
      </c>
      <c r="BW126" s="42">
        <v>0</v>
      </c>
      <c r="BX126" s="136">
        <v>0</v>
      </c>
      <c r="BY126" s="136">
        <v>0</v>
      </c>
    </row>
    <row r="127" s="3" customFormat="1" ht="30" customHeight="1" spans="1:77">
      <c r="A127" s="21">
        <f t="shared" si="11"/>
        <v>120</v>
      </c>
      <c r="B127" s="23"/>
      <c r="C127" s="23"/>
      <c r="D127" s="22"/>
      <c r="E127" s="22">
        <v>3</v>
      </c>
      <c r="F127" s="22"/>
      <c r="G127" s="22"/>
      <c r="H127" s="22"/>
      <c r="I127" s="22"/>
      <c r="J127" s="22"/>
      <c r="K127" s="22"/>
      <c r="L127" s="22" t="s">
        <v>537</v>
      </c>
      <c r="M127" s="22" t="s">
        <v>538</v>
      </c>
      <c r="N127" s="22"/>
      <c r="O127" s="22" t="s">
        <v>539</v>
      </c>
      <c r="P127" s="22" t="s">
        <v>540</v>
      </c>
      <c r="Q127" s="22" t="s">
        <v>232</v>
      </c>
      <c r="R127" s="22" t="s">
        <v>227</v>
      </c>
      <c r="S127" s="129"/>
      <c r="T127" s="22" t="s">
        <v>242</v>
      </c>
      <c r="U127" s="22" t="s">
        <v>541</v>
      </c>
      <c r="V127" s="22" t="s">
        <v>242</v>
      </c>
      <c r="W127" s="22" t="s">
        <v>228</v>
      </c>
      <c r="X127" s="22" t="s">
        <v>229</v>
      </c>
      <c r="Y127" s="22" t="s">
        <v>400</v>
      </c>
      <c r="Z127" s="22" t="s">
        <v>231</v>
      </c>
      <c r="AA127" s="22" t="s">
        <v>232</v>
      </c>
      <c r="AB127" s="22" t="s">
        <v>418</v>
      </c>
      <c r="AC127" s="56"/>
      <c r="AD127" s="22" t="s">
        <v>319</v>
      </c>
      <c r="AE127" s="55"/>
      <c r="AF127" s="55"/>
      <c r="AG127" s="55"/>
      <c r="AH127" s="55"/>
      <c r="AI127" s="55"/>
      <c r="AJ127" s="55"/>
      <c r="AK127" s="22"/>
      <c r="AL127" s="55"/>
      <c r="AM127" s="55">
        <v>0.369</v>
      </c>
      <c r="AN127" s="55" t="s">
        <v>235</v>
      </c>
      <c r="AO127" s="55" t="s">
        <v>320</v>
      </c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83">
        <v>0</v>
      </c>
      <c r="BB127" s="83">
        <v>0</v>
      </c>
      <c r="BC127" s="83">
        <v>0</v>
      </c>
      <c r="BD127" s="83">
        <v>1</v>
      </c>
      <c r="BE127" s="83">
        <v>1</v>
      </c>
      <c r="BF127" s="83">
        <v>1</v>
      </c>
      <c r="BG127" s="83">
        <v>1</v>
      </c>
      <c r="BH127" s="83">
        <v>0</v>
      </c>
      <c r="BI127" s="92">
        <v>0</v>
      </c>
      <c r="BJ127" s="92">
        <v>0</v>
      </c>
      <c r="BK127" s="92">
        <v>0</v>
      </c>
      <c r="BL127" s="83">
        <v>0</v>
      </c>
      <c r="BM127" s="83">
        <v>0</v>
      </c>
      <c r="BN127" s="83">
        <v>0</v>
      </c>
      <c r="BO127" s="83">
        <v>0</v>
      </c>
      <c r="BP127" s="97">
        <v>0</v>
      </c>
      <c r="BQ127" s="97">
        <v>0</v>
      </c>
      <c r="BR127" s="97">
        <v>0</v>
      </c>
      <c r="BS127" s="97">
        <v>0</v>
      </c>
      <c r="BT127" s="86">
        <v>0</v>
      </c>
      <c r="BU127" s="22">
        <v>0</v>
      </c>
      <c r="BV127" s="22">
        <v>0</v>
      </c>
      <c r="BW127" s="42">
        <v>0</v>
      </c>
      <c r="BX127" s="97">
        <v>0</v>
      </c>
      <c r="BY127" s="97">
        <v>0</v>
      </c>
    </row>
    <row r="128" s="3" customFormat="1" ht="30" customHeight="1" spans="1:77">
      <c r="A128" s="21">
        <f t="shared" si="11"/>
        <v>121</v>
      </c>
      <c r="B128" s="23"/>
      <c r="C128" s="23"/>
      <c r="D128" s="22"/>
      <c r="E128" s="22"/>
      <c r="F128" s="22"/>
      <c r="G128" s="22"/>
      <c r="H128" s="22"/>
      <c r="I128" s="22"/>
      <c r="J128" s="22"/>
      <c r="K128" s="22"/>
      <c r="L128" s="22" t="s">
        <v>537</v>
      </c>
      <c r="M128" s="22" t="s">
        <v>541</v>
      </c>
      <c r="N128" s="22" t="s">
        <v>541</v>
      </c>
      <c r="O128" s="22" t="s">
        <v>542</v>
      </c>
      <c r="P128" s="22" t="s">
        <v>540</v>
      </c>
      <c r="Q128" s="22" t="s">
        <v>232</v>
      </c>
      <c r="R128" s="22" t="s">
        <v>227</v>
      </c>
      <c r="S128" s="129"/>
      <c r="T128" s="22" t="s">
        <v>242</v>
      </c>
      <c r="U128" s="22" t="s">
        <v>541</v>
      </c>
      <c r="V128" s="22" t="s">
        <v>242</v>
      </c>
      <c r="W128" s="22" t="s">
        <v>228</v>
      </c>
      <c r="X128" s="22" t="s">
        <v>229</v>
      </c>
      <c r="Y128" s="22" t="s">
        <v>400</v>
      </c>
      <c r="Z128" s="22" t="s">
        <v>231</v>
      </c>
      <c r="AA128" s="22" t="s">
        <v>232</v>
      </c>
      <c r="AB128" s="22" t="s">
        <v>418</v>
      </c>
      <c r="AC128" s="56">
        <f>AC129+AC130+AC131+AC132*2+AC136+AC137*2</f>
        <v>3.6941</v>
      </c>
      <c r="AD128" s="22" t="s">
        <v>319</v>
      </c>
      <c r="AE128" s="55" t="s">
        <v>331</v>
      </c>
      <c r="AF128" s="55"/>
      <c r="AG128" s="55"/>
      <c r="AH128" s="55"/>
      <c r="AI128" s="55"/>
      <c r="AJ128" s="55"/>
      <c r="AK128" s="22"/>
      <c r="AL128" s="55">
        <v>71</v>
      </c>
      <c r="AM128" s="55"/>
      <c r="AN128" s="55" t="s">
        <v>235</v>
      </c>
      <c r="AO128" s="55" t="s">
        <v>323</v>
      </c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83">
        <v>0</v>
      </c>
      <c r="BB128" s="83">
        <v>0</v>
      </c>
      <c r="BC128" s="83">
        <v>0</v>
      </c>
      <c r="BD128" s="83">
        <v>1</v>
      </c>
      <c r="BE128" s="83">
        <v>1</v>
      </c>
      <c r="BF128" s="83">
        <v>1</v>
      </c>
      <c r="BG128" s="83">
        <v>1</v>
      </c>
      <c r="BH128" s="83">
        <v>0</v>
      </c>
      <c r="BI128" s="92">
        <v>0</v>
      </c>
      <c r="BJ128" s="92">
        <v>0</v>
      </c>
      <c r="BK128" s="92">
        <v>0</v>
      </c>
      <c r="BL128" s="83">
        <v>0</v>
      </c>
      <c r="BM128" s="83">
        <v>0</v>
      </c>
      <c r="BN128" s="83">
        <v>0</v>
      </c>
      <c r="BO128" s="83">
        <v>0</v>
      </c>
      <c r="BP128" s="97">
        <v>0</v>
      </c>
      <c r="BQ128" s="97">
        <v>0</v>
      </c>
      <c r="BR128" s="97">
        <v>0</v>
      </c>
      <c r="BS128" s="97">
        <v>0</v>
      </c>
      <c r="BT128" s="86">
        <v>0</v>
      </c>
      <c r="BU128" s="22">
        <v>0</v>
      </c>
      <c r="BV128" s="22">
        <v>0</v>
      </c>
      <c r="BW128" s="42">
        <v>0</v>
      </c>
      <c r="BX128" s="97">
        <v>0</v>
      </c>
      <c r="BY128" s="97">
        <v>0</v>
      </c>
    </row>
    <row r="129" s="3" customFormat="1" ht="30" customHeight="1" spans="1:77">
      <c r="A129" s="21">
        <f t="shared" si="11"/>
        <v>122</v>
      </c>
      <c r="B129" s="23"/>
      <c r="C129" s="23"/>
      <c r="D129" s="22"/>
      <c r="E129" s="22"/>
      <c r="F129" s="22">
        <v>4</v>
      </c>
      <c r="G129" s="22"/>
      <c r="H129" s="22"/>
      <c r="I129" s="22"/>
      <c r="J129" s="22"/>
      <c r="K129" s="22"/>
      <c r="L129" s="22" t="s">
        <v>251</v>
      </c>
      <c r="M129" s="22" t="s">
        <v>427</v>
      </c>
      <c r="N129" s="22" t="s">
        <v>428</v>
      </c>
      <c r="O129" s="22" t="s">
        <v>429</v>
      </c>
      <c r="P129" s="22" t="s">
        <v>347</v>
      </c>
      <c r="Q129" s="22" t="s">
        <v>242</v>
      </c>
      <c r="R129" s="22" t="s">
        <v>227</v>
      </c>
      <c r="S129" s="129"/>
      <c r="T129" s="22" t="s">
        <v>226</v>
      </c>
      <c r="U129" s="22" t="s">
        <v>428</v>
      </c>
      <c r="V129" s="22" t="s">
        <v>301</v>
      </c>
      <c r="W129" s="22" t="s">
        <v>515</v>
      </c>
      <c r="X129" s="22" t="s">
        <v>516</v>
      </c>
      <c r="Y129" s="22" t="s">
        <v>348</v>
      </c>
      <c r="Z129" s="22" t="s">
        <v>357</v>
      </c>
      <c r="AA129" s="22" t="s">
        <v>350</v>
      </c>
      <c r="AB129" s="22" t="s">
        <v>430</v>
      </c>
      <c r="AC129" s="56">
        <v>0.3341</v>
      </c>
      <c r="AD129" s="22" t="s">
        <v>232</v>
      </c>
      <c r="AE129" s="55" t="s">
        <v>351</v>
      </c>
      <c r="AF129" s="55" t="s">
        <v>431</v>
      </c>
      <c r="AG129" s="55">
        <v>247</v>
      </c>
      <c r="AH129" s="55">
        <v>68</v>
      </c>
      <c r="AI129" s="55">
        <v>3</v>
      </c>
      <c r="AJ129" s="55">
        <v>0.39604968</v>
      </c>
      <c r="AK129" s="65">
        <f>AC129/AJ129</f>
        <v>0.843581037611241</v>
      </c>
      <c r="AL129" s="55"/>
      <c r="AM129" s="55"/>
      <c r="AN129" s="55" t="s">
        <v>342</v>
      </c>
      <c r="AO129" s="55" t="s">
        <v>432</v>
      </c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83">
        <v>0</v>
      </c>
      <c r="BB129" s="83">
        <v>0</v>
      </c>
      <c r="BC129" s="83">
        <v>0</v>
      </c>
      <c r="BD129" s="83">
        <v>1</v>
      </c>
      <c r="BE129" s="83">
        <v>1</v>
      </c>
      <c r="BF129" s="83">
        <v>1</v>
      </c>
      <c r="BG129" s="83">
        <v>1</v>
      </c>
      <c r="BH129" s="83">
        <v>0</v>
      </c>
      <c r="BI129" s="92">
        <v>0</v>
      </c>
      <c r="BJ129" s="92">
        <v>0</v>
      </c>
      <c r="BK129" s="92">
        <v>0</v>
      </c>
      <c r="BL129" s="83">
        <v>0</v>
      </c>
      <c r="BM129" s="83">
        <v>0</v>
      </c>
      <c r="BN129" s="83">
        <v>0</v>
      </c>
      <c r="BO129" s="83">
        <v>0</v>
      </c>
      <c r="BP129" s="97">
        <v>0</v>
      </c>
      <c r="BQ129" s="97">
        <v>0</v>
      </c>
      <c r="BR129" s="97">
        <v>0</v>
      </c>
      <c r="BS129" s="97">
        <v>0</v>
      </c>
      <c r="BT129" s="86">
        <v>0</v>
      </c>
      <c r="BU129" s="22">
        <v>0</v>
      </c>
      <c r="BV129" s="22">
        <v>0</v>
      </c>
      <c r="BW129" s="42">
        <v>0</v>
      </c>
      <c r="BX129" s="97">
        <v>0</v>
      </c>
      <c r="BY129" s="97">
        <v>0</v>
      </c>
    </row>
    <row r="130" s="3" customFormat="1" ht="30" customHeight="1" spans="1:77">
      <c r="A130" s="21">
        <f t="shared" si="11"/>
        <v>123</v>
      </c>
      <c r="B130" s="23"/>
      <c r="C130" s="23"/>
      <c r="D130" s="22"/>
      <c r="E130" s="22"/>
      <c r="F130" s="22">
        <v>4</v>
      </c>
      <c r="G130" s="22"/>
      <c r="H130" s="22"/>
      <c r="I130" s="22"/>
      <c r="J130" s="22"/>
      <c r="K130" s="22"/>
      <c r="L130" s="22" t="s">
        <v>251</v>
      </c>
      <c r="M130" s="22" t="s">
        <v>433</v>
      </c>
      <c r="N130" s="22" t="s">
        <v>434</v>
      </c>
      <c r="O130" s="22" t="s">
        <v>435</v>
      </c>
      <c r="P130" s="22" t="s">
        <v>347</v>
      </c>
      <c r="Q130" s="22" t="s">
        <v>242</v>
      </c>
      <c r="R130" s="22" t="s">
        <v>227</v>
      </c>
      <c r="S130" s="129"/>
      <c r="T130" s="22" t="s">
        <v>226</v>
      </c>
      <c r="U130" s="22" t="s">
        <v>434</v>
      </c>
      <c r="V130" s="22" t="s">
        <v>242</v>
      </c>
      <c r="W130" s="22" t="s">
        <v>515</v>
      </c>
      <c r="X130" s="22" t="s">
        <v>516</v>
      </c>
      <c r="Y130" s="22" t="s">
        <v>348</v>
      </c>
      <c r="Z130" s="22" t="s">
        <v>357</v>
      </c>
      <c r="AA130" s="22" t="s">
        <v>350</v>
      </c>
      <c r="AB130" s="22" t="s">
        <v>436</v>
      </c>
      <c r="AC130" s="56">
        <v>0.6465</v>
      </c>
      <c r="AD130" s="22" t="s">
        <v>232</v>
      </c>
      <c r="AE130" s="55" t="s">
        <v>351</v>
      </c>
      <c r="AF130" s="55" t="s">
        <v>437</v>
      </c>
      <c r="AG130" s="55">
        <v>436</v>
      </c>
      <c r="AH130" s="55">
        <v>70</v>
      </c>
      <c r="AI130" s="55">
        <v>3</v>
      </c>
      <c r="AJ130" s="55">
        <v>0.7196616</v>
      </c>
      <c r="AK130" s="65">
        <f>AC130/AJ130</f>
        <v>0.89833888594306</v>
      </c>
      <c r="AL130" s="55"/>
      <c r="AM130" s="55"/>
      <c r="AN130" s="55" t="s">
        <v>342</v>
      </c>
      <c r="AO130" s="55" t="s">
        <v>360</v>
      </c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83">
        <v>0</v>
      </c>
      <c r="BB130" s="83">
        <v>0</v>
      </c>
      <c r="BC130" s="83">
        <v>0</v>
      </c>
      <c r="BD130" s="83">
        <v>1</v>
      </c>
      <c r="BE130" s="83">
        <v>1</v>
      </c>
      <c r="BF130" s="83">
        <v>1</v>
      </c>
      <c r="BG130" s="83">
        <v>1</v>
      </c>
      <c r="BH130" s="83">
        <v>0</v>
      </c>
      <c r="BI130" s="92">
        <v>0</v>
      </c>
      <c r="BJ130" s="92">
        <v>0</v>
      </c>
      <c r="BK130" s="92">
        <v>0</v>
      </c>
      <c r="BL130" s="83">
        <v>0</v>
      </c>
      <c r="BM130" s="83">
        <v>0</v>
      </c>
      <c r="BN130" s="83">
        <v>0</v>
      </c>
      <c r="BO130" s="83">
        <v>0</v>
      </c>
      <c r="BP130" s="97">
        <v>0</v>
      </c>
      <c r="BQ130" s="97">
        <v>0</v>
      </c>
      <c r="BR130" s="97">
        <v>0</v>
      </c>
      <c r="BS130" s="97">
        <v>0</v>
      </c>
      <c r="BT130" s="86">
        <v>0</v>
      </c>
      <c r="BU130" s="22">
        <v>0</v>
      </c>
      <c r="BV130" s="22">
        <v>0</v>
      </c>
      <c r="BW130" s="42">
        <v>0</v>
      </c>
      <c r="BX130" s="97">
        <v>0</v>
      </c>
      <c r="BY130" s="97">
        <v>0</v>
      </c>
    </row>
    <row r="131" s="3" customFormat="1" ht="30" customHeight="1" spans="1:77">
      <c r="A131" s="21">
        <f t="shared" si="11"/>
        <v>124</v>
      </c>
      <c r="B131" s="23"/>
      <c r="C131" s="23"/>
      <c r="D131" s="22"/>
      <c r="E131" s="22"/>
      <c r="F131" s="22">
        <v>4</v>
      </c>
      <c r="G131" s="22"/>
      <c r="H131" s="22"/>
      <c r="I131" s="22"/>
      <c r="J131" s="22"/>
      <c r="K131" s="22"/>
      <c r="L131" s="22" t="s">
        <v>251</v>
      </c>
      <c r="M131" s="22" t="s">
        <v>438</v>
      </c>
      <c r="N131" s="22" t="s">
        <v>439</v>
      </c>
      <c r="O131" s="22" t="s">
        <v>440</v>
      </c>
      <c r="P131" s="22" t="s">
        <v>347</v>
      </c>
      <c r="Q131" s="22" t="s">
        <v>242</v>
      </c>
      <c r="R131" s="22" t="s">
        <v>227</v>
      </c>
      <c r="S131" s="129"/>
      <c r="T131" s="22" t="s">
        <v>226</v>
      </c>
      <c r="U131" s="22" t="s">
        <v>439</v>
      </c>
      <c r="V131" s="22" t="s">
        <v>242</v>
      </c>
      <c r="W131" s="22" t="s">
        <v>515</v>
      </c>
      <c r="X131" s="22" t="s">
        <v>516</v>
      </c>
      <c r="Y131" s="22" t="s">
        <v>348</v>
      </c>
      <c r="Z131" s="22" t="s">
        <v>357</v>
      </c>
      <c r="AA131" s="22" t="s">
        <v>350</v>
      </c>
      <c r="AB131" s="22" t="s">
        <v>436</v>
      </c>
      <c r="AC131" s="56">
        <v>0.6465</v>
      </c>
      <c r="AD131" s="22" t="s">
        <v>232</v>
      </c>
      <c r="AE131" s="55" t="s">
        <v>351</v>
      </c>
      <c r="AF131" s="55" t="s">
        <v>437</v>
      </c>
      <c r="AG131" s="55">
        <v>436</v>
      </c>
      <c r="AH131" s="55">
        <v>70</v>
      </c>
      <c r="AI131" s="55">
        <v>3</v>
      </c>
      <c r="AJ131" s="55">
        <v>0.7196616</v>
      </c>
      <c r="AK131" s="65">
        <f>AC131/AJ131</f>
        <v>0.89833888594306</v>
      </c>
      <c r="AL131" s="55"/>
      <c r="AM131" s="55"/>
      <c r="AN131" s="55" t="s">
        <v>342</v>
      </c>
      <c r="AO131" s="55" t="s">
        <v>360</v>
      </c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83">
        <v>0</v>
      </c>
      <c r="BB131" s="83">
        <v>0</v>
      </c>
      <c r="BC131" s="83">
        <v>0</v>
      </c>
      <c r="BD131" s="83">
        <v>1</v>
      </c>
      <c r="BE131" s="83">
        <v>1</v>
      </c>
      <c r="BF131" s="83">
        <v>1</v>
      </c>
      <c r="BG131" s="83">
        <v>1</v>
      </c>
      <c r="BH131" s="83">
        <v>0</v>
      </c>
      <c r="BI131" s="92">
        <v>0</v>
      </c>
      <c r="BJ131" s="92">
        <v>0</v>
      </c>
      <c r="BK131" s="92">
        <v>0</v>
      </c>
      <c r="BL131" s="83">
        <v>0</v>
      </c>
      <c r="BM131" s="83">
        <v>0</v>
      </c>
      <c r="BN131" s="83">
        <v>0</v>
      </c>
      <c r="BO131" s="83">
        <v>0</v>
      </c>
      <c r="BP131" s="97">
        <v>0</v>
      </c>
      <c r="BQ131" s="97">
        <v>0</v>
      </c>
      <c r="BR131" s="97">
        <v>0</v>
      </c>
      <c r="BS131" s="97">
        <v>0</v>
      </c>
      <c r="BT131" s="86">
        <v>0</v>
      </c>
      <c r="BU131" s="22">
        <v>0</v>
      </c>
      <c r="BV131" s="22">
        <v>0</v>
      </c>
      <c r="BW131" s="42">
        <v>0</v>
      </c>
      <c r="BX131" s="97">
        <v>0</v>
      </c>
      <c r="BY131" s="97">
        <v>0</v>
      </c>
    </row>
    <row r="132" s="3" customFormat="1" ht="30" customHeight="1" spans="1:77">
      <c r="A132" s="21">
        <f t="shared" si="11"/>
        <v>125</v>
      </c>
      <c r="B132" s="23"/>
      <c r="C132" s="23"/>
      <c r="D132" s="22"/>
      <c r="E132" s="22"/>
      <c r="F132" s="22">
        <v>4</v>
      </c>
      <c r="G132" s="22"/>
      <c r="H132" s="22"/>
      <c r="I132" s="22"/>
      <c r="J132" s="22"/>
      <c r="K132" s="22"/>
      <c r="L132" s="22" t="s">
        <v>537</v>
      </c>
      <c r="M132" s="22" t="s">
        <v>543</v>
      </c>
      <c r="N132" s="22" t="s">
        <v>543</v>
      </c>
      <c r="O132" s="22" t="s">
        <v>544</v>
      </c>
      <c r="P132" s="22" t="s">
        <v>545</v>
      </c>
      <c r="Q132" s="22" t="s">
        <v>242</v>
      </c>
      <c r="R132" s="22" t="s">
        <v>227</v>
      </c>
      <c r="S132" s="129"/>
      <c r="T132" s="22" t="s">
        <v>226</v>
      </c>
      <c r="U132" s="22" t="s">
        <v>543</v>
      </c>
      <c r="V132" s="22" t="s">
        <v>226</v>
      </c>
      <c r="W132" s="22" t="s">
        <v>228</v>
      </c>
      <c r="X132" s="22" t="s">
        <v>229</v>
      </c>
      <c r="Y132" s="22" t="s">
        <v>514</v>
      </c>
      <c r="Z132" s="22" t="s">
        <v>231</v>
      </c>
      <c r="AA132" s="22" t="s">
        <v>232</v>
      </c>
      <c r="AB132" s="22" t="s">
        <v>504</v>
      </c>
      <c r="AC132" s="56">
        <f>AC133+AC134+AC135*2</f>
        <v>0.4839</v>
      </c>
      <c r="AD132" s="22" t="s">
        <v>232</v>
      </c>
      <c r="AE132" s="55" t="s">
        <v>331</v>
      </c>
      <c r="AF132" s="55"/>
      <c r="AG132" s="55"/>
      <c r="AH132" s="55"/>
      <c r="AI132" s="55"/>
      <c r="AJ132" s="55"/>
      <c r="AK132" s="22"/>
      <c r="AL132" s="55">
        <v>50</v>
      </c>
      <c r="AM132" s="55"/>
      <c r="AN132" s="55" t="s">
        <v>288</v>
      </c>
      <c r="AO132" s="55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83">
        <v>0</v>
      </c>
      <c r="BB132" s="83">
        <v>0</v>
      </c>
      <c r="BC132" s="83">
        <v>0</v>
      </c>
      <c r="BD132" s="83">
        <v>2</v>
      </c>
      <c r="BE132" s="83">
        <v>2</v>
      </c>
      <c r="BF132" s="83">
        <v>2</v>
      </c>
      <c r="BG132" s="83">
        <v>2</v>
      </c>
      <c r="BH132" s="83">
        <v>0</v>
      </c>
      <c r="BI132" s="92">
        <v>0</v>
      </c>
      <c r="BJ132" s="92">
        <v>0</v>
      </c>
      <c r="BK132" s="92">
        <v>0</v>
      </c>
      <c r="BL132" s="83">
        <v>0</v>
      </c>
      <c r="BM132" s="83">
        <v>0</v>
      </c>
      <c r="BN132" s="83">
        <v>0</v>
      </c>
      <c r="BO132" s="83">
        <v>0</v>
      </c>
      <c r="BP132" s="97">
        <v>0</v>
      </c>
      <c r="BQ132" s="97">
        <v>0</v>
      </c>
      <c r="BR132" s="97">
        <v>0</v>
      </c>
      <c r="BS132" s="97">
        <v>0</v>
      </c>
      <c r="BT132" s="86">
        <v>0</v>
      </c>
      <c r="BU132" s="22">
        <v>0</v>
      </c>
      <c r="BV132" s="22">
        <v>0</v>
      </c>
      <c r="BW132" s="42">
        <v>0</v>
      </c>
      <c r="BX132" s="97">
        <v>0</v>
      </c>
      <c r="BY132" s="97">
        <v>0</v>
      </c>
    </row>
    <row r="133" s="3" customFormat="1" ht="30" customHeight="1" spans="1:77">
      <c r="A133" s="21">
        <f t="shared" ref="A133:A143" si="12">ROW()-7</f>
        <v>126</v>
      </c>
      <c r="B133" s="23"/>
      <c r="C133" s="23"/>
      <c r="D133" s="22"/>
      <c r="E133" s="22"/>
      <c r="F133" s="22"/>
      <c r="G133" s="22">
        <v>5</v>
      </c>
      <c r="H133" s="22"/>
      <c r="I133" s="22"/>
      <c r="J133" s="22"/>
      <c r="K133" s="22"/>
      <c r="L133" s="22" t="s">
        <v>537</v>
      </c>
      <c r="M133" s="22" t="s">
        <v>546</v>
      </c>
      <c r="N133" s="22" t="s">
        <v>546</v>
      </c>
      <c r="O133" s="22" t="s">
        <v>547</v>
      </c>
      <c r="P133" s="22" t="s">
        <v>347</v>
      </c>
      <c r="Q133" s="22" t="s">
        <v>242</v>
      </c>
      <c r="R133" s="22" t="s">
        <v>227</v>
      </c>
      <c r="S133" s="129"/>
      <c r="T133" s="22" t="s">
        <v>226</v>
      </c>
      <c r="U133" s="22" t="s">
        <v>546</v>
      </c>
      <c r="V133" s="22" t="s">
        <v>226</v>
      </c>
      <c r="W133" s="22" t="s">
        <v>228</v>
      </c>
      <c r="X133" s="22" t="s">
        <v>229</v>
      </c>
      <c r="Y133" s="22" t="s">
        <v>348</v>
      </c>
      <c r="Z133" s="22" t="s">
        <v>357</v>
      </c>
      <c r="AA133" s="22" t="s">
        <v>350</v>
      </c>
      <c r="AB133" s="22" t="s">
        <v>430</v>
      </c>
      <c r="AC133" s="56">
        <v>0.335</v>
      </c>
      <c r="AD133" s="22" t="s">
        <v>232</v>
      </c>
      <c r="AE133" s="55" t="s">
        <v>351</v>
      </c>
      <c r="AF133" s="55" t="s">
        <v>548</v>
      </c>
      <c r="AG133" s="55">
        <v>356</v>
      </c>
      <c r="AH133" s="55">
        <v>92</v>
      </c>
      <c r="AI133" s="55">
        <v>3</v>
      </c>
      <c r="AJ133" s="55">
        <v>0.77229216</v>
      </c>
      <c r="AK133" s="65">
        <f>AC133/AJ133</f>
        <v>0.43377366410142</v>
      </c>
      <c r="AL133" s="55"/>
      <c r="AM133" s="55"/>
      <c r="AN133" s="55" t="s">
        <v>342</v>
      </c>
      <c r="AO133" s="55" t="s">
        <v>373</v>
      </c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83">
        <v>0</v>
      </c>
      <c r="BB133" s="83">
        <v>0</v>
      </c>
      <c r="BC133" s="83">
        <v>0</v>
      </c>
      <c r="BD133" s="83">
        <v>1</v>
      </c>
      <c r="BE133" s="83">
        <v>1</v>
      </c>
      <c r="BF133" s="83">
        <v>1</v>
      </c>
      <c r="BG133" s="83">
        <v>1</v>
      </c>
      <c r="BH133" s="83">
        <v>0</v>
      </c>
      <c r="BI133" s="92">
        <v>0</v>
      </c>
      <c r="BJ133" s="92">
        <v>0</v>
      </c>
      <c r="BK133" s="92">
        <v>0</v>
      </c>
      <c r="BL133" s="83">
        <v>0</v>
      </c>
      <c r="BM133" s="83">
        <v>0</v>
      </c>
      <c r="BN133" s="83">
        <v>0</v>
      </c>
      <c r="BO133" s="83">
        <v>0</v>
      </c>
      <c r="BP133" s="97">
        <v>0</v>
      </c>
      <c r="BQ133" s="97">
        <v>0</v>
      </c>
      <c r="BR133" s="97">
        <v>0</v>
      </c>
      <c r="BS133" s="97">
        <v>0</v>
      </c>
      <c r="BT133" s="86">
        <v>0</v>
      </c>
      <c r="BU133" s="22">
        <v>0</v>
      </c>
      <c r="BV133" s="22">
        <v>0</v>
      </c>
      <c r="BW133" s="42">
        <v>0</v>
      </c>
      <c r="BX133" s="97">
        <v>0</v>
      </c>
      <c r="BY133" s="97">
        <v>0</v>
      </c>
    </row>
    <row r="134" s="3" customFormat="1" ht="30" customHeight="1" spans="1:77">
      <c r="A134" s="21">
        <f t="shared" si="12"/>
        <v>127</v>
      </c>
      <c r="B134" s="23"/>
      <c r="C134" s="23"/>
      <c r="D134" s="22"/>
      <c r="E134" s="22"/>
      <c r="F134" s="22"/>
      <c r="G134" s="22">
        <v>5</v>
      </c>
      <c r="H134" s="22"/>
      <c r="I134" s="22"/>
      <c r="J134" s="22"/>
      <c r="K134" s="22"/>
      <c r="L134" s="22" t="s">
        <v>537</v>
      </c>
      <c r="M134" s="22" t="s">
        <v>549</v>
      </c>
      <c r="N134" s="22" t="s">
        <v>549</v>
      </c>
      <c r="O134" s="22" t="s">
        <v>550</v>
      </c>
      <c r="P134" s="22" t="s">
        <v>347</v>
      </c>
      <c r="Q134" s="22" t="s">
        <v>242</v>
      </c>
      <c r="R134" s="22" t="s">
        <v>227</v>
      </c>
      <c r="S134" s="129"/>
      <c r="T134" s="22" t="s">
        <v>226</v>
      </c>
      <c r="U134" s="22" t="s">
        <v>549</v>
      </c>
      <c r="V134" s="22" t="s">
        <v>226</v>
      </c>
      <c r="W134" s="22" t="s">
        <v>228</v>
      </c>
      <c r="X134" s="22" t="s">
        <v>229</v>
      </c>
      <c r="Y134" s="22" t="s">
        <v>348</v>
      </c>
      <c r="Z134" s="22" t="s">
        <v>357</v>
      </c>
      <c r="AA134" s="22" t="s">
        <v>350</v>
      </c>
      <c r="AB134" s="22" t="s">
        <v>436</v>
      </c>
      <c r="AC134" s="56">
        <v>0.1213</v>
      </c>
      <c r="AD134" s="22" t="s">
        <v>232</v>
      </c>
      <c r="AE134" s="55" t="s">
        <v>351</v>
      </c>
      <c r="AF134" s="55" t="s">
        <v>551</v>
      </c>
      <c r="AG134" s="55">
        <v>386</v>
      </c>
      <c r="AH134" s="55">
        <v>17</v>
      </c>
      <c r="AI134" s="55">
        <v>3</v>
      </c>
      <c r="AJ134" s="55">
        <v>0.15473196</v>
      </c>
      <c r="AK134" s="65">
        <f>AC134/AJ134</f>
        <v>0.783936298616007</v>
      </c>
      <c r="AL134" s="55"/>
      <c r="AM134" s="55"/>
      <c r="AN134" s="55" t="s">
        <v>342</v>
      </c>
      <c r="AO134" s="55" t="s">
        <v>373</v>
      </c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83">
        <v>0</v>
      </c>
      <c r="BB134" s="83">
        <v>0</v>
      </c>
      <c r="BC134" s="83">
        <v>0</v>
      </c>
      <c r="BD134" s="83">
        <v>1</v>
      </c>
      <c r="BE134" s="83">
        <v>1</v>
      </c>
      <c r="BF134" s="83">
        <v>1</v>
      </c>
      <c r="BG134" s="83">
        <v>1</v>
      </c>
      <c r="BH134" s="83">
        <v>0</v>
      </c>
      <c r="BI134" s="92">
        <v>0</v>
      </c>
      <c r="BJ134" s="92">
        <v>0</v>
      </c>
      <c r="BK134" s="92">
        <v>0</v>
      </c>
      <c r="BL134" s="83">
        <v>0</v>
      </c>
      <c r="BM134" s="83">
        <v>0</v>
      </c>
      <c r="BN134" s="83">
        <v>0</v>
      </c>
      <c r="BO134" s="83">
        <v>0</v>
      </c>
      <c r="BP134" s="97">
        <v>0</v>
      </c>
      <c r="BQ134" s="97">
        <v>0</v>
      </c>
      <c r="BR134" s="97">
        <v>0</v>
      </c>
      <c r="BS134" s="97">
        <v>0</v>
      </c>
      <c r="BT134" s="86">
        <v>0</v>
      </c>
      <c r="BU134" s="22">
        <v>0</v>
      </c>
      <c r="BV134" s="22">
        <v>0</v>
      </c>
      <c r="BW134" s="42">
        <v>0</v>
      </c>
      <c r="BX134" s="97">
        <v>0</v>
      </c>
      <c r="BY134" s="97">
        <v>0</v>
      </c>
    </row>
    <row r="135" s="3" customFormat="1" ht="30" customHeight="1" spans="1:77">
      <c r="A135" s="21">
        <f t="shared" si="12"/>
        <v>128</v>
      </c>
      <c r="B135" s="23"/>
      <c r="C135" s="23"/>
      <c r="D135" s="22"/>
      <c r="E135" s="22"/>
      <c r="F135" s="22"/>
      <c r="G135" s="22">
        <v>5</v>
      </c>
      <c r="H135" s="22"/>
      <c r="I135" s="22"/>
      <c r="J135" s="22"/>
      <c r="K135" s="22"/>
      <c r="L135" s="22" t="s">
        <v>389</v>
      </c>
      <c r="M135" s="22" t="s">
        <v>390</v>
      </c>
      <c r="N135" s="22" t="s">
        <v>391</v>
      </c>
      <c r="O135" s="22" t="s">
        <v>552</v>
      </c>
      <c r="P135" s="22" t="s">
        <v>393</v>
      </c>
      <c r="Q135" s="22" t="s">
        <v>242</v>
      </c>
      <c r="R135" s="22" t="s">
        <v>227</v>
      </c>
      <c r="S135" s="51"/>
      <c r="T135" s="22" t="s">
        <v>226</v>
      </c>
      <c r="U135" s="22" t="s">
        <v>391</v>
      </c>
      <c r="V135" s="22" t="s">
        <v>226</v>
      </c>
      <c r="W135" s="22" t="s">
        <v>515</v>
      </c>
      <c r="X135" s="22" t="s">
        <v>516</v>
      </c>
      <c r="Y135" s="22" t="s">
        <v>393</v>
      </c>
      <c r="Z135" s="22" t="s">
        <v>395</v>
      </c>
      <c r="AA135" s="22" t="s">
        <v>232</v>
      </c>
      <c r="AB135" s="22" t="s">
        <v>396</v>
      </c>
      <c r="AC135" s="56">
        <v>0.0138</v>
      </c>
      <c r="AD135" s="22" t="s">
        <v>232</v>
      </c>
      <c r="AE135" s="55" t="s">
        <v>383</v>
      </c>
      <c r="AF135" s="55"/>
      <c r="AG135" s="55">
        <v>14</v>
      </c>
      <c r="AH135" s="55">
        <v>15</v>
      </c>
      <c r="AI135" s="55"/>
      <c r="AJ135" s="55">
        <v>0.019435815</v>
      </c>
      <c r="AK135" s="65">
        <f>AC135/AJ135</f>
        <v>0.710029396760568</v>
      </c>
      <c r="AL135" s="55"/>
      <c r="AM135" s="55"/>
      <c r="AN135" s="55" t="s">
        <v>342</v>
      </c>
      <c r="AO135" s="55" t="s">
        <v>449</v>
      </c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83">
        <v>0</v>
      </c>
      <c r="BB135" s="83">
        <v>0</v>
      </c>
      <c r="BC135" s="83">
        <v>0</v>
      </c>
      <c r="BD135" s="83">
        <v>2</v>
      </c>
      <c r="BE135" s="83">
        <v>2</v>
      </c>
      <c r="BF135" s="83">
        <v>2</v>
      </c>
      <c r="BG135" s="83">
        <v>2</v>
      </c>
      <c r="BH135" s="83">
        <v>0</v>
      </c>
      <c r="BI135" s="92">
        <v>0</v>
      </c>
      <c r="BJ135" s="92">
        <v>0</v>
      </c>
      <c r="BK135" s="92">
        <v>0</v>
      </c>
      <c r="BL135" s="83">
        <v>0</v>
      </c>
      <c r="BM135" s="83">
        <v>0</v>
      </c>
      <c r="BN135" s="83">
        <v>0</v>
      </c>
      <c r="BO135" s="83">
        <v>0</v>
      </c>
      <c r="BP135" s="97">
        <v>0</v>
      </c>
      <c r="BQ135" s="97">
        <v>0</v>
      </c>
      <c r="BR135" s="97">
        <v>0</v>
      </c>
      <c r="BS135" s="97">
        <v>0</v>
      </c>
      <c r="BT135" s="86">
        <v>0</v>
      </c>
      <c r="BU135" s="22">
        <v>0</v>
      </c>
      <c r="BV135" s="22">
        <v>0</v>
      </c>
      <c r="BW135" s="42">
        <v>0</v>
      </c>
      <c r="BX135" s="97">
        <v>0</v>
      </c>
      <c r="BY135" s="97">
        <v>0</v>
      </c>
    </row>
    <row r="136" s="3" customFormat="1" ht="30" customHeight="1" spans="1:77">
      <c r="A136" s="21">
        <f t="shared" si="12"/>
        <v>129</v>
      </c>
      <c r="B136" s="23"/>
      <c r="C136" s="23"/>
      <c r="D136" s="23"/>
      <c r="E136" s="23"/>
      <c r="F136" s="24">
        <v>4</v>
      </c>
      <c r="G136" s="23"/>
      <c r="H136" s="23"/>
      <c r="I136" s="23"/>
      <c r="J136" s="23"/>
      <c r="K136" s="23"/>
      <c r="L136" s="37"/>
      <c r="M136" s="37" t="s">
        <v>450</v>
      </c>
      <c r="N136" s="22" t="s">
        <v>451</v>
      </c>
      <c r="O136" s="24" t="s">
        <v>452</v>
      </c>
      <c r="P136" s="22" t="s">
        <v>347</v>
      </c>
      <c r="Q136" s="23" t="s">
        <v>242</v>
      </c>
      <c r="R136" s="24" t="s">
        <v>227</v>
      </c>
      <c r="S136" s="51"/>
      <c r="T136" s="23" t="s">
        <v>367</v>
      </c>
      <c r="U136" s="22" t="s">
        <v>451</v>
      </c>
      <c r="V136" s="23" t="s">
        <v>367</v>
      </c>
      <c r="W136" s="48" t="s">
        <v>229</v>
      </c>
      <c r="X136" s="48" t="s">
        <v>228</v>
      </c>
      <c r="Y136" s="23" t="s">
        <v>348</v>
      </c>
      <c r="Z136" s="24" t="s">
        <v>349</v>
      </c>
      <c r="AA136" s="24" t="s">
        <v>350</v>
      </c>
      <c r="AB136" s="23" t="s">
        <v>453</v>
      </c>
      <c r="AC136" s="56">
        <v>0.9282</v>
      </c>
      <c r="AD136" s="23" t="s">
        <v>232</v>
      </c>
      <c r="AE136" s="55" t="s">
        <v>351</v>
      </c>
      <c r="AF136" s="55" t="s">
        <v>454</v>
      </c>
      <c r="AG136" s="55">
        <v>240</v>
      </c>
      <c r="AH136" s="55">
        <v>186</v>
      </c>
      <c r="AI136" s="55">
        <v>3</v>
      </c>
      <c r="AJ136" s="55">
        <v>1.0526112</v>
      </c>
      <c r="AK136" s="65">
        <f>AC136/AJ136</f>
        <v>0.88180707178491</v>
      </c>
      <c r="AL136" s="55"/>
      <c r="AM136" s="55"/>
      <c r="AN136" s="55" t="s">
        <v>342</v>
      </c>
      <c r="AO136" s="55" t="s">
        <v>455</v>
      </c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83">
        <v>0</v>
      </c>
      <c r="BB136" s="83">
        <v>0</v>
      </c>
      <c r="BC136" s="83">
        <v>0</v>
      </c>
      <c r="BD136" s="83">
        <v>1</v>
      </c>
      <c r="BE136" s="83">
        <v>1</v>
      </c>
      <c r="BF136" s="83">
        <v>1</v>
      </c>
      <c r="BG136" s="83">
        <v>1</v>
      </c>
      <c r="BH136" s="83">
        <v>0</v>
      </c>
      <c r="BI136" s="92">
        <v>0</v>
      </c>
      <c r="BJ136" s="92">
        <v>0</v>
      </c>
      <c r="BK136" s="92">
        <v>0</v>
      </c>
      <c r="BL136" s="83">
        <v>0</v>
      </c>
      <c r="BM136" s="83">
        <v>0</v>
      </c>
      <c r="BN136" s="83">
        <v>0</v>
      </c>
      <c r="BO136" s="83">
        <v>0</v>
      </c>
      <c r="BP136" s="97">
        <v>0</v>
      </c>
      <c r="BQ136" s="97">
        <v>0</v>
      </c>
      <c r="BR136" s="97">
        <v>0</v>
      </c>
      <c r="BS136" s="97">
        <v>0</v>
      </c>
      <c r="BT136" s="86">
        <v>0</v>
      </c>
      <c r="BU136" s="22">
        <v>0</v>
      </c>
      <c r="BV136" s="22">
        <v>0</v>
      </c>
      <c r="BW136" s="42">
        <v>0</v>
      </c>
      <c r="BX136" s="97">
        <v>0</v>
      </c>
      <c r="BY136" s="97">
        <v>0</v>
      </c>
    </row>
    <row r="137" s="3" customFormat="1" ht="30" customHeight="1" spans="1:77">
      <c r="A137" s="21">
        <f t="shared" si="12"/>
        <v>130</v>
      </c>
      <c r="B137" s="23"/>
      <c r="C137" s="23"/>
      <c r="D137" s="23"/>
      <c r="E137" s="23"/>
      <c r="F137" s="24">
        <v>4</v>
      </c>
      <c r="G137" s="23"/>
      <c r="H137" s="23"/>
      <c r="I137" s="23"/>
      <c r="J137" s="23"/>
      <c r="K137" s="23"/>
      <c r="L137" s="22" t="s">
        <v>553</v>
      </c>
      <c r="M137" s="22" t="s">
        <v>554</v>
      </c>
      <c r="N137" s="22" t="s">
        <v>554</v>
      </c>
      <c r="O137" s="24" t="s">
        <v>457</v>
      </c>
      <c r="P137" s="22" t="s">
        <v>347</v>
      </c>
      <c r="Q137" s="23" t="s">
        <v>367</v>
      </c>
      <c r="R137" s="24" t="s">
        <v>227</v>
      </c>
      <c r="S137" s="51"/>
      <c r="T137" s="23" t="s">
        <v>226</v>
      </c>
      <c r="U137" s="22" t="s">
        <v>554</v>
      </c>
      <c r="V137" s="23" t="s">
        <v>226</v>
      </c>
      <c r="W137" s="48" t="s">
        <v>228</v>
      </c>
      <c r="X137" s="48" t="s">
        <v>229</v>
      </c>
      <c r="Y137" s="23" t="s">
        <v>348</v>
      </c>
      <c r="Z137" s="22" t="s">
        <v>458</v>
      </c>
      <c r="AA137" s="22" t="s">
        <v>459</v>
      </c>
      <c r="AB137" s="23" t="s">
        <v>460</v>
      </c>
      <c r="AC137" s="56">
        <v>0.0855</v>
      </c>
      <c r="AD137" s="23" t="s">
        <v>232</v>
      </c>
      <c r="AE137" s="55" t="s">
        <v>351</v>
      </c>
      <c r="AF137" s="55" t="s">
        <v>555</v>
      </c>
      <c r="AG137" s="55">
        <v>392</v>
      </c>
      <c r="AH137" s="55">
        <v>17.5</v>
      </c>
      <c r="AI137" s="55">
        <v>2</v>
      </c>
      <c r="AJ137" s="55">
        <v>0.1078392</v>
      </c>
      <c r="AK137" s="65">
        <f>AC137/AJ137</f>
        <v>0.792847127946053</v>
      </c>
      <c r="AL137" s="55"/>
      <c r="AM137" s="55"/>
      <c r="AN137" s="55" t="s">
        <v>342</v>
      </c>
      <c r="AO137" s="55" t="s">
        <v>462</v>
      </c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83">
        <v>0</v>
      </c>
      <c r="BB137" s="83">
        <v>0</v>
      </c>
      <c r="BC137" s="83">
        <v>0</v>
      </c>
      <c r="BD137" s="83">
        <v>2</v>
      </c>
      <c r="BE137" s="83">
        <v>2</v>
      </c>
      <c r="BF137" s="83">
        <v>2</v>
      </c>
      <c r="BG137" s="83">
        <v>2</v>
      </c>
      <c r="BH137" s="83">
        <v>0</v>
      </c>
      <c r="BI137" s="92">
        <v>0</v>
      </c>
      <c r="BJ137" s="92">
        <v>0</v>
      </c>
      <c r="BK137" s="92">
        <v>0</v>
      </c>
      <c r="BL137" s="83">
        <v>0</v>
      </c>
      <c r="BM137" s="83">
        <v>0</v>
      </c>
      <c r="BN137" s="83">
        <v>0</v>
      </c>
      <c r="BO137" s="83">
        <v>0</v>
      </c>
      <c r="BP137" s="97">
        <v>0</v>
      </c>
      <c r="BQ137" s="97">
        <v>0</v>
      </c>
      <c r="BR137" s="97">
        <v>0</v>
      </c>
      <c r="BS137" s="97">
        <v>0</v>
      </c>
      <c r="BT137" s="86">
        <v>0</v>
      </c>
      <c r="BU137" s="22">
        <v>0</v>
      </c>
      <c r="BV137" s="22">
        <v>0</v>
      </c>
      <c r="BW137" s="42">
        <v>0</v>
      </c>
      <c r="BX137" s="97">
        <v>0</v>
      </c>
      <c r="BY137" s="97">
        <v>0</v>
      </c>
    </row>
    <row r="138" s="3" customFormat="1" ht="30" customHeight="1" spans="1:77">
      <c r="A138" s="21">
        <f t="shared" si="12"/>
        <v>131</v>
      </c>
      <c r="B138" s="23"/>
      <c r="C138" s="23"/>
      <c r="D138" s="23"/>
      <c r="E138" s="23">
        <v>3</v>
      </c>
      <c r="F138" s="24"/>
      <c r="G138" s="23"/>
      <c r="H138" s="23"/>
      <c r="I138" s="23"/>
      <c r="J138" s="23"/>
      <c r="K138" s="23"/>
      <c r="L138" s="37"/>
      <c r="M138" s="37" t="s">
        <v>556</v>
      </c>
      <c r="N138" s="22"/>
      <c r="O138" s="109" t="s">
        <v>557</v>
      </c>
      <c r="P138" s="22" t="s">
        <v>386</v>
      </c>
      <c r="Q138" s="109" t="s">
        <v>232</v>
      </c>
      <c r="R138" s="24" t="s">
        <v>227</v>
      </c>
      <c r="S138" s="51"/>
      <c r="T138" s="23" t="s">
        <v>356</v>
      </c>
      <c r="U138" s="22" t="s">
        <v>558</v>
      </c>
      <c r="V138" s="23" t="s">
        <v>242</v>
      </c>
      <c r="W138" s="24" t="s">
        <v>229</v>
      </c>
      <c r="X138" s="48" t="s">
        <v>228</v>
      </c>
      <c r="Y138" s="23" t="s">
        <v>400</v>
      </c>
      <c r="Z138" s="23" t="s">
        <v>231</v>
      </c>
      <c r="AA138" s="48" t="s">
        <v>232</v>
      </c>
      <c r="AB138" s="23" t="s">
        <v>430</v>
      </c>
      <c r="AC138" s="56"/>
      <c r="AD138" s="23" t="s">
        <v>319</v>
      </c>
      <c r="AE138" s="55"/>
      <c r="AF138" s="55"/>
      <c r="AG138" s="55"/>
      <c r="AH138" s="55"/>
      <c r="AI138" s="55"/>
      <c r="AJ138" s="55"/>
      <c r="AK138" s="23"/>
      <c r="AL138" s="55"/>
      <c r="AM138" s="55">
        <v>0.038</v>
      </c>
      <c r="AN138" s="55" t="s">
        <v>235</v>
      </c>
      <c r="AO138" s="55" t="s">
        <v>320</v>
      </c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55"/>
      <c r="BA138" s="83">
        <v>1</v>
      </c>
      <c r="BB138" s="83">
        <v>1</v>
      </c>
      <c r="BC138" s="83">
        <v>1</v>
      </c>
      <c r="BD138" s="83">
        <v>1</v>
      </c>
      <c r="BE138" s="83">
        <v>1</v>
      </c>
      <c r="BF138" s="83">
        <v>1</v>
      </c>
      <c r="BG138" s="83">
        <v>1</v>
      </c>
      <c r="BH138" s="83">
        <v>1</v>
      </c>
      <c r="BI138" s="92">
        <v>1</v>
      </c>
      <c r="BJ138" s="92">
        <v>1</v>
      </c>
      <c r="BK138" s="92">
        <v>1</v>
      </c>
      <c r="BL138" s="83">
        <v>1</v>
      </c>
      <c r="BM138" s="83">
        <v>1</v>
      </c>
      <c r="BN138" s="83">
        <v>1</v>
      </c>
      <c r="BO138" s="83">
        <v>1</v>
      </c>
      <c r="BP138" s="97">
        <v>1</v>
      </c>
      <c r="BQ138" s="97">
        <v>1</v>
      </c>
      <c r="BR138" s="97">
        <v>1</v>
      </c>
      <c r="BS138" s="97">
        <v>1</v>
      </c>
      <c r="BT138" s="86">
        <v>1</v>
      </c>
      <c r="BU138" s="22">
        <v>0</v>
      </c>
      <c r="BV138" s="22">
        <v>0</v>
      </c>
      <c r="BW138" s="42">
        <v>0</v>
      </c>
      <c r="BX138" s="97">
        <v>0</v>
      </c>
      <c r="BY138" s="97">
        <v>1</v>
      </c>
    </row>
    <row r="139" s="3" customFormat="1" ht="30" customHeight="1" spans="1:77">
      <c r="A139" s="21">
        <f t="shared" si="12"/>
        <v>132</v>
      </c>
      <c r="B139" s="23"/>
      <c r="C139" s="23"/>
      <c r="D139" s="23"/>
      <c r="E139" s="23"/>
      <c r="F139" s="24"/>
      <c r="G139" s="23"/>
      <c r="H139" s="23"/>
      <c r="I139" s="23"/>
      <c r="J139" s="23"/>
      <c r="K139" s="23"/>
      <c r="L139" s="37"/>
      <c r="M139" s="37" t="s">
        <v>559</v>
      </c>
      <c r="N139" s="22" t="s">
        <v>558</v>
      </c>
      <c r="O139" s="109" t="s">
        <v>560</v>
      </c>
      <c r="P139" s="22" t="s">
        <v>386</v>
      </c>
      <c r="Q139" s="109" t="s">
        <v>232</v>
      </c>
      <c r="R139" s="24" t="s">
        <v>227</v>
      </c>
      <c r="S139" s="51"/>
      <c r="T139" s="23" t="s">
        <v>356</v>
      </c>
      <c r="U139" s="22" t="s">
        <v>558</v>
      </c>
      <c r="V139" s="23" t="s">
        <v>242</v>
      </c>
      <c r="W139" s="24" t="s">
        <v>229</v>
      </c>
      <c r="X139" s="48" t="s">
        <v>228</v>
      </c>
      <c r="Y139" s="23" t="s">
        <v>400</v>
      </c>
      <c r="Z139" s="23" t="s">
        <v>231</v>
      </c>
      <c r="AA139" s="48" t="s">
        <v>232</v>
      </c>
      <c r="AB139" s="23" t="s">
        <v>430</v>
      </c>
      <c r="AC139" s="56">
        <f>AC140+AC141*2</f>
        <v>0.4073</v>
      </c>
      <c r="AD139" s="23" t="s">
        <v>319</v>
      </c>
      <c r="AE139" s="55" t="s">
        <v>331</v>
      </c>
      <c r="AF139" s="55"/>
      <c r="AG139" s="55"/>
      <c r="AH139" s="55"/>
      <c r="AI139" s="55"/>
      <c r="AJ139" s="55"/>
      <c r="AK139" s="23"/>
      <c r="AL139" s="55">
        <v>5.024</v>
      </c>
      <c r="AM139" s="55"/>
      <c r="AN139" s="55" t="s">
        <v>342</v>
      </c>
      <c r="AO139" s="55" t="s">
        <v>432</v>
      </c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55"/>
      <c r="BA139" s="83">
        <v>1</v>
      </c>
      <c r="BB139" s="83">
        <v>1</v>
      </c>
      <c r="BC139" s="83">
        <v>1</v>
      </c>
      <c r="BD139" s="83">
        <v>1</v>
      </c>
      <c r="BE139" s="83">
        <v>1</v>
      </c>
      <c r="BF139" s="83">
        <v>1</v>
      </c>
      <c r="BG139" s="83">
        <v>1</v>
      </c>
      <c r="BH139" s="83">
        <v>1</v>
      </c>
      <c r="BI139" s="92">
        <v>1</v>
      </c>
      <c r="BJ139" s="92">
        <v>1</v>
      </c>
      <c r="BK139" s="92">
        <v>1</v>
      </c>
      <c r="BL139" s="83">
        <v>1</v>
      </c>
      <c r="BM139" s="83">
        <v>1</v>
      </c>
      <c r="BN139" s="83">
        <v>1</v>
      </c>
      <c r="BO139" s="83">
        <v>1</v>
      </c>
      <c r="BP139" s="97">
        <v>1</v>
      </c>
      <c r="BQ139" s="97">
        <v>1</v>
      </c>
      <c r="BR139" s="97">
        <v>1</v>
      </c>
      <c r="BS139" s="97">
        <v>1</v>
      </c>
      <c r="BT139" s="86">
        <v>1</v>
      </c>
      <c r="BU139" s="22">
        <v>0</v>
      </c>
      <c r="BV139" s="42">
        <v>0</v>
      </c>
      <c r="BW139" s="42">
        <v>0</v>
      </c>
      <c r="BX139" s="42">
        <v>0</v>
      </c>
      <c r="BY139" s="97">
        <v>1</v>
      </c>
    </row>
    <row r="140" s="3" customFormat="1" ht="30" customHeight="1" spans="1:77">
      <c r="A140" s="21">
        <f t="shared" si="12"/>
        <v>133</v>
      </c>
      <c r="B140" s="23"/>
      <c r="C140" s="23"/>
      <c r="D140" s="23"/>
      <c r="E140" s="23"/>
      <c r="F140" s="24">
        <v>4</v>
      </c>
      <c r="G140" s="23"/>
      <c r="H140" s="23"/>
      <c r="I140" s="23"/>
      <c r="J140" s="23"/>
      <c r="K140" s="23"/>
      <c r="L140" s="37"/>
      <c r="M140" s="37" t="s">
        <v>561</v>
      </c>
      <c r="N140" s="22" t="s">
        <v>561</v>
      </c>
      <c r="O140" s="109" t="s">
        <v>429</v>
      </c>
      <c r="P140" s="22" t="s">
        <v>347</v>
      </c>
      <c r="Q140" s="23" t="s">
        <v>242</v>
      </c>
      <c r="R140" s="24" t="s">
        <v>227</v>
      </c>
      <c r="S140" s="51"/>
      <c r="T140" s="23" t="s">
        <v>356</v>
      </c>
      <c r="U140" s="22" t="s">
        <v>561</v>
      </c>
      <c r="V140" s="23" t="s">
        <v>226</v>
      </c>
      <c r="W140" s="48" t="s">
        <v>229</v>
      </c>
      <c r="X140" s="48" t="s">
        <v>228</v>
      </c>
      <c r="Y140" s="23" t="s">
        <v>348</v>
      </c>
      <c r="Z140" s="24" t="s">
        <v>357</v>
      </c>
      <c r="AA140" s="24" t="s">
        <v>350</v>
      </c>
      <c r="AB140" s="23" t="s">
        <v>562</v>
      </c>
      <c r="AC140" s="56">
        <v>0.3817</v>
      </c>
      <c r="AD140" s="23" t="s">
        <v>232</v>
      </c>
      <c r="AE140" s="55" t="s">
        <v>351</v>
      </c>
      <c r="AF140" s="55"/>
      <c r="AG140" s="55">
        <v>247</v>
      </c>
      <c r="AH140" s="55">
        <v>112</v>
      </c>
      <c r="AI140" s="55">
        <v>3</v>
      </c>
      <c r="AJ140" s="55">
        <v>0.65231712</v>
      </c>
      <c r="AK140" s="65">
        <f>AC140/AJ140</f>
        <v>0.585144844887713</v>
      </c>
      <c r="AL140" s="55"/>
      <c r="AM140" s="55"/>
      <c r="AN140" s="134"/>
      <c r="AO140" s="134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83">
        <v>1</v>
      </c>
      <c r="BB140" s="83">
        <v>1</v>
      </c>
      <c r="BC140" s="83">
        <v>1</v>
      </c>
      <c r="BD140" s="83">
        <v>1</v>
      </c>
      <c r="BE140" s="83">
        <v>1</v>
      </c>
      <c r="BF140" s="83">
        <v>1</v>
      </c>
      <c r="BG140" s="83">
        <v>1</v>
      </c>
      <c r="BH140" s="83">
        <v>1</v>
      </c>
      <c r="BI140" s="92">
        <v>1</v>
      </c>
      <c r="BJ140" s="92">
        <v>1</v>
      </c>
      <c r="BK140" s="92">
        <v>1</v>
      </c>
      <c r="BL140" s="83">
        <v>1</v>
      </c>
      <c r="BM140" s="83">
        <v>1</v>
      </c>
      <c r="BN140" s="83">
        <v>1</v>
      </c>
      <c r="BO140" s="83">
        <v>1</v>
      </c>
      <c r="BP140" s="97">
        <v>1</v>
      </c>
      <c r="BQ140" s="97">
        <v>1</v>
      </c>
      <c r="BR140" s="97">
        <v>1</v>
      </c>
      <c r="BS140" s="97">
        <v>1</v>
      </c>
      <c r="BT140" s="86">
        <v>1</v>
      </c>
      <c r="BU140" s="22">
        <v>0</v>
      </c>
      <c r="BV140" s="42">
        <v>0</v>
      </c>
      <c r="BW140" s="42">
        <v>0</v>
      </c>
      <c r="BX140" s="42">
        <v>0</v>
      </c>
      <c r="BY140" s="97">
        <v>1</v>
      </c>
    </row>
    <row r="141" s="3" customFormat="1" ht="30" customHeight="1" spans="1:77">
      <c r="A141" s="21">
        <f t="shared" si="12"/>
        <v>134</v>
      </c>
      <c r="B141" s="23"/>
      <c r="C141" s="23"/>
      <c r="D141" s="23"/>
      <c r="E141" s="23"/>
      <c r="F141" s="24">
        <v>4</v>
      </c>
      <c r="G141" s="23"/>
      <c r="H141" s="23"/>
      <c r="I141" s="23"/>
      <c r="J141" s="23"/>
      <c r="K141" s="23"/>
      <c r="L141" s="37"/>
      <c r="M141" s="37"/>
      <c r="N141" s="22" t="s">
        <v>563</v>
      </c>
      <c r="O141" s="24" t="s">
        <v>564</v>
      </c>
      <c r="P141" s="22" t="s">
        <v>339</v>
      </c>
      <c r="Q141" s="23" t="s">
        <v>242</v>
      </c>
      <c r="R141" s="24" t="s">
        <v>227</v>
      </c>
      <c r="S141" s="51"/>
      <c r="T141" s="23" t="s">
        <v>356</v>
      </c>
      <c r="U141" s="22" t="s">
        <v>232</v>
      </c>
      <c r="V141" s="23" t="s">
        <v>301</v>
      </c>
      <c r="W141" s="24" t="s">
        <v>229</v>
      </c>
      <c r="X141" s="48" t="s">
        <v>228</v>
      </c>
      <c r="Y141" s="23" t="s">
        <v>339</v>
      </c>
      <c r="Z141" s="23" t="s">
        <v>232</v>
      </c>
      <c r="AA141" s="23" t="s">
        <v>232</v>
      </c>
      <c r="AB141" s="23" t="s">
        <v>565</v>
      </c>
      <c r="AC141" s="56">
        <v>0.0128</v>
      </c>
      <c r="AD141" s="55" t="s">
        <v>232</v>
      </c>
      <c r="AE141" s="55"/>
      <c r="AF141" s="55"/>
      <c r="AG141" s="55"/>
      <c r="AH141" s="55"/>
      <c r="AI141" s="55"/>
      <c r="AJ141" s="55"/>
      <c r="AK141" s="55"/>
      <c r="AL141" s="55"/>
      <c r="AM141" s="55"/>
      <c r="AN141" s="134"/>
      <c r="AO141" s="134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83">
        <v>2</v>
      </c>
      <c r="BB141" s="83">
        <v>2</v>
      </c>
      <c r="BC141" s="83">
        <v>2</v>
      </c>
      <c r="BD141" s="83">
        <v>2</v>
      </c>
      <c r="BE141" s="83">
        <v>2</v>
      </c>
      <c r="BF141" s="83">
        <v>2</v>
      </c>
      <c r="BG141" s="83">
        <v>2</v>
      </c>
      <c r="BH141" s="83">
        <v>2</v>
      </c>
      <c r="BI141" s="92">
        <v>2</v>
      </c>
      <c r="BJ141" s="92">
        <v>2</v>
      </c>
      <c r="BK141" s="92">
        <v>2</v>
      </c>
      <c r="BL141" s="83">
        <v>2</v>
      </c>
      <c r="BM141" s="83">
        <v>2</v>
      </c>
      <c r="BN141" s="83">
        <v>2</v>
      </c>
      <c r="BO141" s="83">
        <v>2</v>
      </c>
      <c r="BP141" s="97">
        <v>2</v>
      </c>
      <c r="BQ141" s="97">
        <v>2</v>
      </c>
      <c r="BR141" s="97">
        <v>2</v>
      </c>
      <c r="BS141" s="97">
        <v>2</v>
      </c>
      <c r="BT141" s="86">
        <v>2</v>
      </c>
      <c r="BU141" s="22">
        <v>0</v>
      </c>
      <c r="BV141" s="42">
        <v>0</v>
      </c>
      <c r="BW141" s="42">
        <v>0</v>
      </c>
      <c r="BX141" s="42">
        <v>0</v>
      </c>
      <c r="BY141" s="97">
        <v>2</v>
      </c>
    </row>
    <row r="142" s="3" customFormat="1" ht="30" customHeight="1" spans="1:78">
      <c r="A142" s="21">
        <f t="shared" si="12"/>
        <v>135</v>
      </c>
      <c r="B142" s="23"/>
      <c r="C142" s="23"/>
      <c r="D142" s="23"/>
      <c r="E142" s="23">
        <v>3</v>
      </c>
      <c r="F142" s="24"/>
      <c r="G142" s="23"/>
      <c r="H142" s="23"/>
      <c r="I142" s="23"/>
      <c r="J142" s="23"/>
      <c r="K142" s="23"/>
      <c r="L142" s="37"/>
      <c r="M142" s="42" t="s">
        <v>566</v>
      </c>
      <c r="N142" s="42" t="s">
        <v>566</v>
      </c>
      <c r="O142" s="24" t="s">
        <v>567</v>
      </c>
      <c r="P142" s="42" t="s">
        <v>347</v>
      </c>
      <c r="Q142" s="23" t="s">
        <v>242</v>
      </c>
      <c r="R142" s="24" t="s">
        <v>227</v>
      </c>
      <c r="S142" s="144"/>
      <c r="T142" s="50" t="s">
        <v>242</v>
      </c>
      <c r="U142" s="42" t="s">
        <v>561</v>
      </c>
      <c r="V142" s="50" t="s">
        <v>242</v>
      </c>
      <c r="W142" s="48" t="s">
        <v>229</v>
      </c>
      <c r="X142" s="48" t="s">
        <v>228</v>
      </c>
      <c r="Y142" s="23" t="s">
        <v>348</v>
      </c>
      <c r="Z142" s="24" t="s">
        <v>357</v>
      </c>
      <c r="AA142" s="24" t="s">
        <v>350</v>
      </c>
      <c r="AB142" s="23" t="s">
        <v>562</v>
      </c>
      <c r="AC142" s="56">
        <v>0.3136</v>
      </c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 t="s">
        <v>235</v>
      </c>
      <c r="AO142" s="55" t="s">
        <v>320</v>
      </c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84">
        <v>0</v>
      </c>
      <c r="BB142" s="84">
        <v>0</v>
      </c>
      <c r="BC142" s="84">
        <v>0</v>
      </c>
      <c r="BD142" s="84">
        <v>0</v>
      </c>
      <c r="BE142" s="84">
        <v>0</v>
      </c>
      <c r="BF142" s="84">
        <v>0</v>
      </c>
      <c r="BG142" s="84">
        <v>0</v>
      </c>
      <c r="BH142" s="84">
        <v>0</v>
      </c>
      <c r="BI142" s="84">
        <v>0</v>
      </c>
      <c r="BJ142" s="84">
        <v>0</v>
      </c>
      <c r="BK142" s="84">
        <v>0</v>
      </c>
      <c r="BL142" s="84">
        <v>0</v>
      </c>
      <c r="BM142" s="84">
        <v>0</v>
      </c>
      <c r="BN142" s="84">
        <v>0</v>
      </c>
      <c r="BO142" s="84">
        <v>0</v>
      </c>
      <c r="BP142" s="84">
        <v>0</v>
      </c>
      <c r="BQ142" s="84">
        <v>0</v>
      </c>
      <c r="BR142" s="84">
        <v>0</v>
      </c>
      <c r="BS142" s="84">
        <v>0</v>
      </c>
      <c r="BT142" s="84">
        <v>0</v>
      </c>
      <c r="BU142" s="42">
        <v>1</v>
      </c>
      <c r="BV142" s="42">
        <v>1</v>
      </c>
      <c r="BW142" s="42">
        <v>1</v>
      </c>
      <c r="BX142" s="86">
        <v>1</v>
      </c>
      <c r="BY142" s="86">
        <v>0</v>
      </c>
      <c r="BZ142" s="3" t="s">
        <v>568</v>
      </c>
    </row>
    <row r="143" s="3" customFormat="1" ht="30" customHeight="1" spans="1:78">
      <c r="A143" s="21">
        <f t="shared" si="12"/>
        <v>136</v>
      </c>
      <c r="B143" s="23"/>
      <c r="C143" s="23"/>
      <c r="D143" s="23"/>
      <c r="E143" s="23"/>
      <c r="F143" s="24">
        <v>4</v>
      </c>
      <c r="G143" s="23"/>
      <c r="H143" s="23"/>
      <c r="I143" s="23"/>
      <c r="J143" s="23"/>
      <c r="K143" s="23"/>
      <c r="L143" s="37"/>
      <c r="M143" s="42" t="s">
        <v>561</v>
      </c>
      <c r="N143" s="42" t="s">
        <v>561</v>
      </c>
      <c r="O143" s="139" t="s">
        <v>429</v>
      </c>
      <c r="P143" s="42" t="s">
        <v>347</v>
      </c>
      <c r="Q143" s="23" t="s">
        <v>242</v>
      </c>
      <c r="R143" s="24" t="s">
        <v>227</v>
      </c>
      <c r="S143" s="144"/>
      <c r="T143" s="50" t="s">
        <v>242</v>
      </c>
      <c r="U143" s="42" t="s">
        <v>561</v>
      </c>
      <c r="V143" s="50" t="s">
        <v>242</v>
      </c>
      <c r="W143" s="48" t="s">
        <v>229</v>
      </c>
      <c r="X143" s="48" t="s">
        <v>228</v>
      </c>
      <c r="Y143" s="23" t="s">
        <v>348</v>
      </c>
      <c r="Z143" s="24" t="s">
        <v>357</v>
      </c>
      <c r="AA143" s="24" t="s">
        <v>350</v>
      </c>
      <c r="AB143" s="23" t="s">
        <v>562</v>
      </c>
      <c r="AC143" s="56">
        <v>0.3136</v>
      </c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84">
        <v>0</v>
      </c>
      <c r="BB143" s="84">
        <v>0</v>
      </c>
      <c r="BC143" s="84">
        <v>0</v>
      </c>
      <c r="BD143" s="84">
        <v>0</v>
      </c>
      <c r="BE143" s="84">
        <v>0</v>
      </c>
      <c r="BF143" s="84">
        <v>0</v>
      </c>
      <c r="BG143" s="84">
        <v>0</v>
      </c>
      <c r="BH143" s="84">
        <v>0</v>
      </c>
      <c r="BI143" s="84">
        <v>0</v>
      </c>
      <c r="BJ143" s="84">
        <v>0</v>
      </c>
      <c r="BK143" s="84">
        <v>0</v>
      </c>
      <c r="BL143" s="84">
        <v>0</v>
      </c>
      <c r="BM143" s="84">
        <v>0</v>
      </c>
      <c r="BN143" s="84">
        <v>0</v>
      </c>
      <c r="BO143" s="84">
        <v>0</v>
      </c>
      <c r="BP143" s="84">
        <v>0</v>
      </c>
      <c r="BQ143" s="84">
        <v>0</v>
      </c>
      <c r="BR143" s="84">
        <v>0</v>
      </c>
      <c r="BS143" s="84">
        <v>0</v>
      </c>
      <c r="BT143" s="84">
        <v>0</v>
      </c>
      <c r="BU143" s="42">
        <v>1</v>
      </c>
      <c r="BV143" s="42">
        <v>1</v>
      </c>
      <c r="BW143" s="42">
        <v>1</v>
      </c>
      <c r="BX143" s="86">
        <v>1</v>
      </c>
      <c r="BY143" s="86">
        <v>0</v>
      </c>
      <c r="BZ143" s="3" t="s">
        <v>568</v>
      </c>
    </row>
    <row r="144" s="3" customFormat="1" ht="30" customHeight="1" spans="1:77">
      <c r="A144" s="21">
        <f t="shared" ref="A144:A151" si="13">ROW()-7</f>
        <v>137</v>
      </c>
      <c r="B144" s="23"/>
      <c r="C144" s="23"/>
      <c r="D144" s="23"/>
      <c r="E144" s="23">
        <v>3</v>
      </c>
      <c r="F144" s="24"/>
      <c r="G144" s="23"/>
      <c r="H144" s="23"/>
      <c r="I144" s="23"/>
      <c r="J144" s="23"/>
      <c r="K144" s="23"/>
      <c r="L144" s="37"/>
      <c r="M144" s="37" t="s">
        <v>569</v>
      </c>
      <c r="N144" s="22" t="s">
        <v>569</v>
      </c>
      <c r="O144" s="22" t="s">
        <v>570</v>
      </c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 t="s">
        <v>231</v>
      </c>
      <c r="AA144" s="22" t="s">
        <v>232</v>
      </c>
      <c r="AB144" s="22" t="s">
        <v>571</v>
      </c>
      <c r="AC144" s="22">
        <v>0.131</v>
      </c>
      <c r="AD144" s="55"/>
      <c r="AE144" s="55" t="s">
        <v>331</v>
      </c>
      <c r="AF144" s="55"/>
      <c r="AG144" s="55"/>
      <c r="AH144" s="55"/>
      <c r="AI144" s="55"/>
      <c r="AJ144" s="55"/>
      <c r="AK144" s="55"/>
      <c r="AL144" s="55">
        <v>2.512</v>
      </c>
      <c r="AM144" s="55"/>
      <c r="AN144" s="55" t="s">
        <v>342</v>
      </c>
      <c r="AO144" s="55" t="s">
        <v>572</v>
      </c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83">
        <v>0</v>
      </c>
      <c r="BB144" s="83">
        <v>0</v>
      </c>
      <c r="BC144" s="83">
        <v>0</v>
      </c>
      <c r="BD144" s="83">
        <v>0</v>
      </c>
      <c r="BE144" s="83">
        <v>0</v>
      </c>
      <c r="BF144" s="83">
        <v>0</v>
      </c>
      <c r="BG144" s="83">
        <v>0</v>
      </c>
      <c r="BH144" s="83">
        <v>0</v>
      </c>
      <c r="BI144" s="92">
        <v>1</v>
      </c>
      <c r="BJ144" s="92">
        <v>1</v>
      </c>
      <c r="BK144" s="92">
        <v>1</v>
      </c>
      <c r="BL144" s="83">
        <v>0</v>
      </c>
      <c r="BM144" s="83">
        <v>0</v>
      </c>
      <c r="BN144" s="83">
        <v>0</v>
      </c>
      <c r="BO144" s="83">
        <v>0</v>
      </c>
      <c r="BP144" s="97">
        <v>0</v>
      </c>
      <c r="BQ144" s="97">
        <v>0</v>
      </c>
      <c r="BR144" s="97">
        <v>0</v>
      </c>
      <c r="BS144" s="97">
        <v>0</v>
      </c>
      <c r="BT144" s="86">
        <v>0</v>
      </c>
      <c r="BU144" s="22">
        <v>0</v>
      </c>
      <c r="BV144" s="22">
        <v>0</v>
      </c>
      <c r="BW144" s="42">
        <v>0</v>
      </c>
      <c r="BX144" s="97">
        <v>0</v>
      </c>
      <c r="BY144" s="97">
        <v>0</v>
      </c>
    </row>
    <row r="145" s="3" customFormat="1" ht="30" customHeight="1" spans="1:77">
      <c r="A145" s="21">
        <f t="shared" si="13"/>
        <v>138</v>
      </c>
      <c r="B145" s="23"/>
      <c r="C145" s="23"/>
      <c r="D145" s="23"/>
      <c r="E145" s="23"/>
      <c r="F145" s="24">
        <v>4</v>
      </c>
      <c r="G145" s="23"/>
      <c r="H145" s="23"/>
      <c r="I145" s="23"/>
      <c r="J145" s="23"/>
      <c r="K145" s="23"/>
      <c r="L145" s="37"/>
      <c r="M145" s="37" t="s">
        <v>573</v>
      </c>
      <c r="N145" s="22" t="s">
        <v>573</v>
      </c>
      <c r="O145" s="22" t="s">
        <v>574</v>
      </c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 t="s">
        <v>575</v>
      </c>
      <c r="AA145" s="22" t="s">
        <v>350</v>
      </c>
      <c r="AB145" s="22" t="s">
        <v>576</v>
      </c>
      <c r="AC145" s="22">
        <v>0.089</v>
      </c>
      <c r="AD145" s="55"/>
      <c r="AE145" s="55" t="s">
        <v>351</v>
      </c>
      <c r="AF145" s="55" t="s">
        <v>577</v>
      </c>
      <c r="AG145" s="55">
        <v>103</v>
      </c>
      <c r="AH145" s="55">
        <v>47.5</v>
      </c>
      <c r="AI145" s="55">
        <v>4</v>
      </c>
      <c r="AJ145" s="55">
        <v>0.1538202</v>
      </c>
      <c r="AK145" s="65">
        <f>AC145/AJ145</f>
        <v>0.578597609416709</v>
      </c>
      <c r="AL145" s="55"/>
      <c r="AM145" s="55"/>
      <c r="AN145" s="134"/>
      <c r="AO145" s="134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83">
        <v>0</v>
      </c>
      <c r="BB145" s="83">
        <v>0</v>
      </c>
      <c r="BC145" s="83">
        <v>0</v>
      </c>
      <c r="BD145" s="83">
        <v>0</v>
      </c>
      <c r="BE145" s="83">
        <v>0</v>
      </c>
      <c r="BF145" s="83">
        <v>0</v>
      </c>
      <c r="BG145" s="83">
        <v>0</v>
      </c>
      <c r="BH145" s="83">
        <v>0</v>
      </c>
      <c r="BI145" s="92">
        <v>1</v>
      </c>
      <c r="BJ145" s="92">
        <v>1</v>
      </c>
      <c r="BK145" s="92">
        <v>1</v>
      </c>
      <c r="BL145" s="83">
        <v>0</v>
      </c>
      <c r="BM145" s="83">
        <v>0</v>
      </c>
      <c r="BN145" s="83">
        <v>0</v>
      </c>
      <c r="BO145" s="83">
        <v>0</v>
      </c>
      <c r="BP145" s="97">
        <v>0</v>
      </c>
      <c r="BQ145" s="97">
        <v>0</v>
      </c>
      <c r="BR145" s="97">
        <v>0</v>
      </c>
      <c r="BS145" s="97">
        <v>0</v>
      </c>
      <c r="BT145" s="86">
        <v>0</v>
      </c>
      <c r="BU145" s="22">
        <v>0</v>
      </c>
      <c r="BV145" s="22">
        <v>0</v>
      </c>
      <c r="BW145" s="42">
        <v>0</v>
      </c>
      <c r="BX145" s="97">
        <v>0</v>
      </c>
      <c r="BY145" s="97">
        <v>0</v>
      </c>
    </row>
    <row r="146" s="3" customFormat="1" ht="30" customHeight="1" spans="1:77">
      <c r="A146" s="21">
        <f t="shared" si="13"/>
        <v>139</v>
      </c>
      <c r="B146" s="23"/>
      <c r="C146" s="23"/>
      <c r="D146" s="23"/>
      <c r="E146" s="23"/>
      <c r="F146" s="24">
        <v>4</v>
      </c>
      <c r="G146" s="23"/>
      <c r="H146" s="23"/>
      <c r="I146" s="23"/>
      <c r="J146" s="23"/>
      <c r="K146" s="23"/>
      <c r="L146" s="37"/>
      <c r="M146" s="37" t="s">
        <v>578</v>
      </c>
      <c r="N146" s="22" t="s">
        <v>578</v>
      </c>
      <c r="O146" s="22" t="s">
        <v>579</v>
      </c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 t="s">
        <v>492</v>
      </c>
      <c r="AA146" s="22" t="s">
        <v>459</v>
      </c>
      <c r="AB146" s="22" t="s">
        <v>580</v>
      </c>
      <c r="AC146" s="22">
        <v>0.042</v>
      </c>
      <c r="AD146" s="55"/>
      <c r="AE146" s="55" t="s">
        <v>581</v>
      </c>
      <c r="AF146" s="55"/>
      <c r="AG146" s="55">
        <v>106.329113924051</v>
      </c>
      <c r="AH146" s="55">
        <v>8</v>
      </c>
      <c r="AI146" s="55"/>
      <c r="AJ146" s="55">
        <v>0.042</v>
      </c>
      <c r="AK146" s="65">
        <f>AC146/AJ146</f>
        <v>1</v>
      </c>
      <c r="AL146" s="55"/>
      <c r="AM146" s="55"/>
      <c r="AN146" s="134"/>
      <c r="AO146" s="134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83">
        <v>0</v>
      </c>
      <c r="BB146" s="83">
        <v>0</v>
      </c>
      <c r="BC146" s="83">
        <v>0</v>
      </c>
      <c r="BD146" s="83">
        <v>0</v>
      </c>
      <c r="BE146" s="83">
        <v>0</v>
      </c>
      <c r="BF146" s="83">
        <v>0</v>
      </c>
      <c r="BG146" s="83">
        <v>0</v>
      </c>
      <c r="BH146" s="83">
        <v>0</v>
      </c>
      <c r="BI146" s="92">
        <v>1</v>
      </c>
      <c r="BJ146" s="92">
        <v>1</v>
      </c>
      <c r="BK146" s="92">
        <v>1</v>
      </c>
      <c r="BL146" s="83">
        <v>0</v>
      </c>
      <c r="BM146" s="83">
        <v>0</v>
      </c>
      <c r="BN146" s="83">
        <v>0</v>
      </c>
      <c r="BO146" s="83">
        <v>0</v>
      </c>
      <c r="BP146" s="97">
        <v>0</v>
      </c>
      <c r="BQ146" s="97">
        <v>0</v>
      </c>
      <c r="BR146" s="97">
        <v>0</v>
      </c>
      <c r="BS146" s="97">
        <v>0</v>
      </c>
      <c r="BT146" s="86">
        <v>0</v>
      </c>
      <c r="BU146" s="22">
        <v>0</v>
      </c>
      <c r="BV146" s="22">
        <v>0</v>
      </c>
      <c r="BW146" s="42">
        <v>0</v>
      </c>
      <c r="BX146" s="97">
        <v>0</v>
      </c>
      <c r="BY146" s="97">
        <v>0</v>
      </c>
    </row>
    <row r="147" s="3" customFormat="1" ht="30" customHeight="1" spans="1:77">
      <c r="A147" s="21">
        <f t="shared" si="13"/>
        <v>140</v>
      </c>
      <c r="B147" s="23"/>
      <c r="C147" s="23"/>
      <c r="D147" s="23"/>
      <c r="E147" s="23">
        <v>3</v>
      </c>
      <c r="F147" s="24"/>
      <c r="G147" s="23"/>
      <c r="H147" s="23"/>
      <c r="I147" s="23"/>
      <c r="J147" s="23"/>
      <c r="K147" s="23"/>
      <c r="L147" s="37"/>
      <c r="M147" s="37" t="s">
        <v>582</v>
      </c>
      <c r="N147" s="22" t="s">
        <v>583</v>
      </c>
      <c r="O147" s="22" t="s">
        <v>584</v>
      </c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 t="s">
        <v>585</v>
      </c>
      <c r="AA147" s="22" t="s">
        <v>586</v>
      </c>
      <c r="AB147" s="22" t="s">
        <v>585</v>
      </c>
      <c r="AC147" s="22">
        <v>0.001</v>
      </c>
      <c r="AD147" s="55"/>
      <c r="AE147" s="55" t="s">
        <v>587</v>
      </c>
      <c r="AF147" s="55"/>
      <c r="AG147" s="55" t="s">
        <v>588</v>
      </c>
      <c r="AH147" s="55"/>
      <c r="AI147" s="55"/>
      <c r="AJ147" s="55">
        <v>0.00104</v>
      </c>
      <c r="AK147" s="65">
        <f>AC147/AJ147</f>
        <v>0.961538461538462</v>
      </c>
      <c r="AL147" s="55"/>
      <c r="AM147" s="55"/>
      <c r="AN147" s="55" t="s">
        <v>342</v>
      </c>
      <c r="AO147" s="55" t="s">
        <v>589</v>
      </c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83">
        <v>0</v>
      </c>
      <c r="BB147" s="83">
        <v>0</v>
      </c>
      <c r="BC147" s="83">
        <v>0</v>
      </c>
      <c r="BD147" s="83">
        <v>0</v>
      </c>
      <c r="BE147" s="83">
        <v>0</v>
      </c>
      <c r="BF147" s="83">
        <v>0</v>
      </c>
      <c r="BG147" s="83">
        <v>0</v>
      </c>
      <c r="BH147" s="83">
        <v>0</v>
      </c>
      <c r="BI147" s="92">
        <v>1</v>
      </c>
      <c r="BJ147" s="92">
        <v>1</v>
      </c>
      <c r="BK147" s="92">
        <v>1</v>
      </c>
      <c r="BL147" s="83">
        <v>0</v>
      </c>
      <c r="BM147" s="83">
        <v>0</v>
      </c>
      <c r="BN147" s="83">
        <v>0</v>
      </c>
      <c r="BO147" s="83">
        <v>0</v>
      </c>
      <c r="BP147" s="97">
        <v>0</v>
      </c>
      <c r="BQ147" s="97">
        <v>0</v>
      </c>
      <c r="BR147" s="97">
        <v>0</v>
      </c>
      <c r="BS147" s="97">
        <v>0</v>
      </c>
      <c r="BT147" s="86">
        <v>0</v>
      </c>
      <c r="BU147" s="22">
        <v>0</v>
      </c>
      <c r="BV147" s="22">
        <v>0</v>
      </c>
      <c r="BW147" s="42">
        <v>0</v>
      </c>
      <c r="BX147" s="97">
        <v>0</v>
      </c>
      <c r="BY147" s="97">
        <v>0</v>
      </c>
    </row>
    <row r="148" s="3" customFormat="1" ht="30" customHeight="1" spans="1:77">
      <c r="A148" s="21">
        <f t="shared" si="13"/>
        <v>141</v>
      </c>
      <c r="B148" s="23"/>
      <c r="C148" s="23"/>
      <c r="D148" s="23"/>
      <c r="E148" s="23">
        <v>3</v>
      </c>
      <c r="F148" s="24"/>
      <c r="G148" s="23"/>
      <c r="H148" s="23"/>
      <c r="I148" s="23"/>
      <c r="J148" s="23"/>
      <c r="K148" s="23"/>
      <c r="L148" s="37"/>
      <c r="M148" s="37"/>
      <c r="N148" s="22" t="s">
        <v>590</v>
      </c>
      <c r="O148" s="22" t="s">
        <v>591</v>
      </c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 t="s">
        <v>232</v>
      </c>
      <c r="AA148" s="22" t="s">
        <v>232</v>
      </c>
      <c r="AB148" s="22" t="s">
        <v>232</v>
      </c>
      <c r="AC148" s="22">
        <v>0.003</v>
      </c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 t="s">
        <v>342</v>
      </c>
      <c r="AO148" s="55" t="s">
        <v>592</v>
      </c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83">
        <v>0</v>
      </c>
      <c r="BB148" s="83">
        <v>0</v>
      </c>
      <c r="BC148" s="83">
        <v>0</v>
      </c>
      <c r="BD148" s="83">
        <v>0</v>
      </c>
      <c r="BE148" s="83">
        <v>0</v>
      </c>
      <c r="BF148" s="83">
        <v>0</v>
      </c>
      <c r="BG148" s="83">
        <v>0</v>
      </c>
      <c r="BH148" s="83">
        <v>0</v>
      </c>
      <c r="BI148" s="92">
        <v>1</v>
      </c>
      <c r="BJ148" s="92">
        <v>1</v>
      </c>
      <c r="BK148" s="92">
        <v>1</v>
      </c>
      <c r="BL148" s="83">
        <v>0</v>
      </c>
      <c r="BM148" s="83">
        <v>0</v>
      </c>
      <c r="BN148" s="83">
        <v>0</v>
      </c>
      <c r="BO148" s="83">
        <v>0</v>
      </c>
      <c r="BP148" s="97">
        <v>0</v>
      </c>
      <c r="BQ148" s="97">
        <v>0</v>
      </c>
      <c r="BR148" s="97">
        <v>0</v>
      </c>
      <c r="BS148" s="97">
        <v>0</v>
      </c>
      <c r="BT148" s="86">
        <v>0</v>
      </c>
      <c r="BU148" s="22">
        <v>0</v>
      </c>
      <c r="BV148" s="22">
        <v>0</v>
      </c>
      <c r="BW148" s="42">
        <v>0</v>
      </c>
      <c r="BX148" s="97">
        <v>0</v>
      </c>
      <c r="BY148" s="97">
        <v>0</v>
      </c>
    </row>
    <row r="149" s="3" customFormat="1" ht="30" customHeight="1" spans="1:77">
      <c r="A149" s="21">
        <f t="shared" si="13"/>
        <v>142</v>
      </c>
      <c r="B149" s="23"/>
      <c r="C149" s="23"/>
      <c r="D149" s="22"/>
      <c r="E149" s="22">
        <v>3</v>
      </c>
      <c r="F149" s="22"/>
      <c r="G149" s="22"/>
      <c r="H149" s="22"/>
      <c r="I149" s="22"/>
      <c r="J149" s="22"/>
      <c r="K149" s="22"/>
      <c r="L149" s="22"/>
      <c r="M149" s="22" t="s">
        <v>593</v>
      </c>
      <c r="N149" s="22"/>
      <c r="O149" s="22" t="s">
        <v>539</v>
      </c>
      <c r="P149" s="22" t="s">
        <v>142</v>
      </c>
      <c r="Q149" s="22" t="s">
        <v>232</v>
      </c>
      <c r="R149" s="22" t="s">
        <v>227</v>
      </c>
      <c r="S149" s="129"/>
      <c r="T149" s="22" t="s">
        <v>242</v>
      </c>
      <c r="U149" s="22" t="s">
        <v>594</v>
      </c>
      <c r="V149" s="22" t="s">
        <v>242</v>
      </c>
      <c r="W149" s="22" t="s">
        <v>228</v>
      </c>
      <c r="X149" s="22" t="s">
        <v>229</v>
      </c>
      <c r="Y149" s="22" t="s">
        <v>400</v>
      </c>
      <c r="Z149" s="22" t="s">
        <v>231</v>
      </c>
      <c r="AA149" s="22" t="s">
        <v>232</v>
      </c>
      <c r="AB149" s="22" t="s">
        <v>418</v>
      </c>
      <c r="AC149" s="56"/>
      <c r="AD149" s="22" t="s">
        <v>319</v>
      </c>
      <c r="AE149" s="55"/>
      <c r="AF149" s="55"/>
      <c r="AG149" s="55"/>
      <c r="AH149" s="55"/>
      <c r="AI149" s="55"/>
      <c r="AJ149" s="55"/>
      <c r="AK149" s="22"/>
      <c r="AL149" s="55"/>
      <c r="AM149" s="55">
        <v>0.332</v>
      </c>
      <c r="AN149" s="55" t="s">
        <v>235</v>
      </c>
      <c r="AO149" s="55" t="s">
        <v>320</v>
      </c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 t="s">
        <v>595</v>
      </c>
      <c r="BA149" s="83">
        <v>0</v>
      </c>
      <c r="BB149" s="83">
        <v>0</v>
      </c>
      <c r="BC149" s="83">
        <v>0</v>
      </c>
      <c r="BD149" s="83">
        <v>0</v>
      </c>
      <c r="BE149" s="83">
        <v>0</v>
      </c>
      <c r="BF149" s="83">
        <v>0</v>
      </c>
      <c r="BG149" s="83">
        <v>0</v>
      </c>
      <c r="BH149" s="83">
        <v>0</v>
      </c>
      <c r="BI149" s="92">
        <v>0</v>
      </c>
      <c r="BJ149" s="92">
        <v>0</v>
      </c>
      <c r="BK149" s="92">
        <v>0</v>
      </c>
      <c r="BL149" s="83">
        <v>0</v>
      </c>
      <c r="BM149" s="83">
        <v>0</v>
      </c>
      <c r="BN149" s="83">
        <v>0</v>
      </c>
      <c r="BO149" s="83">
        <v>0</v>
      </c>
      <c r="BP149" s="97">
        <v>0</v>
      </c>
      <c r="BQ149" s="97">
        <v>0</v>
      </c>
      <c r="BR149" s="97">
        <v>0</v>
      </c>
      <c r="BS149" s="97">
        <v>0</v>
      </c>
      <c r="BT149" s="97">
        <v>1</v>
      </c>
      <c r="BU149" s="22">
        <v>0</v>
      </c>
      <c r="BV149" s="22">
        <v>0</v>
      </c>
      <c r="BW149" s="42">
        <v>0</v>
      </c>
      <c r="BX149" s="97">
        <v>0</v>
      </c>
      <c r="BY149" s="97">
        <v>0</v>
      </c>
    </row>
    <row r="150" s="3" customFormat="1" ht="30" customHeight="1" spans="1:77">
      <c r="A150" s="21">
        <f t="shared" si="13"/>
        <v>143</v>
      </c>
      <c r="B150" s="23"/>
      <c r="C150" s="23"/>
      <c r="D150" s="22"/>
      <c r="E150" s="22"/>
      <c r="F150" s="22"/>
      <c r="G150" s="22"/>
      <c r="H150" s="22"/>
      <c r="I150" s="22"/>
      <c r="J150" s="22"/>
      <c r="K150" s="22"/>
      <c r="L150" s="22"/>
      <c r="M150" s="22" t="s">
        <v>594</v>
      </c>
      <c r="N150" s="22" t="s">
        <v>594</v>
      </c>
      <c r="O150" s="22" t="s">
        <v>542</v>
      </c>
      <c r="P150" s="22" t="s">
        <v>142</v>
      </c>
      <c r="Q150" s="22" t="s">
        <v>232</v>
      </c>
      <c r="R150" s="22" t="s">
        <v>227</v>
      </c>
      <c r="S150" s="129"/>
      <c r="T150" s="22" t="s">
        <v>242</v>
      </c>
      <c r="U150" s="22" t="s">
        <v>594</v>
      </c>
      <c r="V150" s="22" t="s">
        <v>242</v>
      </c>
      <c r="W150" s="22" t="s">
        <v>228</v>
      </c>
      <c r="X150" s="22" t="s">
        <v>229</v>
      </c>
      <c r="Y150" s="22" t="s">
        <v>400</v>
      </c>
      <c r="Z150" s="22" t="s">
        <v>231</v>
      </c>
      <c r="AA150" s="22" t="s">
        <v>232</v>
      </c>
      <c r="AB150" s="22" t="s">
        <v>418</v>
      </c>
      <c r="AC150" s="56">
        <f>AC153+AC154+AC155+AC156+AC161+AC166</f>
        <v>3.4593</v>
      </c>
      <c r="AD150" s="22" t="s">
        <v>319</v>
      </c>
      <c r="AE150" s="55" t="s">
        <v>331</v>
      </c>
      <c r="AF150" s="55"/>
      <c r="AG150" s="55"/>
      <c r="AH150" s="55"/>
      <c r="AI150" s="55"/>
      <c r="AJ150" s="55"/>
      <c r="AK150" s="22"/>
      <c r="AL150" s="55">
        <v>60</v>
      </c>
      <c r="AM150" s="55"/>
      <c r="AN150" s="55" t="s">
        <v>235</v>
      </c>
      <c r="AO150" s="55" t="s">
        <v>323</v>
      </c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 t="s">
        <v>595</v>
      </c>
      <c r="BA150" s="83">
        <v>0</v>
      </c>
      <c r="BB150" s="83">
        <v>0</v>
      </c>
      <c r="BC150" s="83">
        <v>0</v>
      </c>
      <c r="BD150" s="83">
        <v>0</v>
      </c>
      <c r="BE150" s="83">
        <v>0</v>
      </c>
      <c r="BF150" s="83">
        <v>0</v>
      </c>
      <c r="BG150" s="83">
        <v>0</v>
      </c>
      <c r="BH150" s="83">
        <v>0</v>
      </c>
      <c r="BI150" s="92">
        <v>0</v>
      </c>
      <c r="BJ150" s="92">
        <v>0</v>
      </c>
      <c r="BK150" s="92">
        <v>0</v>
      </c>
      <c r="BL150" s="83">
        <v>0</v>
      </c>
      <c r="BM150" s="83">
        <v>0</v>
      </c>
      <c r="BN150" s="83">
        <v>0</v>
      </c>
      <c r="BO150" s="83">
        <v>0</v>
      </c>
      <c r="BP150" s="97">
        <v>0</v>
      </c>
      <c r="BQ150" s="97">
        <v>0</v>
      </c>
      <c r="BR150" s="97">
        <v>0</v>
      </c>
      <c r="BS150" s="97">
        <v>0</v>
      </c>
      <c r="BT150" s="97">
        <v>1</v>
      </c>
      <c r="BU150" s="22">
        <v>0</v>
      </c>
      <c r="BV150" s="22">
        <v>0</v>
      </c>
      <c r="BW150" s="42">
        <v>0</v>
      </c>
      <c r="BX150" s="97">
        <v>0</v>
      </c>
      <c r="BY150" s="97">
        <v>0</v>
      </c>
    </row>
    <row r="151" s="3" customFormat="1" ht="30" customHeight="1" spans="1:77">
      <c r="A151" s="21">
        <f t="shared" si="13"/>
        <v>144</v>
      </c>
      <c r="B151" s="24"/>
      <c r="C151" s="24"/>
      <c r="D151" s="24"/>
      <c r="E151" s="22">
        <v>3</v>
      </c>
      <c r="F151" s="24"/>
      <c r="G151" s="24"/>
      <c r="H151" s="24"/>
      <c r="I151" s="24"/>
      <c r="J151" s="24"/>
      <c r="K151" s="24"/>
      <c r="L151" s="22"/>
      <c r="M151" s="22" t="s">
        <v>596</v>
      </c>
      <c r="N151" s="22"/>
      <c r="O151" s="22" t="s">
        <v>539</v>
      </c>
      <c r="P151" s="22" t="s">
        <v>268</v>
      </c>
      <c r="Q151" s="22" t="s">
        <v>232</v>
      </c>
      <c r="R151" s="22" t="s">
        <v>227</v>
      </c>
      <c r="S151" s="145"/>
      <c r="T151" s="22" t="s">
        <v>226</v>
      </c>
      <c r="U151" s="22">
        <f>N151</f>
        <v>0</v>
      </c>
      <c r="V151" s="22" t="s">
        <v>226</v>
      </c>
      <c r="W151" s="22" t="s">
        <v>228</v>
      </c>
      <c r="X151" s="22" t="s">
        <v>229</v>
      </c>
      <c r="Y151" s="22" t="s">
        <v>400</v>
      </c>
      <c r="Z151" s="22" t="s">
        <v>231</v>
      </c>
      <c r="AA151" s="22" t="s">
        <v>232</v>
      </c>
      <c r="AB151" s="22" t="s">
        <v>597</v>
      </c>
      <c r="AC151" s="57"/>
      <c r="AD151" s="22" t="s">
        <v>319</v>
      </c>
      <c r="AE151" s="55"/>
      <c r="AF151" s="55"/>
      <c r="AG151" s="55"/>
      <c r="AH151" s="55"/>
      <c r="AI151" s="55"/>
      <c r="AJ151" s="55"/>
      <c r="AK151" s="22"/>
      <c r="AL151" s="55"/>
      <c r="AM151" s="55"/>
      <c r="AN151" s="55" t="s">
        <v>235</v>
      </c>
      <c r="AO151" s="55" t="s">
        <v>320</v>
      </c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 t="s">
        <v>598</v>
      </c>
      <c r="BA151" s="83">
        <v>0</v>
      </c>
      <c r="BB151" s="83">
        <v>0</v>
      </c>
      <c r="BC151" s="83">
        <v>0</v>
      </c>
      <c r="BD151" s="83">
        <v>0</v>
      </c>
      <c r="BE151" s="83">
        <v>0</v>
      </c>
      <c r="BF151" s="83">
        <v>0</v>
      </c>
      <c r="BG151" s="83">
        <v>0</v>
      </c>
      <c r="BH151" s="83">
        <v>0</v>
      </c>
      <c r="BI151" s="92">
        <v>0</v>
      </c>
      <c r="BJ151" s="92">
        <v>0</v>
      </c>
      <c r="BK151" s="92">
        <v>0</v>
      </c>
      <c r="BL151" s="83">
        <v>0</v>
      </c>
      <c r="BM151" s="83">
        <v>0</v>
      </c>
      <c r="BN151" s="83">
        <v>0</v>
      </c>
      <c r="BO151" s="83">
        <v>1</v>
      </c>
      <c r="BP151" s="97">
        <v>0</v>
      </c>
      <c r="BQ151" s="97">
        <v>0</v>
      </c>
      <c r="BR151" s="97">
        <v>0</v>
      </c>
      <c r="BS151" s="97">
        <v>0</v>
      </c>
      <c r="BT151" s="97">
        <v>0</v>
      </c>
      <c r="BU151" s="22">
        <v>0</v>
      </c>
      <c r="BV151" s="22">
        <v>0</v>
      </c>
      <c r="BW151" s="42">
        <v>0</v>
      </c>
      <c r="BX151" s="97">
        <v>0</v>
      </c>
      <c r="BY151" s="97">
        <v>0</v>
      </c>
    </row>
    <row r="152" s="3" customFormat="1" ht="30" customHeight="1" spans="1:77">
      <c r="A152" s="21">
        <f t="shared" ref="A152:A166" si="14">ROW()-7</f>
        <v>145</v>
      </c>
      <c r="B152" s="24"/>
      <c r="C152" s="24"/>
      <c r="D152" s="24"/>
      <c r="E152" s="22"/>
      <c r="F152" s="24"/>
      <c r="G152" s="24"/>
      <c r="H152" s="24"/>
      <c r="I152" s="24"/>
      <c r="J152" s="24"/>
      <c r="K152" s="24"/>
      <c r="L152" s="22"/>
      <c r="M152" s="22" t="s">
        <v>599</v>
      </c>
      <c r="N152" s="22" t="s">
        <v>599</v>
      </c>
      <c r="O152" s="22" t="s">
        <v>542</v>
      </c>
      <c r="P152" s="22" t="s">
        <v>268</v>
      </c>
      <c r="Q152" s="22" t="s">
        <v>232</v>
      </c>
      <c r="R152" s="22" t="s">
        <v>227</v>
      </c>
      <c r="S152" s="145"/>
      <c r="T152" s="22" t="s">
        <v>226</v>
      </c>
      <c r="U152" s="22" t="str">
        <f>N152</f>
        <v>SHT0015355</v>
      </c>
      <c r="V152" s="22" t="s">
        <v>226</v>
      </c>
      <c r="W152" s="22" t="s">
        <v>228</v>
      </c>
      <c r="X152" s="22" t="s">
        <v>229</v>
      </c>
      <c r="Y152" s="22" t="s">
        <v>400</v>
      </c>
      <c r="Z152" s="22" t="s">
        <v>231</v>
      </c>
      <c r="AA152" s="22" t="s">
        <v>232</v>
      </c>
      <c r="AB152" s="22" t="s">
        <v>597</v>
      </c>
      <c r="AC152" s="57">
        <f>AC153+AC154+AC155+AC156+AC161+AC166+AC167</f>
        <v>4.22</v>
      </c>
      <c r="AD152" s="22" t="s">
        <v>319</v>
      </c>
      <c r="AE152" s="55"/>
      <c r="AF152" s="55"/>
      <c r="AG152" s="55"/>
      <c r="AH152" s="55"/>
      <c r="AI152" s="55"/>
      <c r="AJ152" s="55"/>
      <c r="AK152" s="22"/>
      <c r="AL152" s="55"/>
      <c r="AM152" s="55"/>
      <c r="AN152" s="55" t="s">
        <v>235</v>
      </c>
      <c r="AO152" s="55" t="s">
        <v>323</v>
      </c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 t="s">
        <v>598</v>
      </c>
      <c r="BA152" s="83">
        <v>0</v>
      </c>
      <c r="BB152" s="83">
        <v>0</v>
      </c>
      <c r="BC152" s="83">
        <v>0</v>
      </c>
      <c r="BD152" s="83">
        <v>0</v>
      </c>
      <c r="BE152" s="83">
        <v>0</v>
      </c>
      <c r="BF152" s="83">
        <v>0</v>
      </c>
      <c r="BG152" s="83">
        <v>0</v>
      </c>
      <c r="BH152" s="83">
        <v>0</v>
      </c>
      <c r="BI152" s="92">
        <v>0</v>
      </c>
      <c r="BJ152" s="92">
        <v>0</v>
      </c>
      <c r="BK152" s="92">
        <v>0</v>
      </c>
      <c r="BL152" s="83">
        <v>0</v>
      </c>
      <c r="BM152" s="83">
        <v>0</v>
      </c>
      <c r="BN152" s="83">
        <v>0</v>
      </c>
      <c r="BO152" s="83">
        <v>1</v>
      </c>
      <c r="BP152" s="97">
        <v>0</v>
      </c>
      <c r="BQ152" s="97">
        <v>0</v>
      </c>
      <c r="BR152" s="97">
        <v>0</v>
      </c>
      <c r="BS152" s="97">
        <v>0</v>
      </c>
      <c r="BT152" s="97">
        <v>0</v>
      </c>
      <c r="BU152" s="22">
        <v>0</v>
      </c>
      <c r="BV152" s="22">
        <v>0</v>
      </c>
      <c r="BW152" s="42">
        <v>0</v>
      </c>
      <c r="BX152" s="97">
        <v>0</v>
      </c>
      <c r="BY152" s="97">
        <v>0</v>
      </c>
    </row>
    <row r="153" s="3" customFormat="1" ht="30" customHeight="1" spans="1:77">
      <c r="A153" s="21">
        <f t="shared" si="14"/>
        <v>146</v>
      </c>
      <c r="B153" s="23"/>
      <c r="C153" s="23"/>
      <c r="D153" s="22"/>
      <c r="E153" s="22"/>
      <c r="F153" s="22">
        <v>4</v>
      </c>
      <c r="G153" s="22"/>
      <c r="H153" s="22"/>
      <c r="I153" s="22"/>
      <c r="J153" s="22"/>
      <c r="K153" s="22"/>
      <c r="L153" s="22" t="s">
        <v>251</v>
      </c>
      <c r="M153" s="22" t="s">
        <v>427</v>
      </c>
      <c r="N153" s="22" t="s">
        <v>428</v>
      </c>
      <c r="O153" s="22" t="s">
        <v>429</v>
      </c>
      <c r="P153" s="22" t="s">
        <v>347</v>
      </c>
      <c r="Q153" s="22" t="s">
        <v>242</v>
      </c>
      <c r="R153" s="22" t="s">
        <v>227</v>
      </c>
      <c r="S153" s="129"/>
      <c r="T153" s="22" t="s">
        <v>226</v>
      </c>
      <c r="U153" s="22" t="s">
        <v>428</v>
      </c>
      <c r="V153" s="22" t="s">
        <v>301</v>
      </c>
      <c r="W153" s="22" t="s">
        <v>515</v>
      </c>
      <c r="X153" s="22" t="s">
        <v>516</v>
      </c>
      <c r="Y153" s="22" t="s">
        <v>348</v>
      </c>
      <c r="Z153" s="22" t="s">
        <v>357</v>
      </c>
      <c r="AA153" s="22" t="s">
        <v>350</v>
      </c>
      <c r="AB153" s="22" t="s">
        <v>430</v>
      </c>
      <c r="AC153" s="56">
        <v>0.3341</v>
      </c>
      <c r="AD153" s="22" t="s">
        <v>232</v>
      </c>
      <c r="AE153" s="55" t="s">
        <v>351</v>
      </c>
      <c r="AF153" s="55" t="s">
        <v>431</v>
      </c>
      <c r="AG153" s="55">
        <v>247</v>
      </c>
      <c r="AH153" s="55">
        <v>68</v>
      </c>
      <c r="AI153" s="55">
        <v>3</v>
      </c>
      <c r="AJ153" s="55">
        <v>0.39604968</v>
      </c>
      <c r="AK153" s="65">
        <f>AC153/AJ153</f>
        <v>0.843581037611241</v>
      </c>
      <c r="AL153" s="55"/>
      <c r="AM153" s="55"/>
      <c r="AN153" s="55" t="s">
        <v>342</v>
      </c>
      <c r="AO153" s="55" t="s">
        <v>432</v>
      </c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83">
        <v>0</v>
      </c>
      <c r="BB153" s="83">
        <v>0</v>
      </c>
      <c r="BC153" s="83">
        <v>0</v>
      </c>
      <c r="BD153" s="83">
        <v>0</v>
      </c>
      <c r="BE153" s="83">
        <v>0</v>
      </c>
      <c r="BF153" s="83">
        <v>0</v>
      </c>
      <c r="BG153" s="83">
        <v>0</v>
      </c>
      <c r="BH153" s="83">
        <v>0</v>
      </c>
      <c r="BI153" s="92">
        <v>0</v>
      </c>
      <c r="BJ153" s="92">
        <v>0</v>
      </c>
      <c r="BK153" s="92">
        <v>0</v>
      </c>
      <c r="BL153" s="83">
        <v>0</v>
      </c>
      <c r="BM153" s="83">
        <v>0</v>
      </c>
      <c r="BN153" s="83">
        <v>0</v>
      </c>
      <c r="BO153" s="83">
        <v>1</v>
      </c>
      <c r="BP153" s="97">
        <v>0</v>
      </c>
      <c r="BQ153" s="97">
        <v>0</v>
      </c>
      <c r="BR153" s="97">
        <v>0</v>
      </c>
      <c r="BS153" s="97">
        <v>0</v>
      </c>
      <c r="BT153" s="97">
        <v>1</v>
      </c>
      <c r="BU153" s="22">
        <v>0</v>
      </c>
      <c r="BV153" s="22">
        <v>0</v>
      </c>
      <c r="BW153" s="42">
        <v>0</v>
      </c>
      <c r="BX153" s="97">
        <v>0</v>
      </c>
      <c r="BY153" s="97">
        <v>0</v>
      </c>
    </row>
    <row r="154" s="3" customFormat="1" ht="30" customHeight="1" spans="1:77">
      <c r="A154" s="21">
        <f t="shared" si="14"/>
        <v>147</v>
      </c>
      <c r="B154" s="23"/>
      <c r="C154" s="23"/>
      <c r="D154" s="22"/>
      <c r="E154" s="22"/>
      <c r="F154" s="22">
        <v>4</v>
      </c>
      <c r="G154" s="22"/>
      <c r="H154" s="22"/>
      <c r="I154" s="22"/>
      <c r="J154" s="22"/>
      <c r="K154" s="22"/>
      <c r="L154" s="22" t="s">
        <v>251</v>
      </c>
      <c r="M154" s="22" t="s">
        <v>433</v>
      </c>
      <c r="N154" s="22" t="s">
        <v>434</v>
      </c>
      <c r="O154" s="22" t="s">
        <v>435</v>
      </c>
      <c r="P154" s="22" t="s">
        <v>347</v>
      </c>
      <c r="Q154" s="22" t="s">
        <v>242</v>
      </c>
      <c r="R154" s="22" t="s">
        <v>227</v>
      </c>
      <c r="S154" s="129"/>
      <c r="T154" s="22" t="s">
        <v>226</v>
      </c>
      <c r="U154" s="22" t="s">
        <v>434</v>
      </c>
      <c r="V154" s="22" t="s">
        <v>242</v>
      </c>
      <c r="W154" s="22" t="s">
        <v>515</v>
      </c>
      <c r="X154" s="22" t="s">
        <v>516</v>
      </c>
      <c r="Y154" s="22" t="s">
        <v>348</v>
      </c>
      <c r="Z154" s="22" t="s">
        <v>357</v>
      </c>
      <c r="AA154" s="22" t="s">
        <v>350</v>
      </c>
      <c r="AB154" s="22" t="s">
        <v>436</v>
      </c>
      <c r="AC154" s="56">
        <v>0.6465</v>
      </c>
      <c r="AD154" s="22" t="s">
        <v>232</v>
      </c>
      <c r="AE154" s="55" t="s">
        <v>351</v>
      </c>
      <c r="AF154" s="55" t="s">
        <v>437</v>
      </c>
      <c r="AG154" s="55">
        <v>436</v>
      </c>
      <c r="AH154" s="55">
        <v>70</v>
      </c>
      <c r="AI154" s="55">
        <v>3</v>
      </c>
      <c r="AJ154" s="55">
        <v>0.7196616</v>
      </c>
      <c r="AK154" s="65">
        <f>AC154/AJ154</f>
        <v>0.89833888594306</v>
      </c>
      <c r="AL154" s="55"/>
      <c r="AM154" s="55"/>
      <c r="AN154" s="55" t="s">
        <v>342</v>
      </c>
      <c r="AO154" s="55" t="s">
        <v>360</v>
      </c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83">
        <v>0</v>
      </c>
      <c r="BB154" s="83">
        <v>0</v>
      </c>
      <c r="BC154" s="83">
        <v>0</v>
      </c>
      <c r="BD154" s="83">
        <v>0</v>
      </c>
      <c r="BE154" s="83">
        <v>0</v>
      </c>
      <c r="BF154" s="83">
        <v>0</v>
      </c>
      <c r="BG154" s="83">
        <v>0</v>
      </c>
      <c r="BH154" s="83">
        <v>0</v>
      </c>
      <c r="BI154" s="92">
        <v>0</v>
      </c>
      <c r="BJ154" s="92">
        <v>0</v>
      </c>
      <c r="BK154" s="92">
        <v>0</v>
      </c>
      <c r="BL154" s="83">
        <v>0</v>
      </c>
      <c r="BM154" s="83">
        <v>0</v>
      </c>
      <c r="BN154" s="83">
        <v>0</v>
      </c>
      <c r="BO154" s="83">
        <v>1</v>
      </c>
      <c r="BP154" s="97">
        <v>0</v>
      </c>
      <c r="BQ154" s="97">
        <v>0</v>
      </c>
      <c r="BR154" s="97">
        <v>0</v>
      </c>
      <c r="BS154" s="97">
        <v>0</v>
      </c>
      <c r="BT154" s="97">
        <v>1</v>
      </c>
      <c r="BU154" s="22">
        <v>0</v>
      </c>
      <c r="BV154" s="22">
        <v>0</v>
      </c>
      <c r="BW154" s="42">
        <v>0</v>
      </c>
      <c r="BX154" s="97">
        <v>0</v>
      </c>
      <c r="BY154" s="97">
        <v>0</v>
      </c>
    </row>
    <row r="155" s="3" customFormat="1" ht="30" customHeight="1" spans="1:77">
      <c r="A155" s="21">
        <f t="shared" si="14"/>
        <v>148</v>
      </c>
      <c r="B155" s="23"/>
      <c r="C155" s="23"/>
      <c r="D155" s="22"/>
      <c r="E155" s="22"/>
      <c r="F155" s="22">
        <v>4</v>
      </c>
      <c r="G155" s="22"/>
      <c r="H155" s="22"/>
      <c r="I155" s="22"/>
      <c r="J155" s="22"/>
      <c r="K155" s="22"/>
      <c r="L155" s="22" t="s">
        <v>251</v>
      </c>
      <c r="M155" s="22" t="s">
        <v>438</v>
      </c>
      <c r="N155" s="22" t="s">
        <v>439</v>
      </c>
      <c r="O155" s="22" t="s">
        <v>440</v>
      </c>
      <c r="P155" s="22" t="s">
        <v>347</v>
      </c>
      <c r="Q155" s="22" t="s">
        <v>242</v>
      </c>
      <c r="R155" s="22" t="s">
        <v>227</v>
      </c>
      <c r="S155" s="129"/>
      <c r="T155" s="22" t="s">
        <v>226</v>
      </c>
      <c r="U155" s="22" t="s">
        <v>439</v>
      </c>
      <c r="V155" s="22" t="s">
        <v>242</v>
      </c>
      <c r="W155" s="22" t="s">
        <v>515</v>
      </c>
      <c r="X155" s="22" t="s">
        <v>516</v>
      </c>
      <c r="Y155" s="22" t="s">
        <v>348</v>
      </c>
      <c r="Z155" s="22" t="s">
        <v>357</v>
      </c>
      <c r="AA155" s="22" t="s">
        <v>350</v>
      </c>
      <c r="AB155" s="22" t="s">
        <v>436</v>
      </c>
      <c r="AC155" s="56">
        <v>0.6465</v>
      </c>
      <c r="AD155" s="22" t="s">
        <v>232</v>
      </c>
      <c r="AE155" s="55" t="s">
        <v>351</v>
      </c>
      <c r="AF155" s="55" t="s">
        <v>437</v>
      </c>
      <c r="AG155" s="55">
        <v>436</v>
      </c>
      <c r="AH155" s="55">
        <v>70</v>
      </c>
      <c r="AI155" s="55">
        <v>3</v>
      </c>
      <c r="AJ155" s="55">
        <v>0.7196616</v>
      </c>
      <c r="AK155" s="65">
        <f>AC155/AJ155</f>
        <v>0.89833888594306</v>
      </c>
      <c r="AL155" s="55"/>
      <c r="AM155" s="55"/>
      <c r="AN155" s="55" t="s">
        <v>342</v>
      </c>
      <c r="AO155" s="55" t="s">
        <v>360</v>
      </c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83">
        <v>0</v>
      </c>
      <c r="BB155" s="83">
        <v>0</v>
      </c>
      <c r="BC155" s="83">
        <v>0</v>
      </c>
      <c r="BD155" s="83">
        <v>0</v>
      </c>
      <c r="BE155" s="83">
        <v>0</v>
      </c>
      <c r="BF155" s="83">
        <v>0</v>
      </c>
      <c r="BG155" s="83">
        <v>0</v>
      </c>
      <c r="BH155" s="83">
        <v>0</v>
      </c>
      <c r="BI155" s="92">
        <v>0</v>
      </c>
      <c r="BJ155" s="92">
        <v>0</v>
      </c>
      <c r="BK155" s="92">
        <v>0</v>
      </c>
      <c r="BL155" s="83">
        <v>0</v>
      </c>
      <c r="BM155" s="83">
        <v>0</v>
      </c>
      <c r="BN155" s="83">
        <v>0</v>
      </c>
      <c r="BO155" s="83">
        <v>1</v>
      </c>
      <c r="BP155" s="97">
        <v>0</v>
      </c>
      <c r="BQ155" s="97">
        <v>0</v>
      </c>
      <c r="BR155" s="97">
        <v>0</v>
      </c>
      <c r="BS155" s="97">
        <v>0</v>
      </c>
      <c r="BT155" s="97">
        <v>1</v>
      </c>
      <c r="BU155" s="22">
        <v>0</v>
      </c>
      <c r="BV155" s="22">
        <v>0</v>
      </c>
      <c r="BW155" s="42">
        <v>0</v>
      </c>
      <c r="BX155" s="97">
        <v>0</v>
      </c>
      <c r="BY155" s="97">
        <v>0</v>
      </c>
    </row>
    <row r="156" s="3" customFormat="1" ht="30" customHeight="1" spans="1:77">
      <c r="A156" s="21">
        <f t="shared" si="14"/>
        <v>149</v>
      </c>
      <c r="B156" s="23"/>
      <c r="C156" s="23"/>
      <c r="D156" s="22"/>
      <c r="E156" s="22"/>
      <c r="F156" s="22">
        <v>4</v>
      </c>
      <c r="G156" s="22"/>
      <c r="H156" s="22"/>
      <c r="I156" s="22"/>
      <c r="J156" s="22"/>
      <c r="K156" s="22"/>
      <c r="L156" s="22" t="s">
        <v>268</v>
      </c>
      <c r="M156" s="22" t="s">
        <v>600</v>
      </c>
      <c r="N156" s="22" t="s">
        <v>600</v>
      </c>
      <c r="O156" s="22" t="s">
        <v>601</v>
      </c>
      <c r="P156" s="22" t="s">
        <v>545</v>
      </c>
      <c r="Q156" s="22" t="s">
        <v>242</v>
      </c>
      <c r="R156" s="22" t="s">
        <v>227</v>
      </c>
      <c r="S156" s="51"/>
      <c r="T156" s="22" t="s">
        <v>242</v>
      </c>
      <c r="U156" s="22" t="s">
        <v>600</v>
      </c>
      <c r="V156" s="22" t="s">
        <v>242</v>
      </c>
      <c r="W156" s="22" t="s">
        <v>228</v>
      </c>
      <c r="X156" s="22" t="s">
        <v>229</v>
      </c>
      <c r="Y156" s="22" t="s">
        <v>514</v>
      </c>
      <c r="Z156" s="22" t="s">
        <v>231</v>
      </c>
      <c r="AA156" s="22" t="s">
        <v>232</v>
      </c>
      <c r="AB156" s="22" t="s">
        <v>602</v>
      </c>
      <c r="AC156" s="56">
        <f>AC157+AC158+AC159*2+AC160*2</f>
        <v>0.4465</v>
      </c>
      <c r="AD156" s="22" t="s">
        <v>232</v>
      </c>
      <c r="AE156" s="55" t="s">
        <v>331</v>
      </c>
      <c r="AF156" s="55"/>
      <c r="AG156" s="55"/>
      <c r="AH156" s="55"/>
      <c r="AI156" s="55"/>
      <c r="AJ156" s="55"/>
      <c r="AK156" s="22"/>
      <c r="AL156" s="55">
        <v>6</v>
      </c>
      <c r="AM156" s="55"/>
      <c r="AN156" s="55" t="s">
        <v>342</v>
      </c>
      <c r="AO156" s="55" t="s">
        <v>603</v>
      </c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83">
        <v>0</v>
      </c>
      <c r="BB156" s="83">
        <v>0</v>
      </c>
      <c r="BC156" s="83">
        <v>0</v>
      </c>
      <c r="BD156" s="83">
        <v>0</v>
      </c>
      <c r="BE156" s="83">
        <v>0</v>
      </c>
      <c r="BF156" s="83">
        <v>0</v>
      </c>
      <c r="BG156" s="83">
        <v>0</v>
      </c>
      <c r="BH156" s="83">
        <v>0</v>
      </c>
      <c r="BI156" s="92">
        <v>0</v>
      </c>
      <c r="BJ156" s="92">
        <v>0</v>
      </c>
      <c r="BK156" s="92">
        <v>0</v>
      </c>
      <c r="BL156" s="83">
        <v>0</v>
      </c>
      <c r="BM156" s="83">
        <v>0</v>
      </c>
      <c r="BN156" s="83">
        <v>0</v>
      </c>
      <c r="BO156" s="83">
        <v>1</v>
      </c>
      <c r="BP156" s="97">
        <v>0</v>
      </c>
      <c r="BQ156" s="97">
        <v>0</v>
      </c>
      <c r="BR156" s="97">
        <v>0</v>
      </c>
      <c r="BS156" s="97">
        <v>0</v>
      </c>
      <c r="BT156" s="97">
        <v>1</v>
      </c>
      <c r="BU156" s="22">
        <v>0</v>
      </c>
      <c r="BV156" s="22">
        <v>0</v>
      </c>
      <c r="BW156" s="42">
        <v>0</v>
      </c>
      <c r="BX156" s="97">
        <v>0</v>
      </c>
      <c r="BY156" s="97">
        <v>0</v>
      </c>
    </row>
    <row r="157" s="3" customFormat="1" ht="30" customHeight="1" spans="1:77">
      <c r="A157" s="21">
        <f t="shared" si="14"/>
        <v>150</v>
      </c>
      <c r="B157" s="23"/>
      <c r="C157" s="23"/>
      <c r="D157" s="22"/>
      <c r="E157" s="22"/>
      <c r="F157" s="22"/>
      <c r="G157" s="22">
        <v>5</v>
      </c>
      <c r="H157" s="22"/>
      <c r="I157" s="22"/>
      <c r="J157" s="22"/>
      <c r="K157" s="22"/>
      <c r="L157" s="22" t="s">
        <v>268</v>
      </c>
      <c r="M157" s="22"/>
      <c r="N157" s="22" t="s">
        <v>604</v>
      </c>
      <c r="O157" s="22" t="s">
        <v>605</v>
      </c>
      <c r="P157" s="22" t="s">
        <v>347</v>
      </c>
      <c r="Q157" s="22" t="s">
        <v>242</v>
      </c>
      <c r="R157" s="22" t="s">
        <v>227</v>
      </c>
      <c r="S157" s="51"/>
      <c r="T157" s="22" t="s">
        <v>242</v>
      </c>
      <c r="U157" s="22" t="s">
        <v>604</v>
      </c>
      <c r="V157" s="22" t="s">
        <v>242</v>
      </c>
      <c r="W157" s="22" t="s">
        <v>228</v>
      </c>
      <c r="X157" s="22" t="s">
        <v>229</v>
      </c>
      <c r="Y157" s="22" t="s">
        <v>348</v>
      </c>
      <c r="Z157" s="22" t="s">
        <v>606</v>
      </c>
      <c r="AA157" s="22" t="s">
        <v>350</v>
      </c>
      <c r="AB157" s="22" t="s">
        <v>602</v>
      </c>
      <c r="AC157" s="56">
        <v>0.3894</v>
      </c>
      <c r="AD157" s="22" t="s">
        <v>232</v>
      </c>
      <c r="AE157" s="55" t="s">
        <v>351</v>
      </c>
      <c r="AF157" s="55"/>
      <c r="AG157" s="55">
        <v>366</v>
      </c>
      <c r="AH157" s="55">
        <v>56.5</v>
      </c>
      <c r="AI157" s="55">
        <v>2.5</v>
      </c>
      <c r="AJ157" s="55">
        <f>AG157*AH157*AI157*7860/1000000000</f>
        <v>0.40634235</v>
      </c>
      <c r="AK157" s="65">
        <f>AC157/AJ157</f>
        <v>0.958305232029101</v>
      </c>
      <c r="AL157" s="55"/>
      <c r="AM157" s="55"/>
      <c r="AN157" s="134"/>
      <c r="AO157" s="134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83">
        <v>0</v>
      </c>
      <c r="BB157" s="83">
        <v>0</v>
      </c>
      <c r="BC157" s="83">
        <v>0</v>
      </c>
      <c r="BD157" s="83">
        <v>0</v>
      </c>
      <c r="BE157" s="83">
        <v>0</v>
      </c>
      <c r="BF157" s="83">
        <v>0</v>
      </c>
      <c r="BG157" s="83">
        <v>0</v>
      </c>
      <c r="BH157" s="83">
        <v>0</v>
      </c>
      <c r="BI157" s="92">
        <v>0</v>
      </c>
      <c r="BJ157" s="92">
        <v>0</v>
      </c>
      <c r="BK157" s="92">
        <v>0</v>
      </c>
      <c r="BL157" s="83">
        <v>0</v>
      </c>
      <c r="BM157" s="83">
        <v>0</v>
      </c>
      <c r="BN157" s="83">
        <v>0</v>
      </c>
      <c r="BO157" s="83">
        <v>1</v>
      </c>
      <c r="BP157" s="97">
        <v>0</v>
      </c>
      <c r="BQ157" s="97">
        <v>0</v>
      </c>
      <c r="BR157" s="97">
        <v>0</v>
      </c>
      <c r="BS157" s="97">
        <v>0</v>
      </c>
      <c r="BT157" s="97">
        <v>1</v>
      </c>
      <c r="BU157" s="22">
        <v>0</v>
      </c>
      <c r="BV157" s="22">
        <v>0</v>
      </c>
      <c r="BW157" s="42">
        <v>0</v>
      </c>
      <c r="BX157" s="97">
        <v>0</v>
      </c>
      <c r="BY157" s="97">
        <v>0</v>
      </c>
    </row>
    <row r="158" s="3" customFormat="1" ht="30" customHeight="1" spans="1:77">
      <c r="A158" s="21">
        <f t="shared" si="14"/>
        <v>151</v>
      </c>
      <c r="B158" s="23"/>
      <c r="C158" s="23"/>
      <c r="D158" s="22"/>
      <c r="E158" s="22"/>
      <c r="F158" s="22"/>
      <c r="G158" s="22">
        <v>5</v>
      </c>
      <c r="H158" s="22"/>
      <c r="I158" s="22"/>
      <c r="J158" s="22"/>
      <c r="K158" s="22"/>
      <c r="L158" s="22" t="s">
        <v>268</v>
      </c>
      <c r="M158" s="22"/>
      <c r="N158" s="22" t="s">
        <v>607</v>
      </c>
      <c r="O158" s="22" t="s">
        <v>608</v>
      </c>
      <c r="P158" s="22" t="s">
        <v>347</v>
      </c>
      <c r="Q158" s="22" t="s">
        <v>242</v>
      </c>
      <c r="R158" s="22" t="s">
        <v>227</v>
      </c>
      <c r="S158" s="51"/>
      <c r="T158" s="22" t="s">
        <v>226</v>
      </c>
      <c r="U158" s="22" t="s">
        <v>607</v>
      </c>
      <c r="V158" s="22" t="s">
        <v>226</v>
      </c>
      <c r="W158" s="22" t="s">
        <v>228</v>
      </c>
      <c r="X158" s="22" t="s">
        <v>229</v>
      </c>
      <c r="Y158" s="22" t="s">
        <v>348</v>
      </c>
      <c r="Z158" s="22" t="s">
        <v>606</v>
      </c>
      <c r="AA158" s="22" t="s">
        <v>350</v>
      </c>
      <c r="AB158" s="22" t="s">
        <v>609</v>
      </c>
      <c r="AC158" s="56">
        <v>0.0329</v>
      </c>
      <c r="AD158" s="22" t="s">
        <v>232</v>
      </c>
      <c r="AE158" s="55" t="s">
        <v>351</v>
      </c>
      <c r="AF158" s="55"/>
      <c r="AG158" s="55">
        <v>75</v>
      </c>
      <c r="AH158" s="55">
        <v>27</v>
      </c>
      <c r="AI158" s="55">
        <v>2.5</v>
      </c>
      <c r="AJ158" s="55">
        <v>0.03979125</v>
      </c>
      <c r="AK158" s="65">
        <f>AC158/AJ158</f>
        <v>0.826814940470581</v>
      </c>
      <c r="AL158" s="55"/>
      <c r="AM158" s="55"/>
      <c r="AN158" s="134"/>
      <c r="AO158" s="134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83">
        <v>0</v>
      </c>
      <c r="BB158" s="83">
        <v>0</v>
      </c>
      <c r="BC158" s="83">
        <v>0</v>
      </c>
      <c r="BD158" s="83">
        <v>0</v>
      </c>
      <c r="BE158" s="83">
        <v>0</v>
      </c>
      <c r="BF158" s="83">
        <v>0</v>
      </c>
      <c r="BG158" s="83">
        <v>0</v>
      </c>
      <c r="BH158" s="83">
        <v>0</v>
      </c>
      <c r="BI158" s="92">
        <v>0</v>
      </c>
      <c r="BJ158" s="92">
        <v>0</v>
      </c>
      <c r="BK158" s="92">
        <v>0</v>
      </c>
      <c r="BL158" s="83">
        <v>0</v>
      </c>
      <c r="BM158" s="83">
        <v>0</v>
      </c>
      <c r="BN158" s="83">
        <v>0</v>
      </c>
      <c r="BO158" s="83">
        <v>1</v>
      </c>
      <c r="BP158" s="97">
        <v>0</v>
      </c>
      <c r="BQ158" s="97">
        <v>0</v>
      </c>
      <c r="BR158" s="97">
        <v>0</v>
      </c>
      <c r="BS158" s="97">
        <v>0</v>
      </c>
      <c r="BT158" s="97">
        <v>1</v>
      </c>
      <c r="BU158" s="22">
        <v>0</v>
      </c>
      <c r="BV158" s="22">
        <v>0</v>
      </c>
      <c r="BW158" s="42">
        <v>0</v>
      </c>
      <c r="BX158" s="97">
        <v>0</v>
      </c>
      <c r="BY158" s="97">
        <v>0</v>
      </c>
    </row>
    <row r="159" s="3" customFormat="1" ht="30" customHeight="1" spans="1:77">
      <c r="A159" s="21">
        <f t="shared" si="14"/>
        <v>152</v>
      </c>
      <c r="B159" s="24"/>
      <c r="C159" s="24"/>
      <c r="D159" s="24"/>
      <c r="E159" s="24"/>
      <c r="F159" s="24"/>
      <c r="G159" s="22">
        <v>5</v>
      </c>
      <c r="H159" s="22"/>
      <c r="I159" s="22"/>
      <c r="J159" s="22"/>
      <c r="K159" s="22"/>
      <c r="L159" s="22"/>
      <c r="M159" s="22"/>
      <c r="N159" s="22" t="s">
        <v>531</v>
      </c>
      <c r="O159" s="22" t="s">
        <v>532</v>
      </c>
      <c r="P159" s="22" t="s">
        <v>339</v>
      </c>
      <c r="Q159" s="22" t="s">
        <v>242</v>
      </c>
      <c r="R159" s="22" t="s">
        <v>227</v>
      </c>
      <c r="S159" s="51"/>
      <c r="T159" s="22" t="s">
        <v>226</v>
      </c>
      <c r="U159" s="22" t="s">
        <v>232</v>
      </c>
      <c r="V159" s="22" t="s">
        <v>226</v>
      </c>
      <c r="W159" s="22" t="s">
        <v>229</v>
      </c>
      <c r="X159" s="22" t="s">
        <v>228</v>
      </c>
      <c r="Y159" s="22" t="s">
        <v>339</v>
      </c>
      <c r="Z159" s="22" t="s">
        <v>232</v>
      </c>
      <c r="AA159" s="22" t="s">
        <v>232</v>
      </c>
      <c r="AB159" s="22" t="s">
        <v>232</v>
      </c>
      <c r="AC159" s="56">
        <v>0.0055</v>
      </c>
      <c r="AD159" s="22" t="s">
        <v>232</v>
      </c>
      <c r="AE159" s="55"/>
      <c r="AF159" s="55"/>
      <c r="AG159" s="55"/>
      <c r="AH159" s="55"/>
      <c r="AI159" s="55"/>
      <c r="AJ159" s="55"/>
      <c r="AK159" s="22"/>
      <c r="AL159" s="55"/>
      <c r="AM159" s="55"/>
      <c r="AN159" s="134"/>
      <c r="AO159" s="134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83">
        <v>0</v>
      </c>
      <c r="BB159" s="83">
        <v>0</v>
      </c>
      <c r="BC159" s="83">
        <v>0</v>
      </c>
      <c r="BD159" s="83">
        <v>0</v>
      </c>
      <c r="BE159" s="83">
        <v>0</v>
      </c>
      <c r="BF159" s="83">
        <v>0</v>
      </c>
      <c r="BG159" s="83">
        <v>0</v>
      </c>
      <c r="BH159" s="83">
        <v>0</v>
      </c>
      <c r="BI159" s="92">
        <v>0</v>
      </c>
      <c r="BJ159" s="92">
        <v>0</v>
      </c>
      <c r="BK159" s="92">
        <v>0</v>
      </c>
      <c r="BL159" s="83">
        <v>0</v>
      </c>
      <c r="BM159" s="83">
        <v>0</v>
      </c>
      <c r="BN159" s="83">
        <v>0</v>
      </c>
      <c r="BO159" s="83">
        <v>1</v>
      </c>
      <c r="BP159" s="97">
        <v>0</v>
      </c>
      <c r="BQ159" s="97">
        <v>0</v>
      </c>
      <c r="BR159" s="97">
        <v>0</v>
      </c>
      <c r="BS159" s="97">
        <v>0</v>
      </c>
      <c r="BT159" s="97">
        <v>2</v>
      </c>
      <c r="BU159" s="22">
        <v>0</v>
      </c>
      <c r="BV159" s="22">
        <v>0</v>
      </c>
      <c r="BW159" s="42">
        <v>0</v>
      </c>
      <c r="BX159" s="97">
        <v>0</v>
      </c>
      <c r="BY159" s="97">
        <v>0</v>
      </c>
    </row>
    <row r="160" s="3" customFormat="1" ht="30" customHeight="1" spans="1:77">
      <c r="A160" s="21">
        <f t="shared" si="14"/>
        <v>153</v>
      </c>
      <c r="B160" s="24"/>
      <c r="C160" s="24"/>
      <c r="D160" s="24"/>
      <c r="E160" s="24"/>
      <c r="F160" s="24"/>
      <c r="G160" s="24">
        <v>5</v>
      </c>
      <c r="H160" s="24"/>
      <c r="I160" s="24"/>
      <c r="J160" s="24"/>
      <c r="K160" s="24"/>
      <c r="L160" s="22" t="s">
        <v>268</v>
      </c>
      <c r="M160" s="22"/>
      <c r="N160" s="22" t="s">
        <v>610</v>
      </c>
      <c r="O160" s="22" t="s">
        <v>611</v>
      </c>
      <c r="P160" s="22" t="s">
        <v>347</v>
      </c>
      <c r="Q160" s="22" t="s">
        <v>242</v>
      </c>
      <c r="R160" s="22" t="s">
        <v>227</v>
      </c>
      <c r="S160" s="51"/>
      <c r="T160" s="22" t="s">
        <v>226</v>
      </c>
      <c r="U160" s="22" t="str">
        <f>N160</f>
        <v>SHT0014853</v>
      </c>
      <c r="V160" s="22" t="s">
        <v>226</v>
      </c>
      <c r="W160" s="22" t="s">
        <v>228</v>
      </c>
      <c r="X160" s="22" t="s">
        <v>229</v>
      </c>
      <c r="Y160" s="22" t="s">
        <v>348</v>
      </c>
      <c r="Z160" s="22" t="s">
        <v>612</v>
      </c>
      <c r="AA160" s="22" t="s">
        <v>613</v>
      </c>
      <c r="AB160" s="22" t="s">
        <v>614</v>
      </c>
      <c r="AC160" s="57">
        <v>0.0066</v>
      </c>
      <c r="AD160" s="22" t="s">
        <v>232</v>
      </c>
      <c r="AE160" s="55"/>
      <c r="AF160" s="55"/>
      <c r="AG160" s="55"/>
      <c r="AH160" s="55"/>
      <c r="AI160" s="55"/>
      <c r="AJ160" s="55"/>
      <c r="AK160" s="22"/>
      <c r="AL160" s="55"/>
      <c r="AM160" s="55"/>
      <c r="AN160" s="134"/>
      <c r="AO160" s="134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3"/>
      <c r="BA160" s="83">
        <v>0</v>
      </c>
      <c r="BB160" s="83">
        <v>0</v>
      </c>
      <c r="BC160" s="83">
        <v>0</v>
      </c>
      <c r="BD160" s="83">
        <v>0</v>
      </c>
      <c r="BE160" s="83">
        <v>0</v>
      </c>
      <c r="BF160" s="83">
        <v>0</v>
      </c>
      <c r="BG160" s="83">
        <v>0</v>
      </c>
      <c r="BH160" s="83">
        <v>0</v>
      </c>
      <c r="BI160" s="92">
        <v>0</v>
      </c>
      <c r="BJ160" s="92">
        <v>0</v>
      </c>
      <c r="BK160" s="92">
        <v>0</v>
      </c>
      <c r="BL160" s="83">
        <v>0</v>
      </c>
      <c r="BM160" s="83">
        <v>0</v>
      </c>
      <c r="BN160" s="83">
        <v>0</v>
      </c>
      <c r="BO160" s="83">
        <v>2</v>
      </c>
      <c r="BP160" s="97">
        <v>0</v>
      </c>
      <c r="BQ160" s="97">
        <v>0</v>
      </c>
      <c r="BR160" s="97">
        <v>0</v>
      </c>
      <c r="BS160" s="97">
        <v>0</v>
      </c>
      <c r="BT160" s="97">
        <v>2</v>
      </c>
      <c r="BU160" s="22">
        <v>0</v>
      </c>
      <c r="BV160" s="22">
        <v>0</v>
      </c>
      <c r="BW160" s="42">
        <v>0</v>
      </c>
      <c r="BX160" s="97">
        <v>0</v>
      </c>
      <c r="BY160" s="97">
        <v>0</v>
      </c>
    </row>
    <row r="161" s="3" customFormat="1" ht="30" customHeight="1" spans="1:77">
      <c r="A161" s="21">
        <f t="shared" si="14"/>
        <v>154</v>
      </c>
      <c r="B161" s="23"/>
      <c r="C161" s="23"/>
      <c r="D161" s="22"/>
      <c r="E161" s="22"/>
      <c r="F161" s="22">
        <v>4</v>
      </c>
      <c r="G161" s="22"/>
      <c r="H161" s="22"/>
      <c r="I161" s="22"/>
      <c r="J161" s="22"/>
      <c r="K161" s="22"/>
      <c r="L161" s="22" t="s">
        <v>268</v>
      </c>
      <c r="M161" s="22" t="s">
        <v>615</v>
      </c>
      <c r="N161" s="22" t="s">
        <v>615</v>
      </c>
      <c r="O161" s="22" t="s">
        <v>616</v>
      </c>
      <c r="P161" s="22" t="s">
        <v>545</v>
      </c>
      <c r="Q161" s="22" t="s">
        <v>242</v>
      </c>
      <c r="R161" s="22" t="s">
        <v>227</v>
      </c>
      <c r="S161" s="51"/>
      <c r="T161" s="22" t="s">
        <v>242</v>
      </c>
      <c r="U161" s="22" t="s">
        <v>615</v>
      </c>
      <c r="V161" s="22" t="s">
        <v>242</v>
      </c>
      <c r="W161" s="22" t="s">
        <v>228</v>
      </c>
      <c r="X161" s="22" t="s">
        <v>229</v>
      </c>
      <c r="Y161" s="22" t="s">
        <v>514</v>
      </c>
      <c r="Z161" s="22" t="s">
        <v>231</v>
      </c>
      <c r="AA161" s="22" t="s">
        <v>232</v>
      </c>
      <c r="AB161" s="22" t="s">
        <v>602</v>
      </c>
      <c r="AC161" s="56">
        <f>AC162+AC163+AC164*4+AC165*2</f>
        <v>0.4575</v>
      </c>
      <c r="AD161" s="22" t="s">
        <v>232</v>
      </c>
      <c r="AE161" s="55" t="s">
        <v>331</v>
      </c>
      <c r="AF161" s="55"/>
      <c r="AG161" s="55"/>
      <c r="AH161" s="55"/>
      <c r="AI161" s="55"/>
      <c r="AJ161" s="55"/>
      <c r="AK161" s="22"/>
      <c r="AL161" s="55">
        <v>9.3</v>
      </c>
      <c r="AM161" s="55"/>
      <c r="AN161" s="55" t="s">
        <v>342</v>
      </c>
      <c r="AO161" s="55" t="s">
        <v>603</v>
      </c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83">
        <v>0</v>
      </c>
      <c r="BB161" s="83">
        <v>0</v>
      </c>
      <c r="BC161" s="83">
        <v>0</v>
      </c>
      <c r="BD161" s="83">
        <v>0</v>
      </c>
      <c r="BE161" s="83">
        <v>0</v>
      </c>
      <c r="BF161" s="83">
        <v>0</v>
      </c>
      <c r="BG161" s="83">
        <v>0</v>
      </c>
      <c r="BH161" s="83">
        <v>0</v>
      </c>
      <c r="BI161" s="92">
        <v>0</v>
      </c>
      <c r="BJ161" s="92">
        <v>0</v>
      </c>
      <c r="BK161" s="92">
        <v>0</v>
      </c>
      <c r="BL161" s="83">
        <v>0</v>
      </c>
      <c r="BM161" s="83">
        <v>0</v>
      </c>
      <c r="BN161" s="83">
        <v>0</v>
      </c>
      <c r="BO161" s="83">
        <v>1</v>
      </c>
      <c r="BP161" s="97">
        <v>0</v>
      </c>
      <c r="BQ161" s="97">
        <v>0</v>
      </c>
      <c r="BR161" s="97">
        <v>0</v>
      </c>
      <c r="BS161" s="97">
        <v>0</v>
      </c>
      <c r="BT161" s="97">
        <v>1</v>
      </c>
      <c r="BU161" s="22">
        <v>0</v>
      </c>
      <c r="BV161" s="22">
        <v>0</v>
      </c>
      <c r="BW161" s="42">
        <v>0</v>
      </c>
      <c r="BX161" s="97">
        <v>0</v>
      </c>
      <c r="BY161" s="97">
        <v>0</v>
      </c>
    </row>
    <row r="162" s="3" customFormat="1" ht="30" customHeight="1" spans="1:77">
      <c r="A162" s="21">
        <f t="shared" si="14"/>
        <v>155</v>
      </c>
      <c r="B162" s="23"/>
      <c r="C162" s="23"/>
      <c r="D162" s="22"/>
      <c r="E162" s="22"/>
      <c r="F162" s="22"/>
      <c r="G162" s="22">
        <v>5</v>
      </c>
      <c r="H162" s="22"/>
      <c r="I162" s="22"/>
      <c r="J162" s="22"/>
      <c r="K162" s="22"/>
      <c r="L162" s="22" t="s">
        <v>268</v>
      </c>
      <c r="M162" s="22"/>
      <c r="N162" s="22" t="s">
        <v>617</v>
      </c>
      <c r="O162" s="22" t="s">
        <v>618</v>
      </c>
      <c r="P162" s="22" t="s">
        <v>347</v>
      </c>
      <c r="Q162" s="22" t="s">
        <v>226</v>
      </c>
      <c r="R162" s="22" t="s">
        <v>227</v>
      </c>
      <c r="S162" s="51"/>
      <c r="T162" s="22" t="s">
        <v>226</v>
      </c>
      <c r="U162" s="22" t="s">
        <v>604</v>
      </c>
      <c r="V162" s="22" t="s">
        <v>226</v>
      </c>
      <c r="W162" s="22" t="s">
        <v>228</v>
      </c>
      <c r="X162" s="22" t="s">
        <v>229</v>
      </c>
      <c r="Y162" s="22" t="s">
        <v>348</v>
      </c>
      <c r="Z162" s="22" t="s">
        <v>606</v>
      </c>
      <c r="AA162" s="22" t="s">
        <v>350</v>
      </c>
      <c r="AB162" s="22" t="s">
        <v>602</v>
      </c>
      <c r="AC162" s="56">
        <v>0.3894</v>
      </c>
      <c r="AD162" s="22" t="s">
        <v>232</v>
      </c>
      <c r="AE162" s="55"/>
      <c r="AF162" s="55"/>
      <c r="AG162" s="55"/>
      <c r="AH162" s="55"/>
      <c r="AI162" s="55"/>
      <c r="AJ162" s="55"/>
      <c r="AK162" s="22"/>
      <c r="AL162" s="55"/>
      <c r="AM162" s="55"/>
      <c r="AN162" s="134"/>
      <c r="AO162" s="134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83">
        <v>0</v>
      </c>
      <c r="BB162" s="83">
        <v>0</v>
      </c>
      <c r="BC162" s="83">
        <v>0</v>
      </c>
      <c r="BD162" s="83">
        <v>0</v>
      </c>
      <c r="BE162" s="83">
        <v>0</v>
      </c>
      <c r="BF162" s="83">
        <v>0</v>
      </c>
      <c r="BG162" s="83">
        <v>0</v>
      </c>
      <c r="BH162" s="83">
        <v>0</v>
      </c>
      <c r="BI162" s="92">
        <v>0</v>
      </c>
      <c r="BJ162" s="92">
        <v>0</v>
      </c>
      <c r="BK162" s="92">
        <v>0</v>
      </c>
      <c r="BL162" s="83">
        <v>0</v>
      </c>
      <c r="BM162" s="83">
        <v>0</v>
      </c>
      <c r="BN162" s="83">
        <v>0</v>
      </c>
      <c r="BO162" s="83">
        <v>1</v>
      </c>
      <c r="BP162" s="97">
        <v>0</v>
      </c>
      <c r="BQ162" s="97">
        <v>0</v>
      </c>
      <c r="BR162" s="97">
        <v>0</v>
      </c>
      <c r="BS162" s="97">
        <v>0</v>
      </c>
      <c r="BT162" s="97">
        <v>1</v>
      </c>
      <c r="BU162" s="22">
        <v>0</v>
      </c>
      <c r="BV162" s="22">
        <v>0</v>
      </c>
      <c r="BW162" s="42">
        <v>0</v>
      </c>
      <c r="BX162" s="97">
        <v>0</v>
      </c>
      <c r="BY162" s="97">
        <v>0</v>
      </c>
    </row>
    <row r="163" s="3" customFormat="1" ht="30" customHeight="1" spans="1:77">
      <c r="A163" s="21">
        <f t="shared" si="14"/>
        <v>156</v>
      </c>
      <c r="B163" s="23"/>
      <c r="C163" s="23"/>
      <c r="D163" s="22"/>
      <c r="E163" s="22"/>
      <c r="F163" s="22"/>
      <c r="G163" s="22">
        <v>5</v>
      </c>
      <c r="H163" s="22"/>
      <c r="I163" s="22"/>
      <c r="J163" s="22"/>
      <c r="K163" s="22"/>
      <c r="L163" s="22" t="s">
        <v>268</v>
      </c>
      <c r="M163" s="22"/>
      <c r="N163" s="22" t="s">
        <v>607</v>
      </c>
      <c r="O163" s="22" t="s">
        <v>608</v>
      </c>
      <c r="P163" s="22" t="s">
        <v>347</v>
      </c>
      <c r="Q163" s="22" t="s">
        <v>242</v>
      </c>
      <c r="R163" s="22" t="s">
        <v>227</v>
      </c>
      <c r="S163" s="51"/>
      <c r="T163" s="22" t="s">
        <v>226</v>
      </c>
      <c r="U163" s="22" t="s">
        <v>607</v>
      </c>
      <c r="V163" s="22" t="s">
        <v>226</v>
      </c>
      <c r="W163" s="22" t="s">
        <v>228</v>
      </c>
      <c r="X163" s="22" t="s">
        <v>229</v>
      </c>
      <c r="Y163" s="22" t="s">
        <v>348</v>
      </c>
      <c r="Z163" s="22" t="s">
        <v>606</v>
      </c>
      <c r="AA163" s="22" t="s">
        <v>350</v>
      </c>
      <c r="AB163" s="22" t="s">
        <v>609</v>
      </c>
      <c r="AC163" s="56">
        <v>0.0329</v>
      </c>
      <c r="AD163" s="22" t="s">
        <v>232</v>
      </c>
      <c r="AE163" s="55" t="s">
        <v>351</v>
      </c>
      <c r="AF163" s="55"/>
      <c r="AG163" s="55">
        <v>75</v>
      </c>
      <c r="AH163" s="55">
        <v>27</v>
      </c>
      <c r="AI163" s="55">
        <v>2.5</v>
      </c>
      <c r="AJ163" s="55">
        <v>0.03979125</v>
      </c>
      <c r="AK163" s="65">
        <f>AC163/AJ163</f>
        <v>0.826814940470581</v>
      </c>
      <c r="AL163" s="55"/>
      <c r="AM163" s="55"/>
      <c r="AN163" s="134"/>
      <c r="AO163" s="134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83">
        <v>0</v>
      </c>
      <c r="BB163" s="83">
        <v>0</v>
      </c>
      <c r="BC163" s="83">
        <v>0</v>
      </c>
      <c r="BD163" s="83">
        <v>0</v>
      </c>
      <c r="BE163" s="83">
        <v>0</v>
      </c>
      <c r="BF163" s="83">
        <v>0</v>
      </c>
      <c r="BG163" s="83">
        <v>0</v>
      </c>
      <c r="BH163" s="83">
        <v>0</v>
      </c>
      <c r="BI163" s="92">
        <v>0</v>
      </c>
      <c r="BJ163" s="92">
        <v>0</v>
      </c>
      <c r="BK163" s="92">
        <v>0</v>
      </c>
      <c r="BL163" s="83">
        <v>0</v>
      </c>
      <c r="BM163" s="83">
        <v>0</v>
      </c>
      <c r="BN163" s="83">
        <v>0</v>
      </c>
      <c r="BO163" s="83">
        <v>1</v>
      </c>
      <c r="BP163" s="97">
        <v>0</v>
      </c>
      <c r="BQ163" s="97">
        <v>0</v>
      </c>
      <c r="BR163" s="97">
        <v>0</v>
      </c>
      <c r="BS163" s="97">
        <v>0</v>
      </c>
      <c r="BT163" s="97">
        <v>1</v>
      </c>
      <c r="BU163" s="22">
        <v>0</v>
      </c>
      <c r="BV163" s="22">
        <v>0</v>
      </c>
      <c r="BW163" s="42">
        <v>0</v>
      </c>
      <c r="BX163" s="97">
        <v>0</v>
      </c>
      <c r="BY163" s="97">
        <v>0</v>
      </c>
    </row>
    <row r="164" s="3" customFormat="1" ht="30" customHeight="1" spans="1:77">
      <c r="A164" s="21">
        <f t="shared" si="14"/>
        <v>157</v>
      </c>
      <c r="B164" s="23"/>
      <c r="C164" s="23"/>
      <c r="D164" s="22"/>
      <c r="E164" s="22"/>
      <c r="F164" s="22"/>
      <c r="G164" s="22">
        <v>5</v>
      </c>
      <c r="H164" s="22"/>
      <c r="I164" s="22"/>
      <c r="J164" s="22"/>
      <c r="K164" s="22"/>
      <c r="L164" s="22"/>
      <c r="M164" s="22"/>
      <c r="N164" s="22" t="s">
        <v>531</v>
      </c>
      <c r="O164" s="22" t="s">
        <v>532</v>
      </c>
      <c r="P164" s="22" t="s">
        <v>339</v>
      </c>
      <c r="Q164" s="22" t="s">
        <v>242</v>
      </c>
      <c r="R164" s="22" t="s">
        <v>227</v>
      </c>
      <c r="S164" s="51"/>
      <c r="T164" s="22" t="s">
        <v>226</v>
      </c>
      <c r="U164" s="22" t="s">
        <v>232</v>
      </c>
      <c r="V164" s="22" t="s">
        <v>226</v>
      </c>
      <c r="W164" s="22" t="s">
        <v>229</v>
      </c>
      <c r="X164" s="22" t="s">
        <v>228</v>
      </c>
      <c r="Y164" s="22" t="s">
        <v>339</v>
      </c>
      <c r="Z164" s="22" t="s">
        <v>232</v>
      </c>
      <c r="AA164" s="22" t="s">
        <v>232</v>
      </c>
      <c r="AB164" s="22" t="s">
        <v>232</v>
      </c>
      <c r="AC164" s="56">
        <v>0.0055</v>
      </c>
      <c r="AD164" s="22" t="s">
        <v>232</v>
      </c>
      <c r="AE164" s="55"/>
      <c r="AF164" s="55"/>
      <c r="AG164" s="55"/>
      <c r="AH164" s="55"/>
      <c r="AI164" s="55"/>
      <c r="AJ164" s="55"/>
      <c r="AK164" s="22"/>
      <c r="AL164" s="55"/>
      <c r="AM164" s="55"/>
      <c r="AN164" s="134"/>
      <c r="AO164" s="134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83">
        <v>0</v>
      </c>
      <c r="BB164" s="83">
        <v>0</v>
      </c>
      <c r="BC164" s="83">
        <v>0</v>
      </c>
      <c r="BD164" s="83">
        <v>0</v>
      </c>
      <c r="BE164" s="83">
        <v>0</v>
      </c>
      <c r="BF164" s="83">
        <v>0</v>
      </c>
      <c r="BG164" s="83">
        <v>0</v>
      </c>
      <c r="BH164" s="83">
        <v>0</v>
      </c>
      <c r="BI164" s="92">
        <v>0</v>
      </c>
      <c r="BJ164" s="92">
        <v>0</v>
      </c>
      <c r="BK164" s="92">
        <v>0</v>
      </c>
      <c r="BL164" s="83">
        <v>0</v>
      </c>
      <c r="BM164" s="83">
        <v>0</v>
      </c>
      <c r="BN164" s="83">
        <v>0</v>
      </c>
      <c r="BO164" s="135">
        <v>2</v>
      </c>
      <c r="BP164" s="97">
        <v>0</v>
      </c>
      <c r="BQ164" s="97">
        <v>0</v>
      </c>
      <c r="BR164" s="97">
        <v>0</v>
      </c>
      <c r="BS164" s="97">
        <v>0</v>
      </c>
      <c r="BT164" s="97">
        <v>4</v>
      </c>
      <c r="BU164" s="22">
        <v>0</v>
      </c>
      <c r="BV164" s="22">
        <v>0</v>
      </c>
      <c r="BW164" s="42">
        <v>0</v>
      </c>
      <c r="BX164" s="97">
        <v>0</v>
      </c>
      <c r="BY164" s="97">
        <v>0</v>
      </c>
    </row>
    <row r="165" s="3" customFormat="1" ht="30" customHeight="1" spans="1:77">
      <c r="A165" s="21">
        <f t="shared" si="14"/>
        <v>158</v>
      </c>
      <c r="B165" s="24"/>
      <c r="C165" s="24"/>
      <c r="D165" s="24"/>
      <c r="E165" s="24"/>
      <c r="F165" s="24"/>
      <c r="G165" s="24">
        <v>5</v>
      </c>
      <c r="H165" s="24"/>
      <c r="I165" s="24"/>
      <c r="J165" s="24"/>
      <c r="K165" s="24"/>
      <c r="L165" s="22" t="s">
        <v>268</v>
      </c>
      <c r="M165" s="22"/>
      <c r="N165" s="22" t="s">
        <v>610</v>
      </c>
      <c r="O165" s="22" t="s">
        <v>611</v>
      </c>
      <c r="P165" s="22" t="s">
        <v>347</v>
      </c>
      <c r="Q165" s="22" t="s">
        <v>242</v>
      </c>
      <c r="R165" s="22" t="s">
        <v>227</v>
      </c>
      <c r="S165" s="51"/>
      <c r="T165" s="22" t="s">
        <v>226</v>
      </c>
      <c r="U165" s="22" t="str">
        <f>N165</f>
        <v>SHT0014853</v>
      </c>
      <c r="V165" s="22" t="s">
        <v>226</v>
      </c>
      <c r="W165" s="22" t="s">
        <v>228</v>
      </c>
      <c r="X165" s="22" t="s">
        <v>229</v>
      </c>
      <c r="Y165" s="22" t="s">
        <v>348</v>
      </c>
      <c r="Z165" s="22" t="s">
        <v>612</v>
      </c>
      <c r="AA165" s="22" t="s">
        <v>613</v>
      </c>
      <c r="AB165" s="22" t="s">
        <v>614</v>
      </c>
      <c r="AC165" s="57">
        <v>0.0066</v>
      </c>
      <c r="AD165" s="22" t="s">
        <v>232</v>
      </c>
      <c r="AE165" s="55"/>
      <c r="AF165" s="55"/>
      <c r="AG165" s="55"/>
      <c r="AH165" s="55"/>
      <c r="AI165" s="55"/>
      <c r="AJ165" s="55"/>
      <c r="AK165" s="22"/>
      <c r="AL165" s="55"/>
      <c r="AM165" s="55"/>
      <c r="AN165" s="134"/>
      <c r="AO165" s="134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3"/>
      <c r="BA165" s="83">
        <v>0</v>
      </c>
      <c r="BB165" s="83">
        <v>0</v>
      </c>
      <c r="BC165" s="83">
        <v>0</v>
      </c>
      <c r="BD165" s="83">
        <v>0</v>
      </c>
      <c r="BE165" s="83">
        <v>0</v>
      </c>
      <c r="BF165" s="83">
        <v>0</v>
      </c>
      <c r="BG165" s="83">
        <v>0</v>
      </c>
      <c r="BH165" s="83">
        <v>0</v>
      </c>
      <c r="BI165" s="92">
        <v>0</v>
      </c>
      <c r="BJ165" s="92">
        <v>0</v>
      </c>
      <c r="BK165" s="92">
        <v>0</v>
      </c>
      <c r="BL165" s="83">
        <v>0</v>
      </c>
      <c r="BM165" s="83">
        <v>0</v>
      </c>
      <c r="BN165" s="83">
        <v>0</v>
      </c>
      <c r="BO165" s="83">
        <v>2</v>
      </c>
      <c r="BP165" s="97">
        <v>0</v>
      </c>
      <c r="BQ165" s="97">
        <v>0</v>
      </c>
      <c r="BR165" s="97">
        <v>0</v>
      </c>
      <c r="BS165" s="97">
        <v>0</v>
      </c>
      <c r="BT165" s="97">
        <v>2</v>
      </c>
      <c r="BU165" s="22">
        <v>0</v>
      </c>
      <c r="BV165" s="22">
        <v>0</v>
      </c>
      <c r="BW165" s="42">
        <v>0</v>
      </c>
      <c r="BX165" s="97">
        <v>0</v>
      </c>
      <c r="BY165" s="97">
        <v>0</v>
      </c>
    </row>
    <row r="166" s="3" customFormat="1" ht="30" customHeight="1" spans="1:77">
      <c r="A166" s="21">
        <f t="shared" si="14"/>
        <v>159</v>
      </c>
      <c r="B166" s="23"/>
      <c r="C166" s="23"/>
      <c r="D166" s="23"/>
      <c r="E166" s="23"/>
      <c r="F166" s="24">
        <v>4</v>
      </c>
      <c r="G166" s="23"/>
      <c r="H166" s="23"/>
      <c r="I166" s="23"/>
      <c r="J166" s="23"/>
      <c r="K166" s="23"/>
      <c r="L166" s="37"/>
      <c r="M166" s="37" t="s">
        <v>450</v>
      </c>
      <c r="N166" s="22" t="s">
        <v>451</v>
      </c>
      <c r="O166" s="24" t="s">
        <v>452</v>
      </c>
      <c r="P166" s="22" t="s">
        <v>347</v>
      </c>
      <c r="Q166" s="23" t="s">
        <v>242</v>
      </c>
      <c r="R166" s="24" t="s">
        <v>227</v>
      </c>
      <c r="S166" s="51"/>
      <c r="T166" s="23" t="s">
        <v>367</v>
      </c>
      <c r="U166" s="22" t="s">
        <v>451</v>
      </c>
      <c r="V166" s="23" t="s">
        <v>367</v>
      </c>
      <c r="W166" s="48" t="s">
        <v>229</v>
      </c>
      <c r="X166" s="48" t="s">
        <v>228</v>
      </c>
      <c r="Y166" s="23" t="s">
        <v>348</v>
      </c>
      <c r="Z166" s="24" t="s">
        <v>349</v>
      </c>
      <c r="AA166" s="24" t="s">
        <v>350</v>
      </c>
      <c r="AB166" s="23" t="s">
        <v>453</v>
      </c>
      <c r="AC166" s="56">
        <v>0.9282</v>
      </c>
      <c r="AD166" s="23" t="s">
        <v>232</v>
      </c>
      <c r="AE166" s="55" t="s">
        <v>351</v>
      </c>
      <c r="AF166" s="55" t="s">
        <v>454</v>
      </c>
      <c r="AG166" s="55">
        <v>240</v>
      </c>
      <c r="AH166" s="55">
        <v>186</v>
      </c>
      <c r="AI166" s="55">
        <v>3</v>
      </c>
      <c r="AJ166" s="55">
        <v>1.0526112</v>
      </c>
      <c r="AK166" s="65">
        <f>AC166/AJ166</f>
        <v>0.88180707178491</v>
      </c>
      <c r="AL166" s="55"/>
      <c r="AM166" s="55"/>
      <c r="AN166" s="55" t="s">
        <v>342</v>
      </c>
      <c r="AO166" s="55" t="s">
        <v>455</v>
      </c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83">
        <v>0</v>
      </c>
      <c r="BB166" s="83">
        <v>0</v>
      </c>
      <c r="BC166" s="83">
        <v>0</v>
      </c>
      <c r="BD166" s="83">
        <v>0</v>
      </c>
      <c r="BE166" s="83">
        <v>0</v>
      </c>
      <c r="BF166" s="83">
        <v>0</v>
      </c>
      <c r="BG166" s="83">
        <v>0</v>
      </c>
      <c r="BH166" s="83">
        <v>0</v>
      </c>
      <c r="BI166" s="92">
        <v>0</v>
      </c>
      <c r="BJ166" s="92">
        <v>0</v>
      </c>
      <c r="BK166" s="92">
        <v>0</v>
      </c>
      <c r="BL166" s="83">
        <v>0</v>
      </c>
      <c r="BM166" s="83">
        <v>0</v>
      </c>
      <c r="BN166" s="83">
        <v>0</v>
      </c>
      <c r="BO166" s="83">
        <v>1</v>
      </c>
      <c r="BP166" s="97">
        <v>0</v>
      </c>
      <c r="BQ166" s="97">
        <v>0</v>
      </c>
      <c r="BR166" s="97">
        <v>0</v>
      </c>
      <c r="BS166" s="97">
        <v>0</v>
      </c>
      <c r="BT166" s="97">
        <v>1</v>
      </c>
      <c r="BU166" s="22">
        <v>0</v>
      </c>
      <c r="BV166" s="22">
        <v>0</v>
      </c>
      <c r="BW166" s="42">
        <v>0</v>
      </c>
      <c r="BX166" s="97">
        <v>0</v>
      </c>
      <c r="BY166" s="97">
        <v>0</v>
      </c>
    </row>
    <row r="167" s="3" customFormat="1" ht="30" customHeight="1" spans="1:77">
      <c r="A167" s="21">
        <f t="shared" ref="A167:A182" si="15">ROW()-7</f>
        <v>160</v>
      </c>
      <c r="B167" s="24"/>
      <c r="C167" s="24"/>
      <c r="D167" s="24"/>
      <c r="E167" s="24"/>
      <c r="F167" s="24">
        <v>4</v>
      </c>
      <c r="G167" s="24"/>
      <c r="H167" s="24"/>
      <c r="I167" s="24"/>
      <c r="J167" s="24"/>
      <c r="K167" s="24"/>
      <c r="L167" s="22"/>
      <c r="M167" s="22" t="s">
        <v>619</v>
      </c>
      <c r="N167" s="22" t="s">
        <v>619</v>
      </c>
      <c r="O167" s="22" t="s">
        <v>620</v>
      </c>
      <c r="P167" s="22" t="s">
        <v>545</v>
      </c>
      <c r="Q167" s="23" t="s">
        <v>242</v>
      </c>
      <c r="R167" s="24" t="s">
        <v>227</v>
      </c>
      <c r="S167" s="51"/>
      <c r="T167" s="22" t="s">
        <v>226</v>
      </c>
      <c r="U167" s="22" t="s">
        <v>619</v>
      </c>
      <c r="V167" s="22" t="s">
        <v>226</v>
      </c>
      <c r="W167" s="22" t="s">
        <v>228</v>
      </c>
      <c r="X167" s="22" t="s">
        <v>229</v>
      </c>
      <c r="Y167" s="22" t="s">
        <v>514</v>
      </c>
      <c r="Z167" s="22" t="s">
        <v>231</v>
      </c>
      <c r="AA167" s="22" t="s">
        <v>232</v>
      </c>
      <c r="AB167" s="23" t="s">
        <v>621</v>
      </c>
      <c r="AC167" s="57">
        <f>AC168+AC169*3</f>
        <v>0.7607</v>
      </c>
      <c r="AD167" s="23" t="s">
        <v>232</v>
      </c>
      <c r="AE167" s="55"/>
      <c r="AF167" s="55"/>
      <c r="AG167" s="55"/>
      <c r="AH167" s="55"/>
      <c r="AI167" s="55"/>
      <c r="AJ167" s="55"/>
      <c r="AK167" s="23"/>
      <c r="AL167" s="55"/>
      <c r="AM167" s="55"/>
      <c r="AN167" s="55" t="s">
        <v>342</v>
      </c>
      <c r="AO167" s="55" t="s">
        <v>622</v>
      </c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85">
        <v>0</v>
      </c>
      <c r="BB167" s="85">
        <v>0</v>
      </c>
      <c r="BC167" s="85">
        <v>0</v>
      </c>
      <c r="BD167" s="85">
        <v>0</v>
      </c>
      <c r="BE167" s="85">
        <v>0</v>
      </c>
      <c r="BF167" s="85">
        <v>0</v>
      </c>
      <c r="BG167" s="85">
        <v>0</v>
      </c>
      <c r="BH167" s="85">
        <v>0</v>
      </c>
      <c r="BI167" s="85">
        <v>0</v>
      </c>
      <c r="BJ167" s="85">
        <v>0</v>
      </c>
      <c r="BK167" s="85">
        <v>0</v>
      </c>
      <c r="BL167" s="85">
        <v>0</v>
      </c>
      <c r="BM167" s="85">
        <v>0</v>
      </c>
      <c r="BN167" s="85">
        <v>0</v>
      </c>
      <c r="BO167" s="85">
        <v>1</v>
      </c>
      <c r="BP167" s="85">
        <v>0</v>
      </c>
      <c r="BQ167" s="85">
        <v>0</v>
      </c>
      <c r="BR167" s="85">
        <v>0</v>
      </c>
      <c r="BS167" s="85">
        <v>0</v>
      </c>
      <c r="BT167" s="85">
        <v>0</v>
      </c>
      <c r="BU167" s="85">
        <v>0</v>
      </c>
      <c r="BV167" s="85">
        <v>0</v>
      </c>
      <c r="BW167" s="85">
        <v>0</v>
      </c>
      <c r="BX167" s="85">
        <v>0</v>
      </c>
      <c r="BY167" s="85">
        <v>0</v>
      </c>
    </row>
    <row r="168" s="3" customFormat="1" ht="30" customHeight="1" spans="1:77">
      <c r="A168" s="21">
        <f t="shared" si="15"/>
        <v>161</v>
      </c>
      <c r="B168" s="24"/>
      <c r="C168" s="24"/>
      <c r="D168" s="24"/>
      <c r="E168" s="24"/>
      <c r="F168" s="24"/>
      <c r="G168" s="24">
        <v>5</v>
      </c>
      <c r="H168" s="24"/>
      <c r="I168" s="24"/>
      <c r="J168" s="24"/>
      <c r="K168" s="24"/>
      <c r="L168" s="22"/>
      <c r="M168" s="22"/>
      <c r="N168" s="22" t="s">
        <v>623</v>
      </c>
      <c r="O168" s="22" t="s">
        <v>624</v>
      </c>
      <c r="P168" s="22" t="s">
        <v>347</v>
      </c>
      <c r="Q168" s="23" t="s">
        <v>242</v>
      </c>
      <c r="R168" s="24" t="s">
        <v>227</v>
      </c>
      <c r="S168" s="51"/>
      <c r="T168" s="22" t="s">
        <v>226</v>
      </c>
      <c r="U168" s="22" t="s">
        <v>619</v>
      </c>
      <c r="V168" s="22" t="s">
        <v>226</v>
      </c>
      <c r="W168" s="22" t="s">
        <v>228</v>
      </c>
      <c r="X168" s="22" t="s">
        <v>229</v>
      </c>
      <c r="Y168" s="23" t="s">
        <v>348</v>
      </c>
      <c r="Z168" s="22" t="s">
        <v>625</v>
      </c>
      <c r="AA168" s="22" t="s">
        <v>350</v>
      </c>
      <c r="AB168" s="23" t="s">
        <v>621</v>
      </c>
      <c r="AC168" s="23">
        <v>0.7571</v>
      </c>
      <c r="AD168" s="23" t="s">
        <v>232</v>
      </c>
      <c r="AE168" s="55"/>
      <c r="AF168" s="55"/>
      <c r="AG168" s="55"/>
      <c r="AH168" s="55"/>
      <c r="AI168" s="55"/>
      <c r="AJ168" s="55"/>
      <c r="AK168" s="23"/>
      <c r="AL168" s="55"/>
      <c r="AM168" s="55"/>
      <c r="AN168" s="134"/>
      <c r="AO168" s="134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85">
        <v>0</v>
      </c>
      <c r="BB168" s="85">
        <v>0</v>
      </c>
      <c r="BC168" s="85">
        <v>0</v>
      </c>
      <c r="BD168" s="85">
        <v>0</v>
      </c>
      <c r="BE168" s="85">
        <v>0</v>
      </c>
      <c r="BF168" s="85">
        <v>0</v>
      </c>
      <c r="BG168" s="83">
        <v>0</v>
      </c>
      <c r="BH168" s="85">
        <v>0</v>
      </c>
      <c r="BI168" s="85">
        <v>0</v>
      </c>
      <c r="BJ168" s="85">
        <v>0</v>
      </c>
      <c r="BK168" s="85">
        <v>0</v>
      </c>
      <c r="BL168" s="85">
        <v>0</v>
      </c>
      <c r="BM168" s="85">
        <v>0</v>
      </c>
      <c r="BN168" s="85">
        <v>0</v>
      </c>
      <c r="BO168" s="85">
        <v>1</v>
      </c>
      <c r="BP168" s="85">
        <v>0</v>
      </c>
      <c r="BQ168" s="85">
        <v>0</v>
      </c>
      <c r="BR168" s="85">
        <v>0</v>
      </c>
      <c r="BS168" s="85">
        <v>0</v>
      </c>
      <c r="BT168" s="85">
        <v>0</v>
      </c>
      <c r="BU168" s="85">
        <v>0</v>
      </c>
      <c r="BV168" s="85">
        <v>0</v>
      </c>
      <c r="BW168" s="85">
        <v>0</v>
      </c>
      <c r="BX168" s="85">
        <v>0</v>
      </c>
      <c r="BY168" s="85">
        <v>0</v>
      </c>
    </row>
    <row r="169" s="3" customFormat="1" ht="30" customHeight="1" spans="1:77">
      <c r="A169" s="21">
        <f t="shared" si="15"/>
        <v>162</v>
      </c>
      <c r="B169" s="24"/>
      <c r="C169" s="24"/>
      <c r="D169" s="24"/>
      <c r="E169" s="24"/>
      <c r="F169" s="24"/>
      <c r="G169" s="24">
        <v>5</v>
      </c>
      <c r="H169" s="24"/>
      <c r="I169" s="24"/>
      <c r="J169" s="24"/>
      <c r="K169" s="24"/>
      <c r="L169" s="22"/>
      <c r="M169" s="140"/>
      <c r="N169" s="22" t="s">
        <v>531</v>
      </c>
      <c r="O169" s="22" t="s">
        <v>532</v>
      </c>
      <c r="P169" s="22" t="s">
        <v>339</v>
      </c>
      <c r="Q169" s="23" t="s">
        <v>242</v>
      </c>
      <c r="R169" s="24" t="s">
        <v>227</v>
      </c>
      <c r="S169" s="51"/>
      <c r="T169" s="22" t="s">
        <v>226</v>
      </c>
      <c r="U169" s="23" t="s">
        <v>232</v>
      </c>
      <c r="V169" s="22" t="s">
        <v>226</v>
      </c>
      <c r="W169" s="22" t="s">
        <v>228</v>
      </c>
      <c r="X169" s="22" t="s">
        <v>229</v>
      </c>
      <c r="Y169" s="22" t="s">
        <v>339</v>
      </c>
      <c r="Z169" s="24" t="s">
        <v>495</v>
      </c>
      <c r="AA169" s="22" t="s">
        <v>232</v>
      </c>
      <c r="AB169" s="22" t="s">
        <v>232</v>
      </c>
      <c r="AC169" s="23">
        <v>0.0012</v>
      </c>
      <c r="AD169" s="23" t="s">
        <v>232</v>
      </c>
      <c r="AE169" s="55"/>
      <c r="AF169" s="55"/>
      <c r="AG169" s="55"/>
      <c r="AH169" s="55"/>
      <c r="AI169" s="55"/>
      <c r="AJ169" s="55"/>
      <c r="AK169" s="23"/>
      <c r="AL169" s="55"/>
      <c r="AM169" s="55"/>
      <c r="AN169" s="134"/>
      <c r="AO169" s="134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85">
        <v>0</v>
      </c>
      <c r="BB169" s="85">
        <v>0</v>
      </c>
      <c r="BC169" s="85">
        <v>0</v>
      </c>
      <c r="BD169" s="85">
        <v>0</v>
      </c>
      <c r="BE169" s="85">
        <v>0</v>
      </c>
      <c r="BF169" s="85">
        <v>0</v>
      </c>
      <c r="BG169" s="83">
        <v>0</v>
      </c>
      <c r="BH169" s="85">
        <v>0</v>
      </c>
      <c r="BI169" s="85">
        <v>0</v>
      </c>
      <c r="BJ169" s="85">
        <v>0</v>
      </c>
      <c r="BK169" s="85">
        <v>0</v>
      </c>
      <c r="BL169" s="85">
        <v>0</v>
      </c>
      <c r="BM169" s="85">
        <v>0</v>
      </c>
      <c r="BN169" s="85">
        <v>0</v>
      </c>
      <c r="BO169" s="85">
        <v>3</v>
      </c>
      <c r="BP169" s="85">
        <v>0</v>
      </c>
      <c r="BQ169" s="85">
        <v>0</v>
      </c>
      <c r="BR169" s="85">
        <v>0</v>
      </c>
      <c r="BS169" s="85">
        <v>0</v>
      </c>
      <c r="BT169" s="85">
        <v>0</v>
      </c>
      <c r="BU169" s="85">
        <v>0</v>
      </c>
      <c r="BV169" s="85">
        <v>0</v>
      </c>
      <c r="BW169" s="85">
        <v>0</v>
      </c>
      <c r="BX169" s="85">
        <v>0</v>
      </c>
      <c r="BY169" s="85">
        <v>0</v>
      </c>
    </row>
    <row r="170" s="3" customFormat="1" ht="30" customHeight="1" spans="1:77">
      <c r="A170" s="21">
        <f t="shared" si="15"/>
        <v>163</v>
      </c>
      <c r="B170" s="23"/>
      <c r="C170" s="23"/>
      <c r="D170" s="23"/>
      <c r="E170" s="23">
        <v>3</v>
      </c>
      <c r="F170" s="23"/>
      <c r="G170" s="23"/>
      <c r="H170" s="23"/>
      <c r="I170" s="23"/>
      <c r="J170" s="23"/>
      <c r="K170" s="23"/>
      <c r="L170" s="141"/>
      <c r="M170" s="141"/>
      <c r="N170" s="24" t="s">
        <v>626</v>
      </c>
      <c r="O170" s="24" t="s">
        <v>627</v>
      </c>
      <c r="P170" s="24" t="s">
        <v>545</v>
      </c>
      <c r="Q170" s="23" t="s">
        <v>232</v>
      </c>
      <c r="R170" s="24" t="s">
        <v>227</v>
      </c>
      <c r="S170" s="146"/>
      <c r="T170" s="23" t="s">
        <v>356</v>
      </c>
      <c r="U170" s="24" t="s">
        <v>626</v>
      </c>
      <c r="V170" s="23" t="s">
        <v>301</v>
      </c>
      <c r="W170" s="48" t="s">
        <v>229</v>
      </c>
      <c r="X170" s="48" t="s">
        <v>228</v>
      </c>
      <c r="Y170" s="23" t="s">
        <v>230</v>
      </c>
      <c r="Z170" s="48" t="s">
        <v>231</v>
      </c>
      <c r="AA170" s="24" t="s">
        <v>232</v>
      </c>
      <c r="AB170" s="23" t="s">
        <v>628</v>
      </c>
      <c r="AC170" s="56">
        <f>AC173+AC189+AC205*4+AC206*2+AC207+AC208</f>
        <v>5.118</v>
      </c>
      <c r="AD170" s="48" t="s">
        <v>232</v>
      </c>
      <c r="AE170" s="55"/>
      <c r="AF170" s="55"/>
      <c r="AG170" s="55"/>
      <c r="AH170" s="55"/>
      <c r="AI170" s="55"/>
      <c r="AJ170" s="55"/>
      <c r="AK170" s="48"/>
      <c r="AL170" s="55"/>
      <c r="AM170" s="55"/>
      <c r="AN170" s="55" t="s">
        <v>288</v>
      </c>
      <c r="AO170" s="55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23"/>
      <c r="BA170" s="149">
        <v>1</v>
      </c>
      <c r="BB170" s="149">
        <v>1</v>
      </c>
      <c r="BC170" s="149">
        <v>1</v>
      </c>
      <c r="BD170" s="149">
        <v>0</v>
      </c>
      <c r="BE170" s="149">
        <v>1</v>
      </c>
      <c r="BF170" s="149">
        <v>0</v>
      </c>
      <c r="BG170" s="149">
        <v>1</v>
      </c>
      <c r="BH170" s="149">
        <v>1</v>
      </c>
      <c r="BI170" s="92">
        <v>1</v>
      </c>
      <c r="BJ170" s="92">
        <v>1</v>
      </c>
      <c r="BK170" s="92">
        <v>1</v>
      </c>
      <c r="BL170" s="149">
        <v>1</v>
      </c>
      <c r="BM170" s="149">
        <v>1</v>
      </c>
      <c r="BN170" s="149">
        <v>0</v>
      </c>
      <c r="BO170" s="149">
        <v>0</v>
      </c>
      <c r="BP170" s="97">
        <v>0</v>
      </c>
      <c r="BQ170" s="97">
        <v>1</v>
      </c>
      <c r="BR170" s="97">
        <v>1</v>
      </c>
      <c r="BS170" s="97">
        <v>0</v>
      </c>
      <c r="BT170" s="97">
        <v>1</v>
      </c>
      <c r="BU170" s="22">
        <v>1</v>
      </c>
      <c r="BV170" s="22">
        <v>1</v>
      </c>
      <c r="BW170" s="42">
        <v>1</v>
      </c>
      <c r="BX170" s="97">
        <v>1</v>
      </c>
      <c r="BY170" s="97">
        <v>1</v>
      </c>
    </row>
    <row r="171" s="3" customFormat="1" ht="30" customHeight="1" spans="1:77">
      <c r="A171" s="21">
        <f t="shared" si="15"/>
        <v>164</v>
      </c>
      <c r="B171" s="23"/>
      <c r="C171" s="23"/>
      <c r="D171" s="23"/>
      <c r="E171" s="23">
        <v>3</v>
      </c>
      <c r="F171" s="23"/>
      <c r="G171" s="23"/>
      <c r="H171" s="23"/>
      <c r="I171" s="23"/>
      <c r="J171" s="23"/>
      <c r="K171" s="23"/>
      <c r="L171" s="141"/>
      <c r="M171" s="37" t="s">
        <v>629</v>
      </c>
      <c r="N171" s="24" t="s">
        <v>629</v>
      </c>
      <c r="O171" s="24" t="s">
        <v>627</v>
      </c>
      <c r="P171" s="24" t="s">
        <v>545</v>
      </c>
      <c r="Q171" s="23" t="s">
        <v>232</v>
      </c>
      <c r="R171" s="24" t="s">
        <v>227</v>
      </c>
      <c r="S171" s="146"/>
      <c r="T171" s="23" t="s">
        <v>356</v>
      </c>
      <c r="U171" s="24" t="s">
        <v>629</v>
      </c>
      <c r="V171" s="23" t="s">
        <v>301</v>
      </c>
      <c r="W171" s="48" t="s">
        <v>229</v>
      </c>
      <c r="X171" s="48" t="s">
        <v>228</v>
      </c>
      <c r="Y171" s="23" t="s">
        <v>230</v>
      </c>
      <c r="Z171" s="48" t="s">
        <v>231</v>
      </c>
      <c r="AA171" s="24" t="s">
        <v>232</v>
      </c>
      <c r="AB171" s="23" t="s">
        <v>628</v>
      </c>
      <c r="AC171" s="56">
        <f>AC175+AC191+AC205*4+AC206*2+AC207*2</f>
        <v>5.143</v>
      </c>
      <c r="AD171" s="48" t="s">
        <v>232</v>
      </c>
      <c r="AE171" s="55"/>
      <c r="AF171" s="55"/>
      <c r="AG171" s="55"/>
      <c r="AH171" s="55"/>
      <c r="AI171" s="55"/>
      <c r="AJ171" s="55"/>
      <c r="AK171" s="48"/>
      <c r="AL171" s="55"/>
      <c r="AM171" s="55"/>
      <c r="AN171" s="55" t="s">
        <v>288</v>
      </c>
      <c r="AO171" s="55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23"/>
      <c r="BA171" s="149">
        <v>0</v>
      </c>
      <c r="BB171" s="149">
        <v>0</v>
      </c>
      <c r="BC171" s="149">
        <v>0</v>
      </c>
      <c r="BD171" s="149">
        <v>1</v>
      </c>
      <c r="BE171" s="149">
        <v>0</v>
      </c>
      <c r="BF171" s="149">
        <v>1</v>
      </c>
      <c r="BG171" s="149">
        <v>0</v>
      </c>
      <c r="BH171" s="149">
        <v>0</v>
      </c>
      <c r="BI171" s="92">
        <v>0</v>
      </c>
      <c r="BJ171" s="92">
        <v>0</v>
      </c>
      <c r="BK171" s="92">
        <v>0</v>
      </c>
      <c r="BL171" s="149">
        <v>0</v>
      </c>
      <c r="BM171" s="149">
        <v>0</v>
      </c>
      <c r="BN171" s="149">
        <v>1</v>
      </c>
      <c r="BO171" s="149">
        <v>1</v>
      </c>
      <c r="BP171" s="97">
        <v>1</v>
      </c>
      <c r="BQ171" s="97">
        <v>0</v>
      </c>
      <c r="BR171" s="97">
        <v>0</v>
      </c>
      <c r="BS171" s="97">
        <v>1</v>
      </c>
      <c r="BT171" s="97">
        <v>0</v>
      </c>
      <c r="BU171" s="22">
        <v>0</v>
      </c>
      <c r="BV171" s="22">
        <v>0</v>
      </c>
      <c r="BW171" s="22">
        <v>0</v>
      </c>
      <c r="BX171" s="97">
        <v>0</v>
      </c>
      <c r="BY171" s="97">
        <v>0</v>
      </c>
    </row>
    <row r="172" s="3" customFormat="1" ht="30" customHeight="1" spans="1:77">
      <c r="A172" s="21">
        <f t="shared" si="15"/>
        <v>165</v>
      </c>
      <c r="B172" s="23"/>
      <c r="C172" s="23"/>
      <c r="D172" s="23"/>
      <c r="E172" s="23"/>
      <c r="F172" s="23">
        <v>4</v>
      </c>
      <c r="G172" s="23"/>
      <c r="H172" s="23"/>
      <c r="I172" s="23"/>
      <c r="J172" s="23"/>
      <c r="K172" s="23"/>
      <c r="L172" s="141"/>
      <c r="M172" s="37" t="s">
        <v>630</v>
      </c>
      <c r="N172" s="130"/>
      <c r="O172" s="22" t="s">
        <v>631</v>
      </c>
      <c r="P172" s="130" t="s">
        <v>386</v>
      </c>
      <c r="Q172" s="23" t="s">
        <v>232</v>
      </c>
      <c r="R172" s="24" t="s">
        <v>227</v>
      </c>
      <c r="S172" s="23"/>
      <c r="T172" s="23" t="s">
        <v>367</v>
      </c>
      <c r="U172" s="130" t="s">
        <v>632</v>
      </c>
      <c r="V172" s="23" t="s">
        <v>367</v>
      </c>
      <c r="W172" s="48" t="s">
        <v>229</v>
      </c>
      <c r="X172" s="48" t="s">
        <v>228</v>
      </c>
      <c r="Y172" s="23" t="s">
        <v>400</v>
      </c>
      <c r="Z172" s="48" t="s">
        <v>231</v>
      </c>
      <c r="AA172" s="48" t="s">
        <v>232</v>
      </c>
      <c r="AB172" s="23" t="s">
        <v>633</v>
      </c>
      <c r="AC172" s="56"/>
      <c r="AD172" s="55" t="s">
        <v>319</v>
      </c>
      <c r="AE172" s="55"/>
      <c r="AF172" s="55"/>
      <c r="AG172" s="55"/>
      <c r="AH172" s="55"/>
      <c r="AI172" s="55"/>
      <c r="AJ172" s="55"/>
      <c r="AK172" s="55"/>
      <c r="AL172" s="55"/>
      <c r="AM172" s="55">
        <v>0.173</v>
      </c>
      <c r="AN172" s="55" t="s">
        <v>235</v>
      </c>
      <c r="AO172" s="55" t="s">
        <v>320</v>
      </c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23"/>
      <c r="BA172" s="85">
        <v>1</v>
      </c>
      <c r="BB172" s="85">
        <v>1</v>
      </c>
      <c r="BC172" s="85">
        <v>1</v>
      </c>
      <c r="BD172" s="85">
        <v>0</v>
      </c>
      <c r="BE172" s="85">
        <v>1</v>
      </c>
      <c r="BF172" s="85">
        <v>0</v>
      </c>
      <c r="BG172" s="85">
        <v>1</v>
      </c>
      <c r="BH172" s="85">
        <v>1</v>
      </c>
      <c r="BI172" s="152">
        <v>1</v>
      </c>
      <c r="BJ172" s="152">
        <v>1</v>
      </c>
      <c r="BK172" s="152">
        <v>1</v>
      </c>
      <c r="BL172" s="85">
        <v>1</v>
      </c>
      <c r="BM172" s="85">
        <v>1</v>
      </c>
      <c r="BN172" s="85">
        <v>0</v>
      </c>
      <c r="BO172" s="85">
        <v>0</v>
      </c>
      <c r="BP172" s="86">
        <v>0</v>
      </c>
      <c r="BQ172" s="86">
        <v>1</v>
      </c>
      <c r="BR172" s="86">
        <v>1</v>
      </c>
      <c r="BS172" s="86">
        <v>0</v>
      </c>
      <c r="BT172" s="86">
        <v>1</v>
      </c>
      <c r="BU172" s="22">
        <v>1</v>
      </c>
      <c r="BV172" s="22">
        <v>1</v>
      </c>
      <c r="BW172" s="22">
        <v>1</v>
      </c>
      <c r="BX172" s="86">
        <v>1</v>
      </c>
      <c r="BY172" s="86">
        <v>1</v>
      </c>
    </row>
    <row r="173" s="3" customFormat="1" ht="30" customHeight="1" spans="1:77">
      <c r="A173" s="21">
        <f t="shared" si="15"/>
        <v>166</v>
      </c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141"/>
      <c r="M173" s="37" t="s">
        <v>634</v>
      </c>
      <c r="N173" s="130" t="s">
        <v>632</v>
      </c>
      <c r="O173" s="22" t="s">
        <v>635</v>
      </c>
      <c r="P173" s="130" t="s">
        <v>386</v>
      </c>
      <c r="Q173" s="23" t="s">
        <v>232</v>
      </c>
      <c r="R173" s="24" t="s">
        <v>227</v>
      </c>
      <c r="S173" s="23"/>
      <c r="T173" s="23" t="s">
        <v>367</v>
      </c>
      <c r="U173" s="130" t="s">
        <v>632</v>
      </c>
      <c r="V173" s="23" t="s">
        <v>367</v>
      </c>
      <c r="W173" s="48" t="s">
        <v>229</v>
      </c>
      <c r="X173" s="48" t="s">
        <v>228</v>
      </c>
      <c r="Y173" s="23" t="s">
        <v>400</v>
      </c>
      <c r="Z173" s="48" t="s">
        <v>231</v>
      </c>
      <c r="AA173" s="48" t="s">
        <v>232</v>
      </c>
      <c r="AB173" s="23" t="s">
        <v>633</v>
      </c>
      <c r="AC173" s="56">
        <f>AC176+AC177+AC178+AC179*2+AC182</f>
        <v>2.9158</v>
      </c>
      <c r="AD173" s="55" t="s">
        <v>319</v>
      </c>
      <c r="AE173" s="55" t="s">
        <v>331</v>
      </c>
      <c r="AF173" s="55"/>
      <c r="AG173" s="55"/>
      <c r="AH173" s="55"/>
      <c r="AI173" s="55"/>
      <c r="AJ173" s="55"/>
      <c r="AK173" s="55"/>
      <c r="AL173" s="55">
        <v>42</v>
      </c>
      <c r="AM173" s="55"/>
      <c r="AN173" s="55" t="s">
        <v>235</v>
      </c>
      <c r="AO173" s="55" t="s">
        <v>323</v>
      </c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23"/>
      <c r="BA173" s="85">
        <v>1</v>
      </c>
      <c r="BB173" s="85">
        <v>1</v>
      </c>
      <c r="BC173" s="85">
        <v>1</v>
      </c>
      <c r="BD173" s="85">
        <v>0</v>
      </c>
      <c r="BE173" s="85">
        <v>1</v>
      </c>
      <c r="BF173" s="85">
        <v>0</v>
      </c>
      <c r="BG173" s="85">
        <v>1</v>
      </c>
      <c r="BH173" s="85">
        <v>1</v>
      </c>
      <c r="BI173" s="152">
        <v>1</v>
      </c>
      <c r="BJ173" s="152">
        <v>1</v>
      </c>
      <c r="BK173" s="152">
        <v>1</v>
      </c>
      <c r="BL173" s="85">
        <v>1</v>
      </c>
      <c r="BM173" s="85">
        <v>1</v>
      </c>
      <c r="BN173" s="85">
        <v>0</v>
      </c>
      <c r="BO173" s="85">
        <v>0</v>
      </c>
      <c r="BP173" s="86">
        <v>0</v>
      </c>
      <c r="BQ173" s="86">
        <v>1</v>
      </c>
      <c r="BR173" s="86">
        <v>1</v>
      </c>
      <c r="BS173" s="86">
        <v>0</v>
      </c>
      <c r="BT173" s="86">
        <v>1</v>
      </c>
      <c r="BU173" s="22">
        <v>1</v>
      </c>
      <c r="BV173" s="22">
        <v>1</v>
      </c>
      <c r="BW173" s="22">
        <v>1</v>
      </c>
      <c r="BX173" s="86">
        <v>1</v>
      </c>
      <c r="BY173" s="86">
        <v>1</v>
      </c>
    </row>
    <row r="174" s="3" customFormat="1" ht="30" customHeight="1" spans="1:77">
      <c r="A174" s="21">
        <f t="shared" si="15"/>
        <v>167</v>
      </c>
      <c r="B174" s="23"/>
      <c r="C174" s="23"/>
      <c r="D174" s="23"/>
      <c r="E174" s="23"/>
      <c r="F174" s="23">
        <v>4</v>
      </c>
      <c r="G174" s="23"/>
      <c r="H174" s="23"/>
      <c r="I174" s="23"/>
      <c r="J174" s="23"/>
      <c r="K174" s="23"/>
      <c r="L174" s="141"/>
      <c r="M174" s="141" t="s">
        <v>636</v>
      </c>
      <c r="N174" s="130"/>
      <c r="O174" s="22" t="s">
        <v>631</v>
      </c>
      <c r="P174" s="130" t="s">
        <v>386</v>
      </c>
      <c r="Q174" s="23"/>
      <c r="R174" s="24"/>
      <c r="S174" s="23"/>
      <c r="T174" s="23" t="s">
        <v>226</v>
      </c>
      <c r="U174" s="130" t="s">
        <v>637</v>
      </c>
      <c r="V174" s="23" t="s">
        <v>226</v>
      </c>
      <c r="W174" s="48" t="s">
        <v>228</v>
      </c>
      <c r="X174" s="48" t="s">
        <v>229</v>
      </c>
      <c r="Y174" s="23" t="s">
        <v>400</v>
      </c>
      <c r="Z174" s="48" t="s">
        <v>231</v>
      </c>
      <c r="AA174" s="48" t="s">
        <v>232</v>
      </c>
      <c r="AB174" s="23" t="s">
        <v>633</v>
      </c>
      <c r="AC174" s="56"/>
      <c r="AD174" s="55" t="s">
        <v>319</v>
      </c>
      <c r="AE174" s="55"/>
      <c r="AF174" s="55"/>
      <c r="AG174" s="55"/>
      <c r="AH174" s="55"/>
      <c r="AI174" s="55"/>
      <c r="AJ174" s="55"/>
      <c r="AK174" s="55"/>
      <c r="AL174" s="55"/>
      <c r="AM174" s="55" t="s">
        <v>638</v>
      </c>
      <c r="AN174" s="55" t="s">
        <v>235</v>
      </c>
      <c r="AO174" s="55" t="s">
        <v>320</v>
      </c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23"/>
      <c r="BA174" s="85">
        <v>0</v>
      </c>
      <c r="BB174" s="85">
        <v>0</v>
      </c>
      <c r="BC174" s="85">
        <v>0</v>
      </c>
      <c r="BD174" s="85">
        <v>1</v>
      </c>
      <c r="BE174" s="85">
        <v>0</v>
      </c>
      <c r="BF174" s="85">
        <v>1</v>
      </c>
      <c r="BG174" s="85">
        <v>0</v>
      </c>
      <c r="BH174" s="85">
        <v>0</v>
      </c>
      <c r="BI174" s="152">
        <v>0</v>
      </c>
      <c r="BJ174" s="152">
        <v>0</v>
      </c>
      <c r="BK174" s="152">
        <v>0</v>
      </c>
      <c r="BL174" s="85">
        <v>0</v>
      </c>
      <c r="BM174" s="85">
        <v>0</v>
      </c>
      <c r="BN174" s="85">
        <v>1</v>
      </c>
      <c r="BO174" s="85">
        <v>1</v>
      </c>
      <c r="BP174" s="86">
        <v>1</v>
      </c>
      <c r="BQ174" s="86">
        <v>0</v>
      </c>
      <c r="BR174" s="86">
        <v>0</v>
      </c>
      <c r="BS174" s="86">
        <v>1</v>
      </c>
      <c r="BT174" s="86">
        <v>0</v>
      </c>
      <c r="BU174" s="22">
        <v>0</v>
      </c>
      <c r="BV174" s="22">
        <v>0</v>
      </c>
      <c r="BW174" s="22">
        <v>0</v>
      </c>
      <c r="BX174" s="86">
        <v>0</v>
      </c>
      <c r="BY174" s="86">
        <v>0</v>
      </c>
    </row>
    <row r="175" s="3" customFormat="1" ht="30" customHeight="1" spans="1:77">
      <c r="A175" s="21">
        <f t="shared" si="15"/>
        <v>168</v>
      </c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141"/>
      <c r="M175" s="141" t="s">
        <v>637</v>
      </c>
      <c r="N175" s="130" t="s">
        <v>637</v>
      </c>
      <c r="O175" s="22" t="s">
        <v>635</v>
      </c>
      <c r="P175" s="130" t="s">
        <v>386</v>
      </c>
      <c r="Q175" s="23"/>
      <c r="R175" s="24"/>
      <c r="S175" s="23"/>
      <c r="T175" s="23" t="s">
        <v>226</v>
      </c>
      <c r="U175" s="130" t="s">
        <v>637</v>
      </c>
      <c r="V175" s="23" t="s">
        <v>226</v>
      </c>
      <c r="W175" s="48" t="s">
        <v>228</v>
      </c>
      <c r="X175" s="48" t="s">
        <v>229</v>
      </c>
      <c r="Y175" s="23" t="s">
        <v>400</v>
      </c>
      <c r="Z175" s="48" t="s">
        <v>231</v>
      </c>
      <c r="AA175" s="48" t="s">
        <v>232</v>
      </c>
      <c r="AB175" s="23" t="s">
        <v>633</v>
      </c>
      <c r="AC175" s="56">
        <f>AC176+AC177+AC178+AC179*2+AC182+AC185</f>
        <v>2.9471</v>
      </c>
      <c r="AD175" s="55" t="s">
        <v>319</v>
      </c>
      <c r="AE175" s="55" t="s">
        <v>331</v>
      </c>
      <c r="AF175" s="55"/>
      <c r="AG175" s="55"/>
      <c r="AH175" s="55"/>
      <c r="AI175" s="55"/>
      <c r="AJ175" s="55"/>
      <c r="AK175" s="55"/>
      <c r="AL175" s="55">
        <v>65</v>
      </c>
      <c r="AM175" s="55"/>
      <c r="AN175" s="55" t="s">
        <v>235</v>
      </c>
      <c r="AO175" s="55" t="s">
        <v>323</v>
      </c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23"/>
      <c r="BA175" s="85">
        <v>0</v>
      </c>
      <c r="BB175" s="85">
        <v>0</v>
      </c>
      <c r="BC175" s="85">
        <v>0</v>
      </c>
      <c r="BD175" s="85">
        <v>1</v>
      </c>
      <c r="BE175" s="85">
        <v>0</v>
      </c>
      <c r="BF175" s="85">
        <v>1</v>
      </c>
      <c r="BG175" s="85">
        <v>0</v>
      </c>
      <c r="BH175" s="85">
        <v>0</v>
      </c>
      <c r="BI175" s="152">
        <v>0</v>
      </c>
      <c r="BJ175" s="152">
        <v>0</v>
      </c>
      <c r="BK175" s="152">
        <v>0</v>
      </c>
      <c r="BL175" s="85">
        <v>0</v>
      </c>
      <c r="BM175" s="85">
        <v>0</v>
      </c>
      <c r="BN175" s="85">
        <v>1</v>
      </c>
      <c r="BO175" s="85">
        <v>1</v>
      </c>
      <c r="BP175" s="86">
        <v>1</v>
      </c>
      <c r="BQ175" s="86">
        <v>0</v>
      </c>
      <c r="BR175" s="86">
        <v>0</v>
      </c>
      <c r="BS175" s="86">
        <v>1</v>
      </c>
      <c r="BT175" s="86">
        <v>0</v>
      </c>
      <c r="BU175" s="22">
        <v>0</v>
      </c>
      <c r="BV175" s="22">
        <v>0</v>
      </c>
      <c r="BW175" s="22">
        <v>0</v>
      </c>
      <c r="BX175" s="86">
        <v>0</v>
      </c>
      <c r="BY175" s="86">
        <v>0</v>
      </c>
    </row>
    <row r="176" s="3" customFormat="1" ht="30" customHeight="1" spans="1:77">
      <c r="A176" s="21">
        <f t="shared" si="15"/>
        <v>169</v>
      </c>
      <c r="B176" s="23"/>
      <c r="C176" s="23"/>
      <c r="D176" s="23"/>
      <c r="E176" s="23"/>
      <c r="F176" s="23"/>
      <c r="G176" s="23">
        <v>5</v>
      </c>
      <c r="H176" s="23"/>
      <c r="I176" s="23"/>
      <c r="J176" s="23"/>
      <c r="K176" s="23"/>
      <c r="L176" s="141"/>
      <c r="M176" s="37" t="s">
        <v>639</v>
      </c>
      <c r="N176" s="24" t="s">
        <v>640</v>
      </c>
      <c r="O176" s="24" t="s">
        <v>641</v>
      </c>
      <c r="P176" s="24" t="s">
        <v>393</v>
      </c>
      <c r="Q176" s="23" t="s">
        <v>242</v>
      </c>
      <c r="R176" s="24" t="s">
        <v>227</v>
      </c>
      <c r="S176" s="51"/>
      <c r="T176" s="23" t="s">
        <v>356</v>
      </c>
      <c r="U176" s="24" t="s">
        <v>640</v>
      </c>
      <c r="V176" s="23" t="s">
        <v>242</v>
      </c>
      <c r="W176" s="48" t="s">
        <v>229</v>
      </c>
      <c r="X176" s="48" t="s">
        <v>228</v>
      </c>
      <c r="Y176" s="23" t="s">
        <v>394</v>
      </c>
      <c r="Z176" s="48" t="s">
        <v>642</v>
      </c>
      <c r="AA176" s="130" t="s">
        <v>410</v>
      </c>
      <c r="AB176" s="23" t="s">
        <v>643</v>
      </c>
      <c r="AC176" s="56">
        <v>0.3616</v>
      </c>
      <c r="AD176" s="48" t="s">
        <v>232</v>
      </c>
      <c r="AE176" s="55" t="s">
        <v>383</v>
      </c>
      <c r="AF176" s="55"/>
      <c r="AG176" s="55" t="s">
        <v>644</v>
      </c>
      <c r="AH176" s="55" t="s">
        <v>645</v>
      </c>
      <c r="AI176" s="55"/>
      <c r="AJ176" s="55">
        <v>0.3976444347</v>
      </c>
      <c r="AK176" s="65">
        <f>AC176/AJ176</f>
        <v>0.909355113376116</v>
      </c>
      <c r="AL176" s="55"/>
      <c r="AM176" s="55"/>
      <c r="AN176" s="55" t="s">
        <v>342</v>
      </c>
      <c r="AO176" s="55" t="s">
        <v>646</v>
      </c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23"/>
      <c r="BA176" s="85">
        <v>1</v>
      </c>
      <c r="BB176" s="85">
        <v>1</v>
      </c>
      <c r="BC176" s="85">
        <v>1</v>
      </c>
      <c r="BD176" s="85">
        <v>1</v>
      </c>
      <c r="BE176" s="85">
        <v>1</v>
      </c>
      <c r="BF176" s="85">
        <v>1</v>
      </c>
      <c r="BG176" s="85">
        <v>1</v>
      </c>
      <c r="BH176" s="85">
        <v>1</v>
      </c>
      <c r="BI176" s="152">
        <v>1</v>
      </c>
      <c r="BJ176" s="152">
        <v>1</v>
      </c>
      <c r="BK176" s="152">
        <v>1</v>
      </c>
      <c r="BL176" s="85">
        <v>1</v>
      </c>
      <c r="BM176" s="85">
        <v>1</v>
      </c>
      <c r="BN176" s="85">
        <v>1</v>
      </c>
      <c r="BO176" s="85">
        <v>1</v>
      </c>
      <c r="BP176" s="86">
        <v>1</v>
      </c>
      <c r="BQ176" s="86">
        <v>1</v>
      </c>
      <c r="BR176" s="86">
        <v>1</v>
      </c>
      <c r="BS176" s="86">
        <v>1</v>
      </c>
      <c r="BT176" s="86">
        <v>1</v>
      </c>
      <c r="BU176" s="22">
        <v>1</v>
      </c>
      <c r="BV176" s="22">
        <v>1</v>
      </c>
      <c r="BW176" s="42">
        <v>1</v>
      </c>
      <c r="BX176" s="86">
        <v>1</v>
      </c>
      <c r="BY176" s="86">
        <v>1</v>
      </c>
    </row>
    <row r="177" ht="30" customHeight="1" spans="1:79">
      <c r="A177" s="21">
        <f t="shared" si="15"/>
        <v>170</v>
      </c>
      <c r="B177" s="24"/>
      <c r="C177" s="24"/>
      <c r="D177" s="24"/>
      <c r="E177" s="24"/>
      <c r="F177" s="24"/>
      <c r="G177" s="24">
        <v>5</v>
      </c>
      <c r="H177" s="24"/>
      <c r="I177" s="24"/>
      <c r="J177" s="24"/>
      <c r="K177" s="24"/>
      <c r="L177" s="141" t="s">
        <v>647</v>
      </c>
      <c r="M177" s="37" t="s">
        <v>648</v>
      </c>
      <c r="N177" s="24" t="s">
        <v>649</v>
      </c>
      <c r="O177" s="24" t="s">
        <v>650</v>
      </c>
      <c r="P177" s="24" t="s">
        <v>393</v>
      </c>
      <c r="Q177" s="109" t="s">
        <v>242</v>
      </c>
      <c r="R177" s="24" t="s">
        <v>227</v>
      </c>
      <c r="S177" s="147"/>
      <c r="T177" s="23" t="s">
        <v>356</v>
      </c>
      <c r="U177" s="24" t="s">
        <v>649</v>
      </c>
      <c r="V177" s="23" t="s">
        <v>301</v>
      </c>
      <c r="W177" s="24" t="s">
        <v>229</v>
      </c>
      <c r="X177" s="48" t="s">
        <v>228</v>
      </c>
      <c r="Y177" s="23" t="s">
        <v>394</v>
      </c>
      <c r="Z177" s="48" t="s">
        <v>642</v>
      </c>
      <c r="AA177" s="130" t="s">
        <v>410</v>
      </c>
      <c r="AB177" s="23" t="s">
        <v>643</v>
      </c>
      <c r="AC177" s="56">
        <v>0.3628</v>
      </c>
      <c r="AD177" s="48" t="s">
        <v>232</v>
      </c>
      <c r="AE177" s="55" t="s">
        <v>383</v>
      </c>
      <c r="AF177" s="55"/>
      <c r="AG177" s="55" t="s">
        <v>651</v>
      </c>
      <c r="AH177" s="55" t="s">
        <v>645</v>
      </c>
      <c r="AI177" s="55"/>
      <c r="AJ177" s="55">
        <v>0.3994275936</v>
      </c>
      <c r="AK177" s="65">
        <f>AC177/AJ177</f>
        <v>0.908299791534482</v>
      </c>
      <c r="AL177" s="55"/>
      <c r="AM177" s="55"/>
      <c r="AN177" s="55" t="s">
        <v>342</v>
      </c>
      <c r="AO177" s="55" t="s">
        <v>652</v>
      </c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55"/>
      <c r="BA177" s="150" t="s">
        <v>188</v>
      </c>
      <c r="BB177" s="150" t="s">
        <v>188</v>
      </c>
      <c r="BC177" s="150" t="s">
        <v>188</v>
      </c>
      <c r="BD177" s="150" t="s">
        <v>188</v>
      </c>
      <c r="BE177" s="150" t="s">
        <v>188</v>
      </c>
      <c r="BF177" s="150" t="s">
        <v>188</v>
      </c>
      <c r="BG177" s="150">
        <v>1</v>
      </c>
      <c r="BH177" s="150">
        <v>1</v>
      </c>
      <c r="BI177" s="153">
        <v>1</v>
      </c>
      <c r="BJ177" s="153">
        <v>1</v>
      </c>
      <c r="BK177" s="153">
        <v>1</v>
      </c>
      <c r="BL177" s="150">
        <v>1</v>
      </c>
      <c r="BM177" s="150">
        <v>1</v>
      </c>
      <c r="BN177" s="150">
        <v>1</v>
      </c>
      <c r="BO177" s="150">
        <v>1</v>
      </c>
      <c r="BP177" s="154">
        <v>1</v>
      </c>
      <c r="BQ177" s="154" t="s">
        <v>188</v>
      </c>
      <c r="BR177" s="154" t="s">
        <v>188</v>
      </c>
      <c r="BS177" s="154">
        <v>1</v>
      </c>
      <c r="BT177" s="154">
        <v>1</v>
      </c>
      <c r="BU177" s="22">
        <v>1</v>
      </c>
      <c r="BV177" s="22">
        <v>1</v>
      </c>
      <c r="BW177" s="42">
        <v>1</v>
      </c>
      <c r="BX177" s="154" t="s">
        <v>188</v>
      </c>
      <c r="BY177" s="154" t="s">
        <v>188</v>
      </c>
      <c r="BZ177" s="3"/>
      <c r="CA177" s="3"/>
    </row>
    <row r="178" s="3" customFormat="1" ht="30" customHeight="1" spans="1:77">
      <c r="A178" s="21">
        <f t="shared" si="15"/>
        <v>171</v>
      </c>
      <c r="B178" s="23"/>
      <c r="C178" s="23"/>
      <c r="D178" s="23"/>
      <c r="E178" s="23"/>
      <c r="F178" s="23"/>
      <c r="G178" s="24">
        <v>5</v>
      </c>
      <c r="H178" s="23"/>
      <c r="I178" s="23"/>
      <c r="J178" s="23"/>
      <c r="K178" s="23"/>
      <c r="L178" s="41"/>
      <c r="M178" s="41" t="s">
        <v>653</v>
      </c>
      <c r="N178" s="24" t="s">
        <v>653</v>
      </c>
      <c r="O178" s="24" t="s">
        <v>654</v>
      </c>
      <c r="P178" s="22" t="s">
        <v>347</v>
      </c>
      <c r="Q178" s="23" t="s">
        <v>242</v>
      </c>
      <c r="R178" s="24" t="s">
        <v>227</v>
      </c>
      <c r="S178" s="51"/>
      <c r="T178" s="23" t="s">
        <v>356</v>
      </c>
      <c r="U178" s="24" t="s">
        <v>653</v>
      </c>
      <c r="V178" s="23" t="s">
        <v>242</v>
      </c>
      <c r="W178" s="48" t="s">
        <v>229</v>
      </c>
      <c r="X178" s="48" t="s">
        <v>228</v>
      </c>
      <c r="Y178" s="23" t="s">
        <v>348</v>
      </c>
      <c r="Z178" s="24" t="s">
        <v>655</v>
      </c>
      <c r="AA178" s="24" t="s">
        <v>350</v>
      </c>
      <c r="AB178" s="23" t="s">
        <v>656</v>
      </c>
      <c r="AC178" s="56">
        <v>0.7858</v>
      </c>
      <c r="AD178" s="48" t="s">
        <v>232</v>
      </c>
      <c r="AE178" s="55" t="s">
        <v>351</v>
      </c>
      <c r="AF178" s="55" t="s">
        <v>657</v>
      </c>
      <c r="AG178" s="55">
        <v>251</v>
      </c>
      <c r="AH178" s="55">
        <v>145</v>
      </c>
      <c r="AI178" s="55" t="s">
        <v>191</v>
      </c>
      <c r="AJ178" s="55">
        <v>1.1442588</v>
      </c>
      <c r="AK178" s="65">
        <f>AC178/AJ178</f>
        <v>0.686732756610655</v>
      </c>
      <c r="AL178" s="55"/>
      <c r="AM178" s="55"/>
      <c r="AN178" s="55" t="s">
        <v>342</v>
      </c>
      <c r="AO178" s="55" t="s">
        <v>455</v>
      </c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55"/>
      <c r="BA178" s="85">
        <v>1</v>
      </c>
      <c r="BB178" s="85">
        <v>1</v>
      </c>
      <c r="BC178" s="85">
        <v>1</v>
      </c>
      <c r="BD178" s="85">
        <v>1</v>
      </c>
      <c r="BE178" s="85">
        <v>1</v>
      </c>
      <c r="BF178" s="85">
        <v>1</v>
      </c>
      <c r="BG178" s="85">
        <v>1</v>
      </c>
      <c r="BH178" s="85">
        <v>1</v>
      </c>
      <c r="BI178" s="152">
        <v>1</v>
      </c>
      <c r="BJ178" s="152">
        <v>1</v>
      </c>
      <c r="BK178" s="152">
        <v>1</v>
      </c>
      <c r="BL178" s="85">
        <v>1</v>
      </c>
      <c r="BM178" s="85">
        <v>1</v>
      </c>
      <c r="BN178" s="85">
        <v>1</v>
      </c>
      <c r="BO178" s="85">
        <v>1</v>
      </c>
      <c r="BP178" s="86">
        <v>1</v>
      </c>
      <c r="BQ178" s="86">
        <v>1</v>
      </c>
      <c r="BR178" s="86">
        <v>1</v>
      </c>
      <c r="BS178" s="86">
        <v>1</v>
      </c>
      <c r="BT178" s="86">
        <v>1</v>
      </c>
      <c r="BU178" s="22">
        <v>1</v>
      </c>
      <c r="BV178" s="22">
        <v>1</v>
      </c>
      <c r="BW178" s="42">
        <v>1</v>
      </c>
      <c r="BX178" s="86">
        <v>1</v>
      </c>
      <c r="BY178" s="86">
        <v>1</v>
      </c>
    </row>
    <row r="179" s="3" customFormat="1" ht="30" customHeight="1" spans="1:77">
      <c r="A179" s="21">
        <f t="shared" si="15"/>
        <v>172</v>
      </c>
      <c r="B179" s="24"/>
      <c r="C179" s="24"/>
      <c r="D179" s="24"/>
      <c r="E179" s="24"/>
      <c r="F179" s="23"/>
      <c r="G179" s="24">
        <v>5</v>
      </c>
      <c r="H179" s="24"/>
      <c r="I179" s="24"/>
      <c r="J179" s="24"/>
      <c r="K179" s="24"/>
      <c r="L179" s="142"/>
      <c r="M179" s="142"/>
      <c r="N179" s="24" t="s">
        <v>658</v>
      </c>
      <c r="O179" s="24" t="s">
        <v>659</v>
      </c>
      <c r="P179" s="22" t="s">
        <v>386</v>
      </c>
      <c r="Q179" s="23" t="s">
        <v>242</v>
      </c>
      <c r="R179" s="24" t="s">
        <v>227</v>
      </c>
      <c r="S179" s="51"/>
      <c r="T179" s="23" t="s">
        <v>356</v>
      </c>
      <c r="U179" s="24" t="s">
        <v>658</v>
      </c>
      <c r="V179" s="23" t="s">
        <v>660</v>
      </c>
      <c r="W179" s="48" t="s">
        <v>229</v>
      </c>
      <c r="X179" s="48" t="s">
        <v>228</v>
      </c>
      <c r="Y179" s="23" t="s">
        <v>400</v>
      </c>
      <c r="Z179" s="48" t="s">
        <v>231</v>
      </c>
      <c r="AA179" s="48" t="s">
        <v>232</v>
      </c>
      <c r="AB179" s="24" t="s">
        <v>661</v>
      </c>
      <c r="AC179" s="148">
        <f>AC180+AC181</f>
        <v>0.621</v>
      </c>
      <c r="AD179" s="48" t="s">
        <v>232</v>
      </c>
      <c r="AE179" s="55" t="s">
        <v>331</v>
      </c>
      <c r="AF179" s="55"/>
      <c r="AG179" s="55"/>
      <c r="AH179" s="55"/>
      <c r="AI179" s="55"/>
      <c r="AJ179" s="55"/>
      <c r="AK179" s="48"/>
      <c r="AL179" s="55">
        <v>5.652</v>
      </c>
      <c r="AM179" s="55"/>
      <c r="AN179" s="55" t="s">
        <v>288</v>
      </c>
      <c r="AO179" s="55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55"/>
      <c r="BA179" s="85">
        <v>2</v>
      </c>
      <c r="BB179" s="85">
        <v>2</v>
      </c>
      <c r="BC179" s="85">
        <v>2</v>
      </c>
      <c r="BD179" s="85">
        <v>2</v>
      </c>
      <c r="BE179" s="85">
        <v>2</v>
      </c>
      <c r="BF179" s="85">
        <v>2</v>
      </c>
      <c r="BG179" s="85">
        <v>2</v>
      </c>
      <c r="BH179" s="85">
        <v>2</v>
      </c>
      <c r="BI179" s="152">
        <v>2</v>
      </c>
      <c r="BJ179" s="152">
        <v>2</v>
      </c>
      <c r="BK179" s="152">
        <v>2</v>
      </c>
      <c r="BL179" s="85">
        <v>2</v>
      </c>
      <c r="BM179" s="85">
        <v>2</v>
      </c>
      <c r="BN179" s="85">
        <v>2</v>
      </c>
      <c r="BO179" s="85">
        <v>2</v>
      </c>
      <c r="BP179" s="86">
        <v>2</v>
      </c>
      <c r="BQ179" s="86">
        <v>2</v>
      </c>
      <c r="BR179" s="86">
        <v>2</v>
      </c>
      <c r="BS179" s="86">
        <v>2</v>
      </c>
      <c r="BT179" s="86">
        <v>2</v>
      </c>
      <c r="BU179" s="22">
        <v>2</v>
      </c>
      <c r="BV179" s="22">
        <v>2</v>
      </c>
      <c r="BW179" s="42">
        <v>2</v>
      </c>
      <c r="BX179" s="86">
        <v>2</v>
      </c>
      <c r="BY179" s="86">
        <v>2</v>
      </c>
    </row>
    <row r="180" s="3" customFormat="1" ht="30" customHeight="1" spans="1:77">
      <c r="A180" s="21">
        <f t="shared" si="15"/>
        <v>173</v>
      </c>
      <c r="B180" s="24"/>
      <c r="C180" s="24"/>
      <c r="D180" s="24"/>
      <c r="E180" s="24"/>
      <c r="F180" s="23"/>
      <c r="G180" s="24"/>
      <c r="H180" s="24">
        <v>6</v>
      </c>
      <c r="I180" s="24"/>
      <c r="J180" s="24"/>
      <c r="K180" s="24"/>
      <c r="L180" s="37"/>
      <c r="M180" s="37" t="s">
        <v>662</v>
      </c>
      <c r="N180" s="24" t="s">
        <v>663</v>
      </c>
      <c r="O180" s="24" t="s">
        <v>664</v>
      </c>
      <c r="P180" s="22" t="s">
        <v>347</v>
      </c>
      <c r="Q180" s="109" t="s">
        <v>226</v>
      </c>
      <c r="R180" s="24" t="s">
        <v>227</v>
      </c>
      <c r="S180" s="147"/>
      <c r="T180" s="23" t="s">
        <v>356</v>
      </c>
      <c r="U180" s="24" t="s">
        <v>663</v>
      </c>
      <c r="V180" s="23" t="s">
        <v>242</v>
      </c>
      <c r="W180" s="48" t="s">
        <v>229</v>
      </c>
      <c r="X180" s="48" t="s">
        <v>228</v>
      </c>
      <c r="Y180" s="23" t="s">
        <v>348</v>
      </c>
      <c r="Z180" s="24" t="s">
        <v>655</v>
      </c>
      <c r="AA180" s="24" t="s">
        <v>350</v>
      </c>
      <c r="AB180" s="24" t="s">
        <v>661</v>
      </c>
      <c r="AC180" s="148">
        <v>0.6007</v>
      </c>
      <c r="AD180" s="48" t="s">
        <v>232</v>
      </c>
      <c r="AE180" s="55" t="s">
        <v>351</v>
      </c>
      <c r="AF180" s="55" t="s">
        <v>665</v>
      </c>
      <c r="AG180" s="55">
        <v>355</v>
      </c>
      <c r="AH180" s="55">
        <v>64</v>
      </c>
      <c r="AI180" s="55" t="s">
        <v>191</v>
      </c>
      <c r="AJ180" s="55">
        <v>0.7143168</v>
      </c>
      <c r="AK180" s="65">
        <f>AC180/AJ180</f>
        <v>0.840943402143139</v>
      </c>
      <c r="AL180" s="55"/>
      <c r="AM180" s="55"/>
      <c r="AN180" s="55" t="s">
        <v>235</v>
      </c>
      <c r="AO180" s="55" t="s">
        <v>666</v>
      </c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55"/>
      <c r="BA180" s="150">
        <v>1</v>
      </c>
      <c r="BB180" s="150">
        <v>1</v>
      </c>
      <c r="BC180" s="150">
        <v>1</v>
      </c>
      <c r="BD180" s="150">
        <v>1</v>
      </c>
      <c r="BE180" s="150">
        <v>1</v>
      </c>
      <c r="BF180" s="150">
        <v>1</v>
      </c>
      <c r="BG180" s="150">
        <v>1</v>
      </c>
      <c r="BH180" s="150">
        <v>1</v>
      </c>
      <c r="BI180" s="153">
        <v>1</v>
      </c>
      <c r="BJ180" s="153">
        <v>1</v>
      </c>
      <c r="BK180" s="153">
        <v>1</v>
      </c>
      <c r="BL180" s="150">
        <v>1</v>
      </c>
      <c r="BM180" s="150">
        <v>1</v>
      </c>
      <c r="BN180" s="150">
        <v>1</v>
      </c>
      <c r="BO180" s="150">
        <v>1</v>
      </c>
      <c r="BP180" s="154">
        <v>1</v>
      </c>
      <c r="BQ180" s="154">
        <v>1</v>
      </c>
      <c r="BR180" s="154">
        <v>1</v>
      </c>
      <c r="BS180" s="154">
        <v>1</v>
      </c>
      <c r="BT180" s="154">
        <v>1</v>
      </c>
      <c r="BU180" s="22">
        <v>1</v>
      </c>
      <c r="BV180" s="22">
        <v>1</v>
      </c>
      <c r="BW180" s="42">
        <v>1</v>
      </c>
      <c r="BX180" s="154">
        <v>1</v>
      </c>
      <c r="BY180" s="154">
        <v>1</v>
      </c>
    </row>
    <row r="181" s="3" customFormat="1" ht="30" customHeight="1" spans="1:77">
      <c r="A181" s="21">
        <f t="shared" si="15"/>
        <v>174</v>
      </c>
      <c r="B181" s="24"/>
      <c r="C181" s="24"/>
      <c r="D181" s="24"/>
      <c r="E181" s="24"/>
      <c r="F181" s="23"/>
      <c r="G181" s="24"/>
      <c r="H181" s="24">
        <v>6</v>
      </c>
      <c r="I181" s="24"/>
      <c r="J181" s="24"/>
      <c r="K181" s="24"/>
      <c r="L181" s="142"/>
      <c r="M181" s="142" t="s">
        <v>667</v>
      </c>
      <c r="N181" s="24" t="s">
        <v>668</v>
      </c>
      <c r="O181" s="24" t="s">
        <v>669</v>
      </c>
      <c r="P181" s="24" t="s">
        <v>670</v>
      </c>
      <c r="Q181" s="23" t="s">
        <v>242</v>
      </c>
      <c r="R181" s="24" t="s">
        <v>227</v>
      </c>
      <c r="S181" s="51"/>
      <c r="T181" s="23" t="s">
        <v>356</v>
      </c>
      <c r="U181" s="24" t="s">
        <v>668</v>
      </c>
      <c r="V181" s="23" t="s">
        <v>301</v>
      </c>
      <c r="W181" s="48" t="s">
        <v>229</v>
      </c>
      <c r="X181" s="48" t="s">
        <v>228</v>
      </c>
      <c r="Y181" s="23" t="s">
        <v>348</v>
      </c>
      <c r="Z181" s="24" t="s">
        <v>671</v>
      </c>
      <c r="AA181" s="24" t="s">
        <v>232</v>
      </c>
      <c r="AB181" s="24" t="s">
        <v>672</v>
      </c>
      <c r="AC181" s="148">
        <v>0.0203</v>
      </c>
      <c r="AD181" s="48" t="s">
        <v>232</v>
      </c>
      <c r="AE181" s="55" t="s">
        <v>673</v>
      </c>
      <c r="AF181" s="55"/>
      <c r="AG181" s="55" t="s">
        <v>674</v>
      </c>
      <c r="AH181" s="55" t="s">
        <v>675</v>
      </c>
      <c r="AI181" s="55"/>
      <c r="AJ181" s="55">
        <v>0.0283701198</v>
      </c>
      <c r="AK181" s="65">
        <f>AC181/AJ181</f>
        <v>0.715541567787105</v>
      </c>
      <c r="AL181" s="55"/>
      <c r="AM181" s="55"/>
      <c r="AN181" s="55" t="s">
        <v>342</v>
      </c>
      <c r="AO181" s="55" t="s">
        <v>676</v>
      </c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55"/>
      <c r="BA181" s="83">
        <v>1</v>
      </c>
      <c r="BB181" s="83">
        <v>1</v>
      </c>
      <c r="BC181" s="83">
        <v>1</v>
      </c>
      <c r="BD181" s="83">
        <v>1</v>
      </c>
      <c r="BE181" s="83">
        <v>1</v>
      </c>
      <c r="BF181" s="83">
        <v>1</v>
      </c>
      <c r="BG181" s="83">
        <v>1</v>
      </c>
      <c r="BH181" s="83">
        <v>1</v>
      </c>
      <c r="BI181" s="92">
        <v>1</v>
      </c>
      <c r="BJ181" s="92">
        <v>1</v>
      </c>
      <c r="BK181" s="92">
        <v>1</v>
      </c>
      <c r="BL181" s="83">
        <v>1</v>
      </c>
      <c r="BM181" s="83">
        <v>1</v>
      </c>
      <c r="BN181" s="83">
        <v>1</v>
      </c>
      <c r="BO181" s="83">
        <v>1</v>
      </c>
      <c r="BP181" s="97">
        <v>1</v>
      </c>
      <c r="BQ181" s="97">
        <v>1</v>
      </c>
      <c r="BR181" s="97">
        <v>1</v>
      </c>
      <c r="BS181" s="97">
        <v>1</v>
      </c>
      <c r="BT181" s="97">
        <v>1</v>
      </c>
      <c r="BU181" s="22">
        <v>1</v>
      </c>
      <c r="BV181" s="22">
        <v>1</v>
      </c>
      <c r="BW181" s="42">
        <v>1</v>
      </c>
      <c r="BX181" s="97">
        <v>1</v>
      </c>
      <c r="BY181" s="97">
        <v>1</v>
      </c>
    </row>
    <row r="182" s="3" customFormat="1" ht="30" customHeight="1" spans="1:77">
      <c r="A182" s="21">
        <f t="shared" si="15"/>
        <v>175</v>
      </c>
      <c r="B182" s="24"/>
      <c r="C182" s="24"/>
      <c r="D182" s="24"/>
      <c r="E182" s="24"/>
      <c r="F182" s="23"/>
      <c r="G182" s="24">
        <v>5</v>
      </c>
      <c r="H182" s="24"/>
      <c r="I182" s="24"/>
      <c r="J182" s="24"/>
      <c r="K182" s="24"/>
      <c r="L182" s="142"/>
      <c r="M182" s="142" t="s">
        <v>677</v>
      </c>
      <c r="N182" s="24" t="s">
        <v>677</v>
      </c>
      <c r="O182" s="24" t="s">
        <v>678</v>
      </c>
      <c r="P182" s="130" t="s">
        <v>386</v>
      </c>
      <c r="Q182" s="23" t="s">
        <v>232</v>
      </c>
      <c r="R182" s="24" t="s">
        <v>227</v>
      </c>
      <c r="S182" s="51"/>
      <c r="T182" s="23" t="s">
        <v>356</v>
      </c>
      <c r="U182" s="24" t="s">
        <v>679</v>
      </c>
      <c r="V182" s="23" t="s">
        <v>301</v>
      </c>
      <c r="W182" s="48" t="s">
        <v>228</v>
      </c>
      <c r="X182" s="48" t="s">
        <v>228</v>
      </c>
      <c r="Y182" s="23" t="s">
        <v>400</v>
      </c>
      <c r="Z182" s="24" t="s">
        <v>231</v>
      </c>
      <c r="AA182" s="24" t="s">
        <v>232</v>
      </c>
      <c r="AB182" s="24" t="s">
        <v>680</v>
      </c>
      <c r="AC182" s="148">
        <f>AC183+AC184</f>
        <v>0.1636</v>
      </c>
      <c r="AD182" s="48" t="s">
        <v>232</v>
      </c>
      <c r="AE182" s="55"/>
      <c r="AF182" s="55"/>
      <c r="AG182" s="55"/>
      <c r="AH182" s="55"/>
      <c r="AI182" s="55"/>
      <c r="AJ182" s="55"/>
      <c r="AK182" s="48"/>
      <c r="AL182" s="55"/>
      <c r="AM182" s="55"/>
      <c r="AN182" s="55" t="s">
        <v>288</v>
      </c>
      <c r="AO182" s="55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23"/>
      <c r="BA182" s="83">
        <v>1</v>
      </c>
      <c r="BB182" s="83">
        <v>1</v>
      </c>
      <c r="BC182" s="83">
        <v>1</v>
      </c>
      <c r="BD182" s="83">
        <v>1</v>
      </c>
      <c r="BE182" s="83">
        <v>1</v>
      </c>
      <c r="BF182" s="83">
        <v>1</v>
      </c>
      <c r="BG182" s="83">
        <v>1</v>
      </c>
      <c r="BH182" s="83">
        <v>1</v>
      </c>
      <c r="BI182" s="92">
        <v>1</v>
      </c>
      <c r="BJ182" s="92">
        <v>1</v>
      </c>
      <c r="BK182" s="92">
        <v>1</v>
      </c>
      <c r="BL182" s="83">
        <v>1</v>
      </c>
      <c r="BM182" s="83">
        <v>1</v>
      </c>
      <c r="BN182" s="83">
        <v>1</v>
      </c>
      <c r="BO182" s="83">
        <v>1</v>
      </c>
      <c r="BP182" s="97">
        <v>1</v>
      </c>
      <c r="BQ182" s="97">
        <v>1</v>
      </c>
      <c r="BR182" s="97">
        <v>1</v>
      </c>
      <c r="BS182" s="97">
        <v>1</v>
      </c>
      <c r="BT182" s="97">
        <v>1</v>
      </c>
      <c r="BU182" s="22">
        <v>1</v>
      </c>
      <c r="BV182" s="22">
        <v>1</v>
      </c>
      <c r="BW182" s="42">
        <v>1</v>
      </c>
      <c r="BX182" s="97">
        <v>1</v>
      </c>
      <c r="BY182" s="97">
        <v>1</v>
      </c>
    </row>
    <row r="183" s="3" customFormat="1" ht="30" customHeight="1" spans="1:77">
      <c r="A183" s="21">
        <f t="shared" ref="A183:A191" si="16">ROW()-7</f>
        <v>176</v>
      </c>
      <c r="B183" s="24"/>
      <c r="C183" s="24"/>
      <c r="D183" s="24"/>
      <c r="E183" s="24"/>
      <c r="F183" s="23"/>
      <c r="G183" s="24"/>
      <c r="H183" s="24">
        <v>6</v>
      </c>
      <c r="I183" s="24"/>
      <c r="J183" s="24"/>
      <c r="K183" s="24"/>
      <c r="L183" s="142"/>
      <c r="M183" s="142" t="s">
        <v>681</v>
      </c>
      <c r="N183" s="24" t="s">
        <v>681</v>
      </c>
      <c r="O183" s="24" t="s">
        <v>682</v>
      </c>
      <c r="P183" s="24" t="s">
        <v>347</v>
      </c>
      <c r="Q183" s="23" t="s">
        <v>242</v>
      </c>
      <c r="R183" s="24" t="s">
        <v>227</v>
      </c>
      <c r="S183" s="51"/>
      <c r="T183" s="23" t="s">
        <v>226</v>
      </c>
      <c r="U183" s="24" t="s">
        <v>683</v>
      </c>
      <c r="V183" s="23" t="s">
        <v>226</v>
      </c>
      <c r="W183" s="48" t="s">
        <v>229</v>
      </c>
      <c r="X183" s="48" t="s">
        <v>228</v>
      </c>
      <c r="Y183" s="23" t="s">
        <v>348</v>
      </c>
      <c r="Z183" s="24" t="s">
        <v>655</v>
      </c>
      <c r="AA183" s="24" t="s">
        <v>350</v>
      </c>
      <c r="AB183" s="24" t="s">
        <v>684</v>
      </c>
      <c r="AC183" s="148">
        <v>0.0952</v>
      </c>
      <c r="AD183" s="48" t="s">
        <v>232</v>
      </c>
      <c r="AE183" s="55" t="s">
        <v>351</v>
      </c>
      <c r="AF183" s="55" t="s">
        <v>685</v>
      </c>
      <c r="AG183" s="55">
        <v>99</v>
      </c>
      <c r="AH183" s="55">
        <v>56.5</v>
      </c>
      <c r="AI183" s="55" t="s">
        <v>191</v>
      </c>
      <c r="AJ183" s="55">
        <v>0.17585964</v>
      </c>
      <c r="AK183" s="65">
        <f>AC183/AJ183</f>
        <v>0.54134081020523</v>
      </c>
      <c r="AL183" s="55"/>
      <c r="AM183" s="55"/>
      <c r="AN183" s="55" t="s">
        <v>342</v>
      </c>
      <c r="AO183" s="55" t="s">
        <v>686</v>
      </c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23"/>
      <c r="BA183" s="83">
        <v>1</v>
      </c>
      <c r="BB183" s="83">
        <v>1</v>
      </c>
      <c r="BC183" s="83">
        <v>1</v>
      </c>
      <c r="BD183" s="83">
        <v>1</v>
      </c>
      <c r="BE183" s="83">
        <v>1</v>
      </c>
      <c r="BF183" s="83">
        <v>1</v>
      </c>
      <c r="BG183" s="83">
        <v>1</v>
      </c>
      <c r="BH183" s="83">
        <v>1</v>
      </c>
      <c r="BI183" s="92">
        <v>1</v>
      </c>
      <c r="BJ183" s="92">
        <v>1</v>
      </c>
      <c r="BK183" s="92">
        <v>1</v>
      </c>
      <c r="BL183" s="83">
        <v>1</v>
      </c>
      <c r="BM183" s="83">
        <v>1</v>
      </c>
      <c r="BN183" s="83">
        <v>1</v>
      </c>
      <c r="BO183" s="83">
        <v>1</v>
      </c>
      <c r="BP183" s="97">
        <v>1</v>
      </c>
      <c r="BQ183" s="97">
        <v>1</v>
      </c>
      <c r="BR183" s="97">
        <v>1</v>
      </c>
      <c r="BS183" s="97">
        <v>1</v>
      </c>
      <c r="BT183" s="97">
        <v>1</v>
      </c>
      <c r="BU183" s="22">
        <v>1</v>
      </c>
      <c r="BV183" s="22">
        <v>1</v>
      </c>
      <c r="BW183" s="42">
        <v>1</v>
      </c>
      <c r="BX183" s="97">
        <v>1</v>
      </c>
      <c r="BY183" s="97">
        <v>1</v>
      </c>
    </row>
    <row r="184" s="3" customFormat="1" ht="30" customHeight="1" spans="1:77">
      <c r="A184" s="21">
        <f t="shared" si="16"/>
        <v>177</v>
      </c>
      <c r="B184" s="24"/>
      <c r="C184" s="24"/>
      <c r="D184" s="24"/>
      <c r="E184" s="24"/>
      <c r="F184" s="23"/>
      <c r="G184" s="24"/>
      <c r="H184" s="24">
        <v>6</v>
      </c>
      <c r="I184" s="24"/>
      <c r="J184" s="24"/>
      <c r="K184" s="24"/>
      <c r="L184" s="142"/>
      <c r="M184" s="142" t="s">
        <v>687</v>
      </c>
      <c r="N184" s="24" t="s">
        <v>687</v>
      </c>
      <c r="O184" s="24" t="s">
        <v>688</v>
      </c>
      <c r="P184" s="24" t="s">
        <v>393</v>
      </c>
      <c r="Q184" s="23" t="s">
        <v>242</v>
      </c>
      <c r="R184" s="24" t="s">
        <v>227</v>
      </c>
      <c r="S184" s="51"/>
      <c r="T184" s="23" t="s">
        <v>242</v>
      </c>
      <c r="U184" s="24" t="s">
        <v>689</v>
      </c>
      <c r="V184" s="23" t="s">
        <v>242</v>
      </c>
      <c r="W184" s="48" t="s">
        <v>229</v>
      </c>
      <c r="X184" s="48" t="s">
        <v>228</v>
      </c>
      <c r="Y184" s="23" t="s">
        <v>394</v>
      </c>
      <c r="Z184" s="24" t="s">
        <v>395</v>
      </c>
      <c r="AA184" s="130" t="s">
        <v>381</v>
      </c>
      <c r="AB184" s="24" t="s">
        <v>690</v>
      </c>
      <c r="AC184" s="148">
        <v>0.0684</v>
      </c>
      <c r="AD184" s="48" t="s">
        <v>232</v>
      </c>
      <c r="AE184" s="55" t="s">
        <v>383</v>
      </c>
      <c r="AF184" s="55"/>
      <c r="AG184" s="55" t="s">
        <v>691</v>
      </c>
      <c r="AH184" s="55" t="s">
        <v>675</v>
      </c>
      <c r="AI184" s="55"/>
      <c r="AJ184" s="55">
        <v>0.134384778</v>
      </c>
      <c r="AK184" s="65">
        <f>AC184/AJ184</f>
        <v>0.508986218662355</v>
      </c>
      <c r="AL184" s="55"/>
      <c r="AM184" s="55"/>
      <c r="AN184" s="55" t="s">
        <v>342</v>
      </c>
      <c r="AO184" s="55" t="s">
        <v>692</v>
      </c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151"/>
      <c r="BA184" s="83">
        <v>1</v>
      </c>
      <c r="BB184" s="83">
        <v>1</v>
      </c>
      <c r="BC184" s="83">
        <v>1</v>
      </c>
      <c r="BD184" s="83">
        <v>1</v>
      </c>
      <c r="BE184" s="83">
        <v>1</v>
      </c>
      <c r="BF184" s="83">
        <v>1</v>
      </c>
      <c r="BG184" s="83">
        <v>1</v>
      </c>
      <c r="BH184" s="83">
        <v>1</v>
      </c>
      <c r="BI184" s="92">
        <v>1</v>
      </c>
      <c r="BJ184" s="92">
        <v>1</v>
      </c>
      <c r="BK184" s="92">
        <v>1</v>
      </c>
      <c r="BL184" s="83">
        <v>1</v>
      </c>
      <c r="BM184" s="83">
        <v>1</v>
      </c>
      <c r="BN184" s="83">
        <v>1</v>
      </c>
      <c r="BO184" s="83">
        <v>1</v>
      </c>
      <c r="BP184" s="97">
        <v>1</v>
      </c>
      <c r="BQ184" s="97">
        <v>1</v>
      </c>
      <c r="BR184" s="97">
        <v>1</v>
      </c>
      <c r="BS184" s="97">
        <v>1</v>
      </c>
      <c r="BT184" s="97">
        <v>1</v>
      </c>
      <c r="BU184" s="22">
        <v>1</v>
      </c>
      <c r="BV184" s="22">
        <v>1</v>
      </c>
      <c r="BW184" s="42">
        <v>1</v>
      </c>
      <c r="BX184" s="97">
        <v>1</v>
      </c>
      <c r="BY184" s="97">
        <v>1</v>
      </c>
    </row>
    <row r="185" s="3" customFormat="1" ht="30" customHeight="1" spans="1:77">
      <c r="A185" s="21">
        <f t="shared" si="16"/>
        <v>178</v>
      </c>
      <c r="B185" s="24"/>
      <c r="C185" s="24"/>
      <c r="D185" s="24"/>
      <c r="E185" s="24"/>
      <c r="F185" s="23"/>
      <c r="G185" s="24">
        <v>5</v>
      </c>
      <c r="H185" s="24"/>
      <c r="I185" s="24"/>
      <c r="J185" s="24"/>
      <c r="K185" s="24"/>
      <c r="L185" s="142"/>
      <c r="M185" s="142" t="s">
        <v>693</v>
      </c>
      <c r="N185" s="24" t="s">
        <v>693</v>
      </c>
      <c r="O185" s="24" t="s">
        <v>694</v>
      </c>
      <c r="P185" s="24"/>
      <c r="Q185" s="23" t="s">
        <v>242</v>
      </c>
      <c r="R185" s="24" t="s">
        <v>227</v>
      </c>
      <c r="S185" s="51"/>
      <c r="T185" s="23" t="s">
        <v>226</v>
      </c>
      <c r="U185" s="24" t="s">
        <v>693</v>
      </c>
      <c r="V185" s="23" t="s">
        <v>226</v>
      </c>
      <c r="W185" s="48" t="s">
        <v>228</v>
      </c>
      <c r="X185" s="48" t="s">
        <v>229</v>
      </c>
      <c r="Y185" s="23"/>
      <c r="Z185" s="24" t="s">
        <v>231</v>
      </c>
      <c r="AA185" s="24" t="s">
        <v>232</v>
      </c>
      <c r="AB185" s="24"/>
      <c r="AC185" s="148">
        <f>AC186+AC187</f>
        <v>0.0313</v>
      </c>
      <c r="AD185" s="48" t="s">
        <v>232</v>
      </c>
      <c r="AE185" s="55" t="s">
        <v>331</v>
      </c>
      <c r="AF185" s="55"/>
      <c r="AG185" s="55"/>
      <c r="AH185" s="55"/>
      <c r="AI185" s="55"/>
      <c r="AJ185" s="55"/>
      <c r="AK185" s="48"/>
      <c r="AL185" s="55">
        <v>1.884</v>
      </c>
      <c r="AM185" s="55"/>
      <c r="AN185" s="55" t="s">
        <v>342</v>
      </c>
      <c r="AO185" s="55" t="s">
        <v>695</v>
      </c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151"/>
      <c r="BA185" s="83">
        <v>0</v>
      </c>
      <c r="BB185" s="83">
        <v>0</v>
      </c>
      <c r="BC185" s="83">
        <v>0</v>
      </c>
      <c r="BD185" s="83">
        <v>1</v>
      </c>
      <c r="BE185" s="83">
        <v>0</v>
      </c>
      <c r="BF185" s="83">
        <v>1</v>
      </c>
      <c r="BG185" s="94">
        <v>0</v>
      </c>
      <c r="BH185" s="83">
        <v>0</v>
      </c>
      <c r="BI185" s="92">
        <v>0</v>
      </c>
      <c r="BJ185" s="92">
        <v>0</v>
      </c>
      <c r="BK185" s="92">
        <v>0</v>
      </c>
      <c r="BL185" s="83">
        <v>0</v>
      </c>
      <c r="BM185" s="83">
        <v>0</v>
      </c>
      <c r="BN185" s="83">
        <v>1</v>
      </c>
      <c r="BO185" s="83">
        <v>1</v>
      </c>
      <c r="BP185" s="97">
        <v>1</v>
      </c>
      <c r="BQ185" s="97">
        <v>0</v>
      </c>
      <c r="BR185" s="97">
        <v>0</v>
      </c>
      <c r="BS185" s="97">
        <v>1</v>
      </c>
      <c r="BT185" s="97">
        <v>0</v>
      </c>
      <c r="BU185" s="22">
        <v>0</v>
      </c>
      <c r="BV185" s="22">
        <v>0</v>
      </c>
      <c r="BW185" s="42">
        <v>0</v>
      </c>
      <c r="BX185" s="97">
        <v>0</v>
      </c>
      <c r="BY185" s="97">
        <v>0</v>
      </c>
    </row>
    <row r="186" s="3" customFormat="1" ht="30" customHeight="1" spans="1:77">
      <c r="A186" s="21">
        <f t="shared" si="16"/>
        <v>179</v>
      </c>
      <c r="B186" s="24"/>
      <c r="C186" s="24"/>
      <c r="D186" s="24"/>
      <c r="E186" s="24"/>
      <c r="F186" s="23"/>
      <c r="G186" s="24"/>
      <c r="H186" s="24">
        <v>6</v>
      </c>
      <c r="I186" s="24"/>
      <c r="J186" s="24"/>
      <c r="K186" s="24"/>
      <c r="L186" s="142"/>
      <c r="M186" s="142" t="s">
        <v>696</v>
      </c>
      <c r="N186" s="24" t="s">
        <v>696</v>
      </c>
      <c r="O186" s="24" t="s">
        <v>697</v>
      </c>
      <c r="P186" s="24"/>
      <c r="Q186" s="23" t="s">
        <v>242</v>
      </c>
      <c r="R186" s="24" t="s">
        <v>227</v>
      </c>
      <c r="S186" s="51"/>
      <c r="T186" s="23" t="s">
        <v>226</v>
      </c>
      <c r="U186" s="24" t="s">
        <v>696</v>
      </c>
      <c r="V186" s="23" t="s">
        <v>226</v>
      </c>
      <c r="W186" s="48" t="s">
        <v>228</v>
      </c>
      <c r="X186" s="48" t="s">
        <v>229</v>
      </c>
      <c r="Y186" s="23"/>
      <c r="Z186" s="24" t="s">
        <v>698</v>
      </c>
      <c r="AA186" s="24" t="s">
        <v>350</v>
      </c>
      <c r="AB186" s="24" t="s">
        <v>699</v>
      </c>
      <c r="AC186" s="148">
        <v>0.0173</v>
      </c>
      <c r="AD186" s="48" t="s">
        <v>232</v>
      </c>
      <c r="AE186" s="55" t="s">
        <v>351</v>
      </c>
      <c r="AF186" s="55" t="s">
        <v>700</v>
      </c>
      <c r="AG186" s="55">
        <v>48</v>
      </c>
      <c r="AH186" s="55">
        <v>26</v>
      </c>
      <c r="AI186" s="55" t="s">
        <v>701</v>
      </c>
      <c r="AJ186" s="55">
        <v>0.0245232</v>
      </c>
      <c r="AK186" s="65">
        <f>AC186/AJ186</f>
        <v>0.705454426828473</v>
      </c>
      <c r="AL186" s="55"/>
      <c r="AM186" s="55"/>
      <c r="AN186" s="134"/>
      <c r="AO186" s="134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151"/>
      <c r="BA186" s="83">
        <v>0</v>
      </c>
      <c r="BB186" s="83">
        <v>0</v>
      </c>
      <c r="BC186" s="83">
        <v>0</v>
      </c>
      <c r="BD186" s="83">
        <v>1</v>
      </c>
      <c r="BE186" s="83">
        <v>0</v>
      </c>
      <c r="BF186" s="83">
        <v>1</v>
      </c>
      <c r="BG186" s="94">
        <v>0</v>
      </c>
      <c r="BH186" s="83">
        <v>0</v>
      </c>
      <c r="BI186" s="92">
        <v>0</v>
      </c>
      <c r="BJ186" s="92">
        <v>0</v>
      </c>
      <c r="BK186" s="92">
        <v>0</v>
      </c>
      <c r="BL186" s="83">
        <v>0</v>
      </c>
      <c r="BM186" s="83">
        <v>0</v>
      </c>
      <c r="BN186" s="83">
        <v>1</v>
      </c>
      <c r="BO186" s="83">
        <v>1</v>
      </c>
      <c r="BP186" s="97">
        <v>1</v>
      </c>
      <c r="BQ186" s="97">
        <v>0</v>
      </c>
      <c r="BR186" s="97">
        <v>0</v>
      </c>
      <c r="BS186" s="97">
        <v>1</v>
      </c>
      <c r="BT186" s="97">
        <v>0</v>
      </c>
      <c r="BU186" s="22">
        <v>0</v>
      </c>
      <c r="BV186" s="22">
        <v>0</v>
      </c>
      <c r="BW186" s="42">
        <v>0</v>
      </c>
      <c r="BX186" s="97">
        <v>0</v>
      </c>
      <c r="BY186" s="97">
        <v>0</v>
      </c>
    </row>
    <row r="187" s="3" customFormat="1" ht="30" customHeight="1" spans="1:77">
      <c r="A187" s="21">
        <f t="shared" si="16"/>
        <v>180</v>
      </c>
      <c r="B187" s="24"/>
      <c r="C187" s="24"/>
      <c r="D187" s="24"/>
      <c r="E187" s="24"/>
      <c r="F187" s="23"/>
      <c r="G187" s="24"/>
      <c r="H187" s="24">
        <v>6</v>
      </c>
      <c r="I187" s="24"/>
      <c r="J187" s="24"/>
      <c r="K187" s="24"/>
      <c r="L187" s="142" t="s">
        <v>702</v>
      </c>
      <c r="M187" s="142" t="s">
        <v>703</v>
      </c>
      <c r="N187" s="24" t="s">
        <v>703</v>
      </c>
      <c r="O187" s="24" t="s">
        <v>704</v>
      </c>
      <c r="P187" s="24"/>
      <c r="Q187" s="23"/>
      <c r="R187" s="24"/>
      <c r="S187" s="51"/>
      <c r="T187" s="23" t="s">
        <v>242</v>
      </c>
      <c r="U187" s="24" t="s">
        <v>703</v>
      </c>
      <c r="V187" s="24" t="s">
        <v>242</v>
      </c>
      <c r="W187" s="24" t="s">
        <v>229</v>
      </c>
      <c r="X187" s="48" t="s">
        <v>228</v>
      </c>
      <c r="Y187" s="24" t="s">
        <v>673</v>
      </c>
      <c r="Z187" s="24" t="s">
        <v>705</v>
      </c>
      <c r="AA187" s="24" t="s">
        <v>706</v>
      </c>
      <c r="AB187" s="24" t="s">
        <v>707</v>
      </c>
      <c r="AC187" s="148">
        <v>0.014</v>
      </c>
      <c r="AD187" s="48" t="s">
        <v>232</v>
      </c>
      <c r="AE187" s="55" t="s">
        <v>673</v>
      </c>
      <c r="AF187" s="55"/>
      <c r="AG187" s="55" t="s">
        <v>708</v>
      </c>
      <c r="AH187" s="55" t="s">
        <v>709</v>
      </c>
      <c r="AI187" s="55"/>
      <c r="AJ187" s="55">
        <f>3.14*25*AG187*7860/1000000000</f>
        <v>0.027456945</v>
      </c>
      <c r="AK187" s="65">
        <f>AC187/AJ187</f>
        <v>0.509889210179792</v>
      </c>
      <c r="AL187" s="55"/>
      <c r="AM187" s="55"/>
      <c r="AN187" s="134"/>
      <c r="AO187" s="134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151"/>
      <c r="BA187" s="83">
        <v>0</v>
      </c>
      <c r="BB187" s="83">
        <v>0</v>
      </c>
      <c r="BC187" s="83">
        <v>0</v>
      </c>
      <c r="BD187" s="83">
        <v>1</v>
      </c>
      <c r="BE187" s="83">
        <v>0</v>
      </c>
      <c r="BF187" s="83">
        <v>1</v>
      </c>
      <c r="BG187" s="94">
        <v>0</v>
      </c>
      <c r="BH187" s="83">
        <v>0</v>
      </c>
      <c r="BI187" s="92">
        <v>0</v>
      </c>
      <c r="BJ187" s="92">
        <v>0</v>
      </c>
      <c r="BK187" s="92">
        <v>0</v>
      </c>
      <c r="BL187" s="83">
        <v>0</v>
      </c>
      <c r="BM187" s="83">
        <v>0</v>
      </c>
      <c r="BN187" s="83">
        <v>1</v>
      </c>
      <c r="BO187" s="83">
        <v>1</v>
      </c>
      <c r="BP187" s="97">
        <v>1</v>
      </c>
      <c r="BQ187" s="97">
        <v>0</v>
      </c>
      <c r="BR187" s="97">
        <v>0</v>
      </c>
      <c r="BS187" s="97">
        <v>1</v>
      </c>
      <c r="BT187" s="97">
        <v>0</v>
      </c>
      <c r="BU187" s="22">
        <v>0</v>
      </c>
      <c r="BV187" s="22">
        <v>0</v>
      </c>
      <c r="BW187" s="42">
        <v>0</v>
      </c>
      <c r="BX187" s="97">
        <v>0</v>
      </c>
      <c r="BY187" s="97">
        <v>0</v>
      </c>
    </row>
    <row r="188" s="3" customFormat="1" ht="30" customHeight="1" spans="1:77">
      <c r="A188" s="21">
        <f t="shared" si="16"/>
        <v>181</v>
      </c>
      <c r="B188" s="24"/>
      <c r="C188" s="24"/>
      <c r="D188" s="24"/>
      <c r="E188" s="24"/>
      <c r="F188" s="24">
        <v>4</v>
      </c>
      <c r="G188" s="24"/>
      <c r="H188" s="24"/>
      <c r="I188" s="24"/>
      <c r="J188" s="24"/>
      <c r="K188" s="24"/>
      <c r="L188" s="41"/>
      <c r="M188" s="41" t="s">
        <v>710</v>
      </c>
      <c r="N188" s="23"/>
      <c r="O188" s="24" t="s">
        <v>711</v>
      </c>
      <c r="P188" s="23" t="s">
        <v>386</v>
      </c>
      <c r="Q188" s="23" t="s">
        <v>232</v>
      </c>
      <c r="R188" s="24" t="s">
        <v>227</v>
      </c>
      <c r="S188" s="51"/>
      <c r="T188" s="23" t="s">
        <v>356</v>
      </c>
      <c r="U188" s="23" t="s">
        <v>712</v>
      </c>
      <c r="V188" s="23" t="s">
        <v>301</v>
      </c>
      <c r="W188" s="48" t="s">
        <v>229</v>
      </c>
      <c r="X188" s="48" t="s">
        <v>228</v>
      </c>
      <c r="Y188" s="23" t="s">
        <v>400</v>
      </c>
      <c r="Z188" s="48" t="s">
        <v>231</v>
      </c>
      <c r="AA188" s="48" t="s">
        <v>232</v>
      </c>
      <c r="AB188" s="24" t="s">
        <v>713</v>
      </c>
      <c r="AC188" s="148"/>
      <c r="AD188" s="55" t="s">
        <v>319</v>
      </c>
      <c r="AE188" s="55"/>
      <c r="AF188" s="55"/>
      <c r="AG188" s="55"/>
      <c r="AH188" s="55"/>
      <c r="AI188" s="55"/>
      <c r="AJ188" s="55"/>
      <c r="AK188" s="55"/>
      <c r="AL188" s="55"/>
      <c r="AM188" s="55">
        <v>0.123</v>
      </c>
      <c r="AN188" s="55" t="s">
        <v>235</v>
      </c>
      <c r="AO188" s="55" t="s">
        <v>320</v>
      </c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83">
        <v>1</v>
      </c>
      <c r="BB188" s="83">
        <v>1</v>
      </c>
      <c r="BC188" s="83">
        <v>1</v>
      </c>
      <c r="BD188" s="83">
        <v>0</v>
      </c>
      <c r="BE188" s="83">
        <v>1</v>
      </c>
      <c r="BF188" s="83">
        <v>0</v>
      </c>
      <c r="BG188" s="83">
        <v>1</v>
      </c>
      <c r="BH188" s="83">
        <v>1</v>
      </c>
      <c r="BI188" s="92">
        <v>1</v>
      </c>
      <c r="BJ188" s="92">
        <v>1</v>
      </c>
      <c r="BK188" s="92">
        <v>1</v>
      </c>
      <c r="BL188" s="83">
        <v>1</v>
      </c>
      <c r="BM188" s="83">
        <v>1</v>
      </c>
      <c r="BN188" s="83">
        <v>0</v>
      </c>
      <c r="BO188" s="83">
        <v>0</v>
      </c>
      <c r="BP188" s="97">
        <v>0</v>
      </c>
      <c r="BQ188" s="97">
        <v>1</v>
      </c>
      <c r="BR188" s="97">
        <v>1</v>
      </c>
      <c r="BS188" s="97">
        <v>0</v>
      </c>
      <c r="BT188" s="97">
        <v>1</v>
      </c>
      <c r="BU188" s="22">
        <v>1</v>
      </c>
      <c r="BV188" s="22">
        <v>1</v>
      </c>
      <c r="BW188" s="22">
        <v>1</v>
      </c>
      <c r="BX188" s="97">
        <v>1</v>
      </c>
      <c r="BY188" s="97">
        <v>1</v>
      </c>
    </row>
    <row r="189" ht="30" customHeight="1" spans="1:79">
      <c r="A189" s="21">
        <f t="shared" si="16"/>
        <v>182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41"/>
      <c r="M189" s="143" t="s">
        <v>714</v>
      </c>
      <c r="N189" s="23" t="s">
        <v>712</v>
      </c>
      <c r="O189" s="24" t="s">
        <v>715</v>
      </c>
      <c r="P189" s="23" t="s">
        <v>386</v>
      </c>
      <c r="Q189" s="23" t="s">
        <v>232</v>
      </c>
      <c r="R189" s="24" t="s">
        <v>227</v>
      </c>
      <c r="S189" s="51"/>
      <c r="T189" s="23" t="s">
        <v>356</v>
      </c>
      <c r="U189" s="23" t="s">
        <v>712</v>
      </c>
      <c r="V189" s="23" t="s">
        <v>301</v>
      </c>
      <c r="W189" s="48" t="s">
        <v>229</v>
      </c>
      <c r="X189" s="48" t="s">
        <v>228</v>
      </c>
      <c r="Y189" s="23" t="s">
        <v>400</v>
      </c>
      <c r="Z189" s="48" t="s">
        <v>231</v>
      </c>
      <c r="AA189" s="48" t="s">
        <v>232</v>
      </c>
      <c r="AB189" s="24" t="s">
        <v>713</v>
      </c>
      <c r="AC189" s="148">
        <f>AC192+AC195*2+AC196*2+AC199</f>
        <v>2.0325</v>
      </c>
      <c r="AD189" s="55" t="s">
        <v>319</v>
      </c>
      <c r="AE189" s="55" t="s">
        <v>319</v>
      </c>
      <c r="AF189" s="55"/>
      <c r="AG189" s="55"/>
      <c r="AH189" s="55"/>
      <c r="AI189" s="55"/>
      <c r="AJ189" s="55"/>
      <c r="AK189" s="55"/>
      <c r="AL189" s="55"/>
      <c r="AM189" s="55"/>
      <c r="AN189" s="55" t="s">
        <v>235</v>
      </c>
      <c r="AO189" s="55" t="s">
        <v>323</v>
      </c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83">
        <v>1</v>
      </c>
      <c r="BB189" s="83">
        <v>1</v>
      </c>
      <c r="BC189" s="83">
        <v>1</v>
      </c>
      <c r="BD189" s="83">
        <v>0</v>
      </c>
      <c r="BE189" s="83">
        <v>1</v>
      </c>
      <c r="BF189" s="83">
        <v>0</v>
      </c>
      <c r="BG189" s="83">
        <v>1</v>
      </c>
      <c r="BH189" s="83">
        <v>1</v>
      </c>
      <c r="BI189" s="92">
        <v>1</v>
      </c>
      <c r="BJ189" s="92">
        <v>1</v>
      </c>
      <c r="BK189" s="92">
        <v>1</v>
      </c>
      <c r="BL189" s="83">
        <v>1</v>
      </c>
      <c r="BM189" s="83">
        <v>1</v>
      </c>
      <c r="BN189" s="83">
        <v>0</v>
      </c>
      <c r="BO189" s="83">
        <v>0</v>
      </c>
      <c r="BP189" s="97">
        <v>0</v>
      </c>
      <c r="BQ189" s="97">
        <v>1</v>
      </c>
      <c r="BR189" s="97">
        <v>1</v>
      </c>
      <c r="BS189" s="97">
        <v>0</v>
      </c>
      <c r="BT189" s="97">
        <v>1</v>
      </c>
      <c r="BU189" s="22">
        <v>1</v>
      </c>
      <c r="BV189" s="22">
        <v>1</v>
      </c>
      <c r="BW189" s="22">
        <v>1</v>
      </c>
      <c r="BX189" s="97">
        <v>1</v>
      </c>
      <c r="BY189" s="97">
        <v>1</v>
      </c>
      <c r="BZ189" s="3"/>
      <c r="CA189" s="3"/>
    </row>
    <row r="190" ht="30" customHeight="1" spans="1:79">
      <c r="A190" s="21">
        <f t="shared" si="16"/>
        <v>183</v>
      </c>
      <c r="B190" s="24"/>
      <c r="C190" s="24"/>
      <c r="D190" s="24"/>
      <c r="E190" s="24"/>
      <c r="F190" s="24">
        <v>4</v>
      </c>
      <c r="G190" s="24"/>
      <c r="H190" s="24"/>
      <c r="I190" s="24"/>
      <c r="J190" s="24"/>
      <c r="K190" s="24"/>
      <c r="L190" s="41"/>
      <c r="M190" s="41" t="s">
        <v>716</v>
      </c>
      <c r="N190" s="23"/>
      <c r="O190" s="24" t="s">
        <v>711</v>
      </c>
      <c r="P190" s="23" t="s">
        <v>386</v>
      </c>
      <c r="Q190" s="23" t="s">
        <v>232</v>
      </c>
      <c r="R190" s="24" t="s">
        <v>227</v>
      </c>
      <c r="S190" s="51"/>
      <c r="T190" s="23" t="s">
        <v>226</v>
      </c>
      <c r="U190" s="23" t="s">
        <v>712</v>
      </c>
      <c r="V190" s="23" t="s">
        <v>226</v>
      </c>
      <c r="W190" s="48" t="s">
        <v>228</v>
      </c>
      <c r="X190" s="48" t="s">
        <v>229</v>
      </c>
      <c r="Y190" s="23" t="s">
        <v>400</v>
      </c>
      <c r="Z190" s="48" t="s">
        <v>231</v>
      </c>
      <c r="AA190" s="48" t="s">
        <v>232</v>
      </c>
      <c r="AB190" s="24" t="s">
        <v>713</v>
      </c>
      <c r="AC190" s="148"/>
      <c r="AD190" s="55" t="s">
        <v>319</v>
      </c>
      <c r="AE190" s="55"/>
      <c r="AF190" s="55"/>
      <c r="AG190" s="55"/>
      <c r="AH190" s="55"/>
      <c r="AI190" s="55"/>
      <c r="AJ190" s="55"/>
      <c r="AK190" s="55"/>
      <c r="AL190" s="55"/>
      <c r="AM190" s="55" t="s">
        <v>717</v>
      </c>
      <c r="AN190" s="55" t="s">
        <v>235</v>
      </c>
      <c r="AO190" s="55" t="s">
        <v>320</v>
      </c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83">
        <v>0</v>
      </c>
      <c r="BB190" s="83">
        <v>0</v>
      </c>
      <c r="BC190" s="83">
        <v>0</v>
      </c>
      <c r="BD190" s="83">
        <v>1</v>
      </c>
      <c r="BE190" s="83">
        <v>0</v>
      </c>
      <c r="BF190" s="83">
        <v>1</v>
      </c>
      <c r="BG190" s="83">
        <v>0</v>
      </c>
      <c r="BH190" s="83">
        <v>0</v>
      </c>
      <c r="BI190" s="92">
        <v>0</v>
      </c>
      <c r="BJ190" s="92">
        <v>0</v>
      </c>
      <c r="BK190" s="92">
        <v>0</v>
      </c>
      <c r="BL190" s="83">
        <v>0</v>
      </c>
      <c r="BM190" s="83">
        <v>0</v>
      </c>
      <c r="BN190" s="83">
        <v>1</v>
      </c>
      <c r="BO190" s="83">
        <v>1</v>
      </c>
      <c r="BP190" s="97">
        <v>1</v>
      </c>
      <c r="BQ190" s="97">
        <v>0</v>
      </c>
      <c r="BR190" s="97">
        <v>0</v>
      </c>
      <c r="BS190" s="97">
        <v>1</v>
      </c>
      <c r="BT190" s="97">
        <v>0</v>
      </c>
      <c r="BU190" s="22">
        <v>0</v>
      </c>
      <c r="BV190" s="22">
        <v>0</v>
      </c>
      <c r="BW190" s="22">
        <v>0</v>
      </c>
      <c r="BX190" s="97">
        <v>0</v>
      </c>
      <c r="BY190" s="97">
        <v>0</v>
      </c>
      <c r="BZ190" s="3"/>
      <c r="CA190" s="3"/>
    </row>
    <row r="191" ht="30" customHeight="1" spans="1:79">
      <c r="A191" s="21">
        <f t="shared" si="16"/>
        <v>184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41"/>
      <c r="M191" s="41" t="s">
        <v>718</v>
      </c>
      <c r="N191" s="23" t="s">
        <v>718</v>
      </c>
      <c r="O191" s="24" t="s">
        <v>715</v>
      </c>
      <c r="P191" s="23" t="s">
        <v>386</v>
      </c>
      <c r="Q191" s="23" t="s">
        <v>232</v>
      </c>
      <c r="R191" s="24" t="s">
        <v>227</v>
      </c>
      <c r="S191" s="51"/>
      <c r="T191" s="23" t="s">
        <v>226</v>
      </c>
      <c r="U191" s="23" t="s">
        <v>712</v>
      </c>
      <c r="V191" s="23" t="s">
        <v>226</v>
      </c>
      <c r="W191" s="48" t="s">
        <v>228</v>
      </c>
      <c r="X191" s="48" t="s">
        <v>229</v>
      </c>
      <c r="Y191" s="23" t="s">
        <v>400</v>
      </c>
      <c r="Z191" s="48" t="s">
        <v>231</v>
      </c>
      <c r="AA191" s="48" t="s">
        <v>232</v>
      </c>
      <c r="AB191" s="24" t="s">
        <v>713</v>
      </c>
      <c r="AC191" s="148">
        <f>AC192+AC195*2+AC196*2+AC202</f>
        <v>2.0409</v>
      </c>
      <c r="AD191" s="55" t="s">
        <v>319</v>
      </c>
      <c r="AE191" s="55" t="s">
        <v>331</v>
      </c>
      <c r="AF191" s="55"/>
      <c r="AG191" s="55"/>
      <c r="AH191" s="55"/>
      <c r="AI191" s="55"/>
      <c r="AJ191" s="55"/>
      <c r="AK191" s="55"/>
      <c r="AL191" s="55">
        <v>26</v>
      </c>
      <c r="AM191" s="55"/>
      <c r="AN191" s="55" t="s">
        <v>235</v>
      </c>
      <c r="AO191" s="55" t="s">
        <v>323</v>
      </c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83">
        <v>0</v>
      </c>
      <c r="BB191" s="83">
        <v>0</v>
      </c>
      <c r="BC191" s="83">
        <v>0</v>
      </c>
      <c r="BD191" s="83">
        <v>1</v>
      </c>
      <c r="BE191" s="83">
        <v>0</v>
      </c>
      <c r="BF191" s="83">
        <v>1</v>
      </c>
      <c r="BG191" s="83">
        <v>0</v>
      </c>
      <c r="BH191" s="83">
        <v>0</v>
      </c>
      <c r="BI191" s="92">
        <v>0</v>
      </c>
      <c r="BJ191" s="92">
        <v>0</v>
      </c>
      <c r="BK191" s="92">
        <v>0</v>
      </c>
      <c r="BL191" s="83">
        <v>0</v>
      </c>
      <c r="BM191" s="83">
        <v>0</v>
      </c>
      <c r="BN191" s="83">
        <v>1</v>
      </c>
      <c r="BO191" s="83">
        <v>1</v>
      </c>
      <c r="BP191" s="97">
        <v>1</v>
      </c>
      <c r="BQ191" s="97">
        <v>0</v>
      </c>
      <c r="BR191" s="97">
        <v>0</v>
      </c>
      <c r="BS191" s="97">
        <v>1</v>
      </c>
      <c r="BT191" s="97">
        <v>0</v>
      </c>
      <c r="BU191" s="22">
        <v>0</v>
      </c>
      <c r="BV191" s="22">
        <v>0</v>
      </c>
      <c r="BW191" s="22">
        <v>0</v>
      </c>
      <c r="BX191" s="97">
        <v>0</v>
      </c>
      <c r="BY191" s="97">
        <v>0</v>
      </c>
      <c r="BZ191" s="3"/>
      <c r="CA191" s="3"/>
    </row>
    <row r="192" ht="30" customHeight="1" spans="1:79">
      <c r="A192" s="21">
        <f t="shared" ref="A192:A236" si="17">ROW()-7</f>
        <v>185</v>
      </c>
      <c r="B192" s="24"/>
      <c r="C192" s="24"/>
      <c r="D192" s="24"/>
      <c r="E192" s="24"/>
      <c r="F192" s="24"/>
      <c r="G192" s="24">
        <v>5</v>
      </c>
      <c r="H192" s="24"/>
      <c r="I192" s="24"/>
      <c r="J192" s="24"/>
      <c r="K192" s="24"/>
      <c r="L192" s="41"/>
      <c r="M192" s="41" t="s">
        <v>719</v>
      </c>
      <c r="N192" s="23" t="s">
        <v>719</v>
      </c>
      <c r="O192" s="24" t="s">
        <v>720</v>
      </c>
      <c r="P192" s="23" t="s">
        <v>386</v>
      </c>
      <c r="Q192" s="23" t="s">
        <v>232</v>
      </c>
      <c r="R192" s="24" t="s">
        <v>227</v>
      </c>
      <c r="S192" s="51"/>
      <c r="T192" s="23" t="s">
        <v>226</v>
      </c>
      <c r="U192" s="23" t="s">
        <v>719</v>
      </c>
      <c r="V192" s="23" t="s">
        <v>226</v>
      </c>
      <c r="W192" s="48" t="s">
        <v>229</v>
      </c>
      <c r="X192" s="48" t="s">
        <v>228</v>
      </c>
      <c r="Y192" s="23" t="s">
        <v>400</v>
      </c>
      <c r="Z192" s="48" t="s">
        <v>231</v>
      </c>
      <c r="AA192" s="48" t="s">
        <v>232</v>
      </c>
      <c r="AB192" s="48" t="s">
        <v>721</v>
      </c>
      <c r="AC192" s="148">
        <f>AC193+AC194</f>
        <v>0.0572</v>
      </c>
      <c r="AD192" s="55" t="s">
        <v>319</v>
      </c>
      <c r="AE192" s="55" t="s">
        <v>331</v>
      </c>
      <c r="AF192" s="55"/>
      <c r="AG192" s="55"/>
      <c r="AH192" s="55"/>
      <c r="AI192" s="55"/>
      <c r="AJ192" s="55"/>
      <c r="AK192" s="55"/>
      <c r="AL192" s="55">
        <v>2</v>
      </c>
      <c r="AM192" s="55"/>
      <c r="AN192" s="55" t="s">
        <v>342</v>
      </c>
      <c r="AO192" s="55" t="s">
        <v>722</v>
      </c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83">
        <v>1</v>
      </c>
      <c r="BB192" s="83">
        <v>1</v>
      </c>
      <c r="BC192" s="83">
        <v>1</v>
      </c>
      <c r="BD192" s="83">
        <v>1</v>
      </c>
      <c r="BE192" s="83">
        <v>1</v>
      </c>
      <c r="BF192" s="83">
        <v>1</v>
      </c>
      <c r="BG192" s="83">
        <v>1</v>
      </c>
      <c r="BH192" s="83">
        <v>1</v>
      </c>
      <c r="BI192" s="92">
        <v>1</v>
      </c>
      <c r="BJ192" s="92">
        <v>1</v>
      </c>
      <c r="BK192" s="92">
        <v>1</v>
      </c>
      <c r="BL192" s="83">
        <v>1</v>
      </c>
      <c r="BM192" s="83">
        <v>1</v>
      </c>
      <c r="BN192" s="83">
        <v>1</v>
      </c>
      <c r="BO192" s="83">
        <v>1</v>
      </c>
      <c r="BP192" s="97">
        <v>1</v>
      </c>
      <c r="BQ192" s="97">
        <v>1</v>
      </c>
      <c r="BR192" s="97">
        <v>1</v>
      </c>
      <c r="BS192" s="97">
        <v>1</v>
      </c>
      <c r="BT192" s="97">
        <v>1</v>
      </c>
      <c r="BU192" s="22">
        <v>1</v>
      </c>
      <c r="BV192" s="22">
        <v>1</v>
      </c>
      <c r="BW192" s="42">
        <v>1</v>
      </c>
      <c r="BX192" s="97">
        <v>1</v>
      </c>
      <c r="BY192" s="97">
        <v>1</v>
      </c>
      <c r="BZ192" s="3"/>
      <c r="CA192" s="3"/>
    </row>
    <row r="193" s="3" customFormat="1" ht="30" customHeight="1" spans="1:77">
      <c r="A193" s="21">
        <f t="shared" si="17"/>
        <v>186</v>
      </c>
      <c r="B193" s="24"/>
      <c r="C193" s="24"/>
      <c r="D193" s="24"/>
      <c r="E193" s="24"/>
      <c r="F193" s="24"/>
      <c r="G193" s="24"/>
      <c r="H193" s="24">
        <v>6</v>
      </c>
      <c r="I193" s="24"/>
      <c r="J193" s="24"/>
      <c r="K193" s="155"/>
      <c r="L193" s="37" t="s">
        <v>723</v>
      </c>
      <c r="M193" s="37"/>
      <c r="N193" s="24" t="s">
        <v>724</v>
      </c>
      <c r="O193" s="24" t="s">
        <v>725</v>
      </c>
      <c r="P193" s="24" t="s">
        <v>347</v>
      </c>
      <c r="Q193" s="23" t="s">
        <v>242</v>
      </c>
      <c r="R193" s="24" t="s">
        <v>227</v>
      </c>
      <c r="S193" s="51"/>
      <c r="T193" s="23" t="s">
        <v>356</v>
      </c>
      <c r="U193" s="24" t="s">
        <v>724</v>
      </c>
      <c r="V193" s="23" t="s">
        <v>242</v>
      </c>
      <c r="W193" s="24" t="s">
        <v>229</v>
      </c>
      <c r="X193" s="48" t="s">
        <v>228</v>
      </c>
      <c r="Y193" s="23" t="s">
        <v>348</v>
      </c>
      <c r="Z193" s="24" t="s">
        <v>349</v>
      </c>
      <c r="AA193" s="24" t="s">
        <v>350</v>
      </c>
      <c r="AB193" s="48" t="s">
        <v>721</v>
      </c>
      <c r="AC193" s="148">
        <v>0.0517</v>
      </c>
      <c r="AD193" s="48" t="s">
        <v>232</v>
      </c>
      <c r="AE193" s="55" t="s">
        <v>351</v>
      </c>
      <c r="AF193" s="55" t="s">
        <v>726</v>
      </c>
      <c r="AG193" s="55">
        <v>68</v>
      </c>
      <c r="AH193" s="55">
        <v>57</v>
      </c>
      <c r="AI193" s="55" t="s">
        <v>190</v>
      </c>
      <c r="AJ193" s="55">
        <v>0.09139608</v>
      </c>
      <c r="AK193" s="65">
        <f>AC193/AJ193</f>
        <v>0.565669774896254</v>
      </c>
      <c r="AL193" s="55"/>
      <c r="AM193" s="55"/>
      <c r="AN193" s="134"/>
      <c r="AO193" s="134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23"/>
      <c r="BA193" s="83">
        <v>1</v>
      </c>
      <c r="BB193" s="83">
        <v>1</v>
      </c>
      <c r="BC193" s="83">
        <v>1</v>
      </c>
      <c r="BD193" s="83">
        <v>1</v>
      </c>
      <c r="BE193" s="83">
        <v>1</v>
      </c>
      <c r="BF193" s="83">
        <v>1</v>
      </c>
      <c r="BG193" s="83">
        <v>1</v>
      </c>
      <c r="BH193" s="83">
        <v>1</v>
      </c>
      <c r="BI193" s="92">
        <v>1</v>
      </c>
      <c r="BJ193" s="92">
        <v>1</v>
      </c>
      <c r="BK193" s="92">
        <v>1</v>
      </c>
      <c r="BL193" s="83">
        <v>1</v>
      </c>
      <c r="BM193" s="83">
        <v>1</v>
      </c>
      <c r="BN193" s="83">
        <v>1</v>
      </c>
      <c r="BO193" s="83">
        <v>1</v>
      </c>
      <c r="BP193" s="97">
        <v>1</v>
      </c>
      <c r="BQ193" s="97">
        <v>1</v>
      </c>
      <c r="BR193" s="97">
        <v>1</v>
      </c>
      <c r="BS193" s="97">
        <v>1</v>
      </c>
      <c r="BT193" s="97">
        <v>1</v>
      </c>
      <c r="BU193" s="22">
        <v>1</v>
      </c>
      <c r="BV193" s="22">
        <v>1</v>
      </c>
      <c r="BW193" s="42">
        <v>1</v>
      </c>
      <c r="BX193" s="97">
        <v>1</v>
      </c>
      <c r="BY193" s="97">
        <v>1</v>
      </c>
    </row>
    <row r="194" s="3" customFormat="1" ht="30" customHeight="1" spans="1:77">
      <c r="A194" s="21">
        <f t="shared" si="17"/>
        <v>187</v>
      </c>
      <c r="B194" s="24"/>
      <c r="C194" s="24"/>
      <c r="D194" s="24"/>
      <c r="E194" s="24"/>
      <c r="F194" s="24"/>
      <c r="G194" s="24"/>
      <c r="H194" s="24">
        <v>6</v>
      </c>
      <c r="I194" s="24"/>
      <c r="J194" s="24"/>
      <c r="K194" s="155"/>
      <c r="L194" s="37"/>
      <c r="M194" s="37"/>
      <c r="N194" s="22" t="s">
        <v>531</v>
      </c>
      <c r="O194" s="22" t="s">
        <v>727</v>
      </c>
      <c r="P194" s="23" t="s">
        <v>339</v>
      </c>
      <c r="Q194" s="23" t="s">
        <v>242</v>
      </c>
      <c r="R194" s="24" t="s">
        <v>227</v>
      </c>
      <c r="S194" s="108"/>
      <c r="T194" s="23" t="s">
        <v>356</v>
      </c>
      <c r="U194" s="22" t="s">
        <v>232</v>
      </c>
      <c r="V194" s="23" t="s">
        <v>301</v>
      </c>
      <c r="W194" s="24" t="s">
        <v>229</v>
      </c>
      <c r="X194" s="48" t="s">
        <v>228</v>
      </c>
      <c r="Y194" s="23" t="s">
        <v>339</v>
      </c>
      <c r="Z194" s="24" t="s">
        <v>495</v>
      </c>
      <c r="AA194" s="23" t="s">
        <v>232</v>
      </c>
      <c r="AB194" s="24" t="s">
        <v>232</v>
      </c>
      <c r="AC194" s="148">
        <v>0.0055</v>
      </c>
      <c r="AD194" s="24" t="s">
        <v>232</v>
      </c>
      <c r="AE194" s="55"/>
      <c r="AF194" s="55"/>
      <c r="AG194" s="55"/>
      <c r="AH194" s="55"/>
      <c r="AI194" s="55"/>
      <c r="AJ194" s="55"/>
      <c r="AK194" s="24"/>
      <c r="AL194" s="55"/>
      <c r="AM194" s="55"/>
      <c r="AN194" s="134"/>
      <c r="AO194" s="13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83">
        <v>1</v>
      </c>
      <c r="BB194" s="83">
        <v>1</v>
      </c>
      <c r="BC194" s="83">
        <v>1</v>
      </c>
      <c r="BD194" s="83">
        <v>1</v>
      </c>
      <c r="BE194" s="83">
        <v>1</v>
      </c>
      <c r="BF194" s="83">
        <v>1</v>
      </c>
      <c r="BG194" s="83">
        <v>1</v>
      </c>
      <c r="BH194" s="83">
        <v>1</v>
      </c>
      <c r="BI194" s="92">
        <v>1</v>
      </c>
      <c r="BJ194" s="92">
        <v>1</v>
      </c>
      <c r="BK194" s="92">
        <v>1</v>
      </c>
      <c r="BL194" s="83">
        <v>1</v>
      </c>
      <c r="BM194" s="83">
        <v>1</v>
      </c>
      <c r="BN194" s="83">
        <v>1</v>
      </c>
      <c r="BO194" s="83">
        <v>1</v>
      </c>
      <c r="BP194" s="97">
        <v>1</v>
      </c>
      <c r="BQ194" s="97">
        <v>1</v>
      </c>
      <c r="BR194" s="97">
        <v>1</v>
      </c>
      <c r="BS194" s="97">
        <v>1</v>
      </c>
      <c r="BT194" s="97">
        <v>1</v>
      </c>
      <c r="BU194" s="22">
        <v>1</v>
      </c>
      <c r="BV194" s="22">
        <v>1</v>
      </c>
      <c r="BW194" s="42">
        <v>1</v>
      </c>
      <c r="BX194" s="97">
        <v>1</v>
      </c>
      <c r="BY194" s="97">
        <v>1</v>
      </c>
    </row>
    <row r="195" ht="30" customHeight="1" spans="1:79">
      <c r="A195" s="21">
        <f t="shared" si="17"/>
        <v>188</v>
      </c>
      <c r="B195" s="24"/>
      <c r="C195" s="24"/>
      <c r="D195" s="24"/>
      <c r="E195" s="24"/>
      <c r="F195" s="24"/>
      <c r="G195" s="24">
        <v>5</v>
      </c>
      <c r="H195" s="24"/>
      <c r="I195" s="24"/>
      <c r="J195" s="24"/>
      <c r="K195" s="24"/>
      <c r="L195" s="142"/>
      <c r="M195" s="142" t="s">
        <v>728</v>
      </c>
      <c r="N195" s="24" t="s">
        <v>728</v>
      </c>
      <c r="O195" s="24" t="s">
        <v>729</v>
      </c>
      <c r="P195" s="24" t="s">
        <v>393</v>
      </c>
      <c r="Q195" s="109" t="s">
        <v>242</v>
      </c>
      <c r="R195" s="24" t="s">
        <v>227</v>
      </c>
      <c r="S195" s="147"/>
      <c r="T195" s="23" t="s">
        <v>356</v>
      </c>
      <c r="U195" s="24" t="s">
        <v>728</v>
      </c>
      <c r="V195" s="23" t="s">
        <v>226</v>
      </c>
      <c r="W195" s="48" t="s">
        <v>229</v>
      </c>
      <c r="X195" s="48" t="s">
        <v>228</v>
      </c>
      <c r="Y195" s="23" t="s">
        <v>394</v>
      </c>
      <c r="Z195" s="48" t="s">
        <v>642</v>
      </c>
      <c r="AA195" s="130" t="s">
        <v>410</v>
      </c>
      <c r="AB195" s="24" t="s">
        <v>643</v>
      </c>
      <c r="AC195" s="148">
        <v>0.3632</v>
      </c>
      <c r="AD195" s="48" t="s">
        <v>232</v>
      </c>
      <c r="AE195" s="55" t="s">
        <v>383</v>
      </c>
      <c r="AF195" s="55"/>
      <c r="AG195" s="55" t="s">
        <v>644</v>
      </c>
      <c r="AH195" s="55" t="s">
        <v>645</v>
      </c>
      <c r="AI195" s="55"/>
      <c r="AJ195" s="55">
        <v>0.3976444347</v>
      </c>
      <c r="AK195" s="65">
        <f>AC195/AJ195</f>
        <v>0.913378808568046</v>
      </c>
      <c r="AL195" s="55"/>
      <c r="AM195" s="55"/>
      <c r="AN195" s="55" t="s">
        <v>342</v>
      </c>
      <c r="AO195" s="55" t="s">
        <v>652</v>
      </c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23"/>
      <c r="BA195" s="150">
        <v>2</v>
      </c>
      <c r="BB195" s="150">
        <v>2</v>
      </c>
      <c r="BC195" s="150">
        <v>2</v>
      </c>
      <c r="BD195" s="150">
        <v>2</v>
      </c>
      <c r="BE195" s="150">
        <v>2</v>
      </c>
      <c r="BF195" s="150">
        <v>2</v>
      </c>
      <c r="BG195" s="150">
        <v>2</v>
      </c>
      <c r="BH195" s="150">
        <v>2</v>
      </c>
      <c r="BI195" s="153">
        <v>2</v>
      </c>
      <c r="BJ195" s="153">
        <v>2</v>
      </c>
      <c r="BK195" s="153">
        <v>2</v>
      </c>
      <c r="BL195" s="150">
        <v>2</v>
      </c>
      <c r="BM195" s="150">
        <v>2</v>
      </c>
      <c r="BN195" s="150">
        <v>2</v>
      </c>
      <c r="BO195" s="150">
        <v>2</v>
      </c>
      <c r="BP195" s="154">
        <v>2</v>
      </c>
      <c r="BQ195" s="154">
        <v>2</v>
      </c>
      <c r="BR195" s="154">
        <v>2</v>
      </c>
      <c r="BS195" s="154">
        <v>2</v>
      </c>
      <c r="BT195" s="154">
        <v>2</v>
      </c>
      <c r="BU195" s="22">
        <v>2</v>
      </c>
      <c r="BV195" s="22">
        <v>2</v>
      </c>
      <c r="BW195" s="42">
        <v>2</v>
      </c>
      <c r="BX195" s="154">
        <v>2</v>
      </c>
      <c r="BY195" s="154">
        <v>2</v>
      </c>
      <c r="BZ195" s="3"/>
      <c r="CA195" s="3"/>
    </row>
    <row r="196" ht="30" customHeight="1" spans="1:79">
      <c r="A196" s="21">
        <f t="shared" si="17"/>
        <v>189</v>
      </c>
      <c r="B196" s="24"/>
      <c r="C196" s="24"/>
      <c r="D196" s="24"/>
      <c r="E196" s="24"/>
      <c r="F196" s="24"/>
      <c r="G196" s="24">
        <v>5</v>
      </c>
      <c r="H196" s="24"/>
      <c r="I196" s="24"/>
      <c r="J196" s="24"/>
      <c r="K196" s="24"/>
      <c r="L196" s="142"/>
      <c r="M196" s="142"/>
      <c r="N196" s="24" t="s">
        <v>730</v>
      </c>
      <c r="O196" s="109" t="s">
        <v>731</v>
      </c>
      <c r="P196" s="130" t="s">
        <v>386</v>
      </c>
      <c r="Q196" s="23" t="s">
        <v>232</v>
      </c>
      <c r="R196" s="24" t="s">
        <v>227</v>
      </c>
      <c r="S196" s="51"/>
      <c r="T196" s="23" t="s">
        <v>356</v>
      </c>
      <c r="U196" s="24" t="s">
        <v>730</v>
      </c>
      <c r="V196" s="23" t="s">
        <v>301</v>
      </c>
      <c r="W196" s="48" t="s">
        <v>228</v>
      </c>
      <c r="X196" s="48" t="s">
        <v>228</v>
      </c>
      <c r="Y196" s="23" t="s">
        <v>400</v>
      </c>
      <c r="Z196" s="24" t="s">
        <v>231</v>
      </c>
      <c r="AA196" s="24" t="s">
        <v>232</v>
      </c>
      <c r="AB196" s="24" t="s">
        <v>732</v>
      </c>
      <c r="AC196" s="148">
        <f>AC197+AC198</f>
        <v>0.6096</v>
      </c>
      <c r="AD196" s="48" t="s">
        <v>232</v>
      </c>
      <c r="AE196" s="55"/>
      <c r="AF196" s="55"/>
      <c r="AG196" s="55"/>
      <c r="AH196" s="55"/>
      <c r="AI196" s="55"/>
      <c r="AJ196" s="55"/>
      <c r="AK196" s="48"/>
      <c r="AL196" s="55">
        <v>8.792</v>
      </c>
      <c r="AM196" s="55"/>
      <c r="AN196" s="55" t="s">
        <v>288</v>
      </c>
      <c r="AO196" s="55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23"/>
      <c r="BA196" s="83">
        <v>2</v>
      </c>
      <c r="BB196" s="83">
        <v>2</v>
      </c>
      <c r="BC196" s="83">
        <v>2</v>
      </c>
      <c r="BD196" s="83">
        <v>2</v>
      </c>
      <c r="BE196" s="83">
        <v>2</v>
      </c>
      <c r="BF196" s="83">
        <v>2</v>
      </c>
      <c r="BG196" s="83">
        <v>2</v>
      </c>
      <c r="BH196" s="83">
        <v>2</v>
      </c>
      <c r="BI196" s="92">
        <v>2</v>
      </c>
      <c r="BJ196" s="92">
        <v>2</v>
      </c>
      <c r="BK196" s="92">
        <v>2</v>
      </c>
      <c r="BL196" s="83">
        <v>2</v>
      </c>
      <c r="BM196" s="83">
        <v>2</v>
      </c>
      <c r="BN196" s="83">
        <v>2</v>
      </c>
      <c r="BO196" s="83">
        <v>2</v>
      </c>
      <c r="BP196" s="97">
        <v>2</v>
      </c>
      <c r="BQ196" s="97">
        <v>2</v>
      </c>
      <c r="BR196" s="97">
        <v>2</v>
      </c>
      <c r="BS196" s="97">
        <v>2</v>
      </c>
      <c r="BT196" s="97">
        <v>2</v>
      </c>
      <c r="BU196" s="22">
        <v>2</v>
      </c>
      <c r="BV196" s="22">
        <v>2</v>
      </c>
      <c r="BW196" s="42">
        <v>2</v>
      </c>
      <c r="BX196" s="97">
        <v>2</v>
      </c>
      <c r="BY196" s="97">
        <v>2</v>
      </c>
      <c r="BZ196" s="3"/>
      <c r="CA196" s="3"/>
    </row>
    <row r="197" s="3" customFormat="1" ht="30" customHeight="1" spans="1:77">
      <c r="A197" s="21">
        <f t="shared" si="17"/>
        <v>190</v>
      </c>
      <c r="B197" s="24"/>
      <c r="C197" s="24"/>
      <c r="D197" s="24"/>
      <c r="E197" s="24"/>
      <c r="F197" s="24"/>
      <c r="G197" s="24"/>
      <c r="H197" s="24">
        <v>6</v>
      </c>
      <c r="I197" s="24"/>
      <c r="J197" s="24"/>
      <c r="K197" s="24"/>
      <c r="L197" s="37"/>
      <c r="M197" s="37" t="s">
        <v>733</v>
      </c>
      <c r="N197" s="24" t="s">
        <v>734</v>
      </c>
      <c r="O197" s="109" t="s">
        <v>735</v>
      </c>
      <c r="P197" s="24" t="s">
        <v>347</v>
      </c>
      <c r="Q197" s="109" t="s">
        <v>226</v>
      </c>
      <c r="R197" s="24" t="s">
        <v>227</v>
      </c>
      <c r="S197" s="147"/>
      <c r="T197" s="23" t="s">
        <v>356</v>
      </c>
      <c r="U197" s="24" t="s">
        <v>734</v>
      </c>
      <c r="V197" s="23" t="s">
        <v>242</v>
      </c>
      <c r="W197" s="24" t="s">
        <v>229</v>
      </c>
      <c r="X197" s="48" t="s">
        <v>228</v>
      </c>
      <c r="Y197" s="23" t="s">
        <v>348</v>
      </c>
      <c r="Z197" s="24" t="s">
        <v>655</v>
      </c>
      <c r="AA197" s="24" t="s">
        <v>350</v>
      </c>
      <c r="AB197" s="24" t="s">
        <v>661</v>
      </c>
      <c r="AC197" s="148">
        <v>0.5893</v>
      </c>
      <c r="AD197" s="48" t="s">
        <v>232</v>
      </c>
      <c r="AE197" s="55" t="s">
        <v>351</v>
      </c>
      <c r="AF197" s="55"/>
      <c r="AG197" s="55">
        <v>358</v>
      </c>
      <c r="AH197" s="55">
        <v>63</v>
      </c>
      <c r="AI197" s="55" t="s">
        <v>191</v>
      </c>
      <c r="AJ197" s="55">
        <v>0.70909776</v>
      </c>
      <c r="AK197" s="65">
        <f>AC197/AJ197</f>
        <v>0.831056073283887</v>
      </c>
      <c r="AL197" s="55"/>
      <c r="AM197" s="55"/>
      <c r="AN197" s="55" t="s">
        <v>235</v>
      </c>
      <c r="AO197" s="55" t="s">
        <v>666</v>
      </c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23"/>
      <c r="BA197" s="150">
        <v>1</v>
      </c>
      <c r="BB197" s="150">
        <v>1</v>
      </c>
      <c r="BC197" s="150">
        <v>1</v>
      </c>
      <c r="BD197" s="150">
        <v>1</v>
      </c>
      <c r="BE197" s="150">
        <v>1</v>
      </c>
      <c r="BF197" s="150">
        <v>1</v>
      </c>
      <c r="BG197" s="150">
        <v>1</v>
      </c>
      <c r="BH197" s="150">
        <v>1</v>
      </c>
      <c r="BI197" s="153">
        <v>1</v>
      </c>
      <c r="BJ197" s="153">
        <v>1</v>
      </c>
      <c r="BK197" s="153">
        <v>1</v>
      </c>
      <c r="BL197" s="150">
        <v>1</v>
      </c>
      <c r="BM197" s="150">
        <v>1</v>
      </c>
      <c r="BN197" s="150">
        <v>1</v>
      </c>
      <c r="BO197" s="150">
        <v>1</v>
      </c>
      <c r="BP197" s="154">
        <v>1</v>
      </c>
      <c r="BQ197" s="154">
        <v>1</v>
      </c>
      <c r="BR197" s="154">
        <v>1</v>
      </c>
      <c r="BS197" s="154">
        <v>1</v>
      </c>
      <c r="BT197" s="154">
        <v>1</v>
      </c>
      <c r="BU197" s="22">
        <v>1</v>
      </c>
      <c r="BV197" s="22">
        <v>1</v>
      </c>
      <c r="BW197" s="42">
        <v>1</v>
      </c>
      <c r="BX197" s="154">
        <v>1</v>
      </c>
      <c r="BY197" s="154">
        <v>1</v>
      </c>
    </row>
    <row r="198" s="3" customFormat="1" ht="30" customHeight="1" spans="1:77">
      <c r="A198" s="21">
        <f t="shared" si="17"/>
        <v>191</v>
      </c>
      <c r="B198" s="24"/>
      <c r="C198" s="24"/>
      <c r="D198" s="24"/>
      <c r="E198" s="24"/>
      <c r="F198" s="24"/>
      <c r="G198" s="24"/>
      <c r="H198" s="24">
        <v>6</v>
      </c>
      <c r="I198" s="24"/>
      <c r="J198" s="24"/>
      <c r="K198" s="24"/>
      <c r="L198" s="142"/>
      <c r="M198" s="142" t="s">
        <v>736</v>
      </c>
      <c r="N198" s="24" t="s">
        <v>737</v>
      </c>
      <c r="O198" s="24" t="s">
        <v>738</v>
      </c>
      <c r="P198" s="24" t="s">
        <v>670</v>
      </c>
      <c r="Q198" s="23" t="s">
        <v>242</v>
      </c>
      <c r="R198" s="24" t="s">
        <v>227</v>
      </c>
      <c r="S198" s="51"/>
      <c r="T198" s="23" t="s">
        <v>356</v>
      </c>
      <c r="U198" s="24" t="s">
        <v>737</v>
      </c>
      <c r="V198" s="23" t="s">
        <v>301</v>
      </c>
      <c r="W198" s="24" t="s">
        <v>229</v>
      </c>
      <c r="X198" s="48" t="s">
        <v>228</v>
      </c>
      <c r="Y198" s="23" t="s">
        <v>348</v>
      </c>
      <c r="Z198" s="24" t="s">
        <v>380</v>
      </c>
      <c r="AA198" s="48" t="s">
        <v>381</v>
      </c>
      <c r="AB198" s="24" t="s">
        <v>739</v>
      </c>
      <c r="AC198" s="148">
        <v>0.0203</v>
      </c>
      <c r="AD198" s="48" t="s">
        <v>232</v>
      </c>
      <c r="AE198" s="55" t="s">
        <v>673</v>
      </c>
      <c r="AF198" s="55"/>
      <c r="AG198" s="55" t="s">
        <v>740</v>
      </c>
      <c r="AH198" s="55" t="s">
        <v>645</v>
      </c>
      <c r="AI198" s="55"/>
      <c r="AJ198" s="55">
        <v>0.0606274026</v>
      </c>
      <c r="AK198" s="65">
        <f>AC198/AJ198</f>
        <v>0.334832091256372</v>
      </c>
      <c r="AL198" s="55"/>
      <c r="AM198" s="55"/>
      <c r="AN198" s="55" t="s">
        <v>342</v>
      </c>
      <c r="AO198" s="55" t="s">
        <v>676</v>
      </c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23"/>
      <c r="BA198" s="83">
        <v>1</v>
      </c>
      <c r="BB198" s="83">
        <v>1</v>
      </c>
      <c r="BC198" s="83">
        <v>1</v>
      </c>
      <c r="BD198" s="83">
        <v>1</v>
      </c>
      <c r="BE198" s="83">
        <v>1</v>
      </c>
      <c r="BF198" s="83">
        <v>1</v>
      </c>
      <c r="BG198" s="83">
        <v>1</v>
      </c>
      <c r="BH198" s="83">
        <v>1</v>
      </c>
      <c r="BI198" s="92">
        <v>1</v>
      </c>
      <c r="BJ198" s="92">
        <v>1</v>
      </c>
      <c r="BK198" s="92">
        <v>1</v>
      </c>
      <c r="BL198" s="83">
        <v>1</v>
      </c>
      <c r="BM198" s="83">
        <v>1</v>
      </c>
      <c r="BN198" s="83">
        <v>1</v>
      </c>
      <c r="BO198" s="83">
        <v>1</v>
      </c>
      <c r="BP198" s="97">
        <v>1</v>
      </c>
      <c r="BQ198" s="97">
        <v>1</v>
      </c>
      <c r="BR198" s="97">
        <v>1</v>
      </c>
      <c r="BS198" s="97">
        <v>1</v>
      </c>
      <c r="BT198" s="97">
        <v>1</v>
      </c>
      <c r="BU198" s="22">
        <v>1</v>
      </c>
      <c r="BV198" s="22">
        <v>1</v>
      </c>
      <c r="BW198" s="42">
        <v>1</v>
      </c>
      <c r="BX198" s="97">
        <v>1</v>
      </c>
      <c r="BY198" s="97">
        <v>1</v>
      </c>
    </row>
    <row r="199" s="3" customFormat="1" ht="30" customHeight="1" spans="1:77">
      <c r="A199" s="21">
        <f t="shared" si="17"/>
        <v>192</v>
      </c>
      <c r="B199" s="24"/>
      <c r="C199" s="24"/>
      <c r="D199" s="24"/>
      <c r="E199" s="24"/>
      <c r="F199" s="24"/>
      <c r="G199" s="24">
        <v>5</v>
      </c>
      <c r="H199" s="24"/>
      <c r="I199" s="24"/>
      <c r="J199" s="24"/>
      <c r="K199" s="24"/>
      <c r="L199" s="142"/>
      <c r="M199" s="142" t="s">
        <v>741</v>
      </c>
      <c r="N199" s="24" t="s">
        <v>742</v>
      </c>
      <c r="O199" s="24" t="s">
        <v>743</v>
      </c>
      <c r="P199" s="23" t="s">
        <v>386</v>
      </c>
      <c r="Q199" s="23" t="s">
        <v>232</v>
      </c>
      <c r="R199" s="24" t="s">
        <v>227</v>
      </c>
      <c r="S199" s="51"/>
      <c r="T199" s="23" t="s">
        <v>367</v>
      </c>
      <c r="U199" s="24" t="s">
        <v>742</v>
      </c>
      <c r="V199" s="23" t="s">
        <v>367</v>
      </c>
      <c r="W199" s="48" t="s">
        <v>228</v>
      </c>
      <c r="X199" s="48" t="s">
        <v>228</v>
      </c>
      <c r="Y199" s="23" t="s">
        <v>400</v>
      </c>
      <c r="Z199" s="48" t="s">
        <v>231</v>
      </c>
      <c r="AA199" s="48" t="s">
        <v>232</v>
      </c>
      <c r="AB199" s="24" t="s">
        <v>744</v>
      </c>
      <c r="AC199" s="148">
        <f>AC200+AC201</f>
        <v>0.0297</v>
      </c>
      <c r="AD199" s="48" t="s">
        <v>232</v>
      </c>
      <c r="AE199" s="55" t="s">
        <v>331</v>
      </c>
      <c r="AF199" s="55"/>
      <c r="AG199" s="55"/>
      <c r="AH199" s="55"/>
      <c r="AI199" s="55"/>
      <c r="AJ199" s="55"/>
      <c r="AK199" s="48"/>
      <c r="AL199" s="55">
        <v>1.254744</v>
      </c>
      <c r="AM199" s="55"/>
      <c r="AN199" s="55" t="s">
        <v>342</v>
      </c>
      <c r="AO199" s="55" t="s">
        <v>745</v>
      </c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23"/>
      <c r="BA199" s="83">
        <v>1</v>
      </c>
      <c r="BB199" s="83">
        <v>1</v>
      </c>
      <c r="BC199" s="83">
        <v>1</v>
      </c>
      <c r="BD199" s="83">
        <v>0</v>
      </c>
      <c r="BE199" s="83">
        <v>1</v>
      </c>
      <c r="BF199" s="83">
        <v>0</v>
      </c>
      <c r="BG199" s="83">
        <v>1</v>
      </c>
      <c r="BH199" s="83">
        <v>1</v>
      </c>
      <c r="BI199" s="92">
        <v>1</v>
      </c>
      <c r="BJ199" s="92">
        <v>1</v>
      </c>
      <c r="BK199" s="92">
        <v>1</v>
      </c>
      <c r="BL199" s="83">
        <v>1</v>
      </c>
      <c r="BM199" s="83">
        <v>1</v>
      </c>
      <c r="BN199" s="83">
        <v>0</v>
      </c>
      <c r="BO199" s="83">
        <v>0</v>
      </c>
      <c r="BP199" s="97">
        <v>0</v>
      </c>
      <c r="BQ199" s="97">
        <v>1</v>
      </c>
      <c r="BR199" s="97">
        <v>1</v>
      </c>
      <c r="BS199" s="97">
        <v>0</v>
      </c>
      <c r="BT199" s="97">
        <v>1</v>
      </c>
      <c r="BU199" s="22">
        <v>1</v>
      </c>
      <c r="BV199" s="22">
        <v>1</v>
      </c>
      <c r="BW199" s="42">
        <v>1</v>
      </c>
      <c r="BX199" s="97">
        <v>1</v>
      </c>
      <c r="BY199" s="97">
        <v>1</v>
      </c>
    </row>
    <row r="200" s="3" customFormat="1" ht="30" customHeight="1" spans="1:77">
      <c r="A200" s="21">
        <f t="shared" si="17"/>
        <v>193</v>
      </c>
      <c r="B200" s="24"/>
      <c r="C200" s="24"/>
      <c r="D200" s="24"/>
      <c r="E200" s="24"/>
      <c r="F200" s="23"/>
      <c r="G200" s="24"/>
      <c r="H200" s="24">
        <v>6</v>
      </c>
      <c r="I200" s="24"/>
      <c r="J200" s="24"/>
      <c r="K200" s="24"/>
      <c r="L200" s="142"/>
      <c r="M200" s="142"/>
      <c r="N200" s="24" t="s">
        <v>746</v>
      </c>
      <c r="O200" s="24" t="s">
        <v>747</v>
      </c>
      <c r="P200" s="24" t="s">
        <v>347</v>
      </c>
      <c r="Q200" s="23" t="s">
        <v>242</v>
      </c>
      <c r="R200" s="24" t="s">
        <v>227</v>
      </c>
      <c r="S200" s="51"/>
      <c r="T200" s="23" t="s">
        <v>356</v>
      </c>
      <c r="U200" s="24" t="s">
        <v>746</v>
      </c>
      <c r="V200" s="23" t="s">
        <v>301</v>
      </c>
      <c r="W200" s="48" t="s">
        <v>229</v>
      </c>
      <c r="X200" s="48" t="s">
        <v>228</v>
      </c>
      <c r="Y200" s="23" t="s">
        <v>348</v>
      </c>
      <c r="Z200" s="24" t="s">
        <v>498</v>
      </c>
      <c r="AA200" s="23" t="s">
        <v>748</v>
      </c>
      <c r="AB200" s="24" t="s">
        <v>749</v>
      </c>
      <c r="AC200" s="148">
        <v>0.0213</v>
      </c>
      <c r="AD200" s="48" t="s">
        <v>232</v>
      </c>
      <c r="AE200" s="55" t="s">
        <v>351</v>
      </c>
      <c r="AF200" s="55" t="s">
        <v>750</v>
      </c>
      <c r="AG200" s="55">
        <v>59</v>
      </c>
      <c r="AH200" s="55">
        <v>23</v>
      </c>
      <c r="AI200" s="55" t="s">
        <v>190</v>
      </c>
      <c r="AJ200" s="55">
        <v>0.03199806</v>
      </c>
      <c r="AK200" s="65">
        <f>AC200/AJ200</f>
        <v>0.665665355962205</v>
      </c>
      <c r="AL200" s="55"/>
      <c r="AM200" s="55"/>
      <c r="AN200" s="134"/>
      <c r="AO200" s="134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23"/>
      <c r="BA200" s="83">
        <v>1</v>
      </c>
      <c r="BB200" s="83">
        <v>1</v>
      </c>
      <c r="BC200" s="83">
        <v>1</v>
      </c>
      <c r="BD200" s="83">
        <v>0</v>
      </c>
      <c r="BE200" s="83">
        <v>1</v>
      </c>
      <c r="BF200" s="83">
        <v>0</v>
      </c>
      <c r="BG200" s="83">
        <v>1</v>
      </c>
      <c r="BH200" s="83">
        <v>1</v>
      </c>
      <c r="BI200" s="92">
        <v>1</v>
      </c>
      <c r="BJ200" s="92">
        <v>1</v>
      </c>
      <c r="BK200" s="92">
        <v>1</v>
      </c>
      <c r="BL200" s="83">
        <v>1</v>
      </c>
      <c r="BM200" s="83">
        <v>1</v>
      </c>
      <c r="BN200" s="83">
        <v>0</v>
      </c>
      <c r="BO200" s="83">
        <v>0</v>
      </c>
      <c r="BP200" s="97">
        <v>0</v>
      </c>
      <c r="BQ200" s="97">
        <v>1</v>
      </c>
      <c r="BR200" s="97">
        <v>1</v>
      </c>
      <c r="BS200" s="97">
        <v>0</v>
      </c>
      <c r="BT200" s="97">
        <v>1</v>
      </c>
      <c r="BU200" s="22">
        <v>1</v>
      </c>
      <c r="BV200" s="22">
        <v>1</v>
      </c>
      <c r="BW200" s="42">
        <v>1</v>
      </c>
      <c r="BX200" s="97">
        <v>1</v>
      </c>
      <c r="BY200" s="97">
        <v>1</v>
      </c>
    </row>
    <row r="201" s="3" customFormat="1" ht="30" customHeight="1" spans="1:77">
      <c r="A201" s="21">
        <f t="shared" si="17"/>
        <v>194</v>
      </c>
      <c r="B201" s="24"/>
      <c r="C201" s="24"/>
      <c r="D201" s="24"/>
      <c r="E201" s="24"/>
      <c r="F201" s="23"/>
      <c r="G201" s="24"/>
      <c r="H201" s="24">
        <v>6</v>
      </c>
      <c r="I201" s="24"/>
      <c r="J201" s="24"/>
      <c r="K201" s="24"/>
      <c r="L201" s="142"/>
      <c r="M201" s="142"/>
      <c r="N201" s="24" t="s">
        <v>751</v>
      </c>
      <c r="O201" s="24" t="s">
        <v>752</v>
      </c>
      <c r="P201" s="24" t="s">
        <v>393</v>
      </c>
      <c r="Q201" s="23" t="s">
        <v>242</v>
      </c>
      <c r="R201" s="24" t="s">
        <v>227</v>
      </c>
      <c r="S201" s="51"/>
      <c r="T201" s="23" t="s">
        <v>367</v>
      </c>
      <c r="U201" s="24" t="s">
        <v>751</v>
      </c>
      <c r="V201" s="23" t="s">
        <v>367</v>
      </c>
      <c r="W201" s="48" t="s">
        <v>229</v>
      </c>
      <c r="X201" s="48" t="s">
        <v>228</v>
      </c>
      <c r="Y201" s="23" t="s">
        <v>348</v>
      </c>
      <c r="Z201" s="24" t="s">
        <v>498</v>
      </c>
      <c r="AA201" s="23" t="s">
        <v>748</v>
      </c>
      <c r="AB201" s="24" t="s">
        <v>753</v>
      </c>
      <c r="AC201" s="148">
        <v>0.0084</v>
      </c>
      <c r="AD201" s="48" t="s">
        <v>232</v>
      </c>
      <c r="AE201" s="55" t="s">
        <v>383</v>
      </c>
      <c r="AF201" s="55"/>
      <c r="AG201" s="55">
        <v>38</v>
      </c>
      <c r="AH201" s="55">
        <v>6</v>
      </c>
      <c r="AI201" s="55"/>
      <c r="AJ201" s="55">
        <f>3.14*9*AG201*7860/1000000000</f>
        <v>0.0084406968</v>
      </c>
      <c r="AK201" s="65">
        <f>AC201/AJ201</f>
        <v>0.995178502324595</v>
      </c>
      <c r="AL201" s="55"/>
      <c r="AM201" s="55"/>
      <c r="AN201" s="134"/>
      <c r="AO201" s="134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23"/>
      <c r="BA201" s="83">
        <v>1</v>
      </c>
      <c r="BB201" s="83">
        <v>1</v>
      </c>
      <c r="BC201" s="83">
        <v>1</v>
      </c>
      <c r="BD201" s="83">
        <v>0</v>
      </c>
      <c r="BE201" s="83">
        <v>1</v>
      </c>
      <c r="BF201" s="83">
        <v>0</v>
      </c>
      <c r="BG201" s="83">
        <v>1</v>
      </c>
      <c r="BH201" s="83">
        <v>1</v>
      </c>
      <c r="BI201" s="92">
        <v>1</v>
      </c>
      <c r="BJ201" s="92">
        <v>1</v>
      </c>
      <c r="BK201" s="92">
        <v>1</v>
      </c>
      <c r="BL201" s="83">
        <v>1</v>
      </c>
      <c r="BM201" s="83">
        <v>1</v>
      </c>
      <c r="BN201" s="83">
        <v>0</v>
      </c>
      <c r="BO201" s="83">
        <v>0</v>
      </c>
      <c r="BP201" s="97">
        <v>0</v>
      </c>
      <c r="BQ201" s="97">
        <v>1</v>
      </c>
      <c r="BR201" s="97">
        <v>1</v>
      </c>
      <c r="BS201" s="97">
        <v>0</v>
      </c>
      <c r="BT201" s="97">
        <v>1</v>
      </c>
      <c r="BU201" s="22">
        <v>1</v>
      </c>
      <c r="BV201" s="22">
        <v>1</v>
      </c>
      <c r="BW201" s="42">
        <v>1</v>
      </c>
      <c r="BX201" s="97">
        <v>1</v>
      </c>
      <c r="BY201" s="97">
        <v>1</v>
      </c>
    </row>
    <row r="202" s="3" customFormat="1" ht="30" customHeight="1" spans="1:77">
      <c r="A202" s="21">
        <f t="shared" si="17"/>
        <v>195</v>
      </c>
      <c r="B202" s="24"/>
      <c r="C202" s="24"/>
      <c r="D202" s="24"/>
      <c r="E202" s="24"/>
      <c r="F202" s="23"/>
      <c r="G202" s="24">
        <v>5</v>
      </c>
      <c r="H202" s="24"/>
      <c r="I202" s="24"/>
      <c r="J202" s="24"/>
      <c r="K202" s="24"/>
      <c r="L202" s="142"/>
      <c r="M202" s="142" t="s">
        <v>754</v>
      </c>
      <c r="N202" s="24" t="s">
        <v>754</v>
      </c>
      <c r="O202" s="24" t="s">
        <v>755</v>
      </c>
      <c r="P202" s="24" t="s">
        <v>386</v>
      </c>
      <c r="Q202" s="23"/>
      <c r="R202" s="24"/>
      <c r="S202" s="51"/>
      <c r="T202" s="23" t="s">
        <v>226</v>
      </c>
      <c r="U202" s="24" t="s">
        <v>754</v>
      </c>
      <c r="V202" s="23" t="s">
        <v>226</v>
      </c>
      <c r="W202" s="48" t="s">
        <v>228</v>
      </c>
      <c r="X202" s="48" t="s">
        <v>229</v>
      </c>
      <c r="Y202" s="23"/>
      <c r="Z202" s="24" t="s">
        <v>231</v>
      </c>
      <c r="AA202" s="24" t="s">
        <v>232</v>
      </c>
      <c r="AB202" s="24" t="s">
        <v>756</v>
      </c>
      <c r="AC202" s="148">
        <f>AC203+AC204</f>
        <v>0.0381</v>
      </c>
      <c r="AD202" s="48"/>
      <c r="AE202" s="55" t="s">
        <v>331</v>
      </c>
      <c r="AF202" s="55"/>
      <c r="AG202" s="55"/>
      <c r="AH202" s="55"/>
      <c r="AI202" s="55"/>
      <c r="AJ202" s="55"/>
      <c r="AK202" s="48"/>
      <c r="AL202" s="55" t="s">
        <v>189</v>
      </c>
      <c r="AM202" s="55"/>
      <c r="AN202" s="55" t="s">
        <v>342</v>
      </c>
      <c r="AO202" s="55" t="s">
        <v>695</v>
      </c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23"/>
      <c r="BA202" s="83">
        <v>0</v>
      </c>
      <c r="BB202" s="83">
        <v>0</v>
      </c>
      <c r="BC202" s="83">
        <v>0</v>
      </c>
      <c r="BD202" s="83">
        <v>1</v>
      </c>
      <c r="BE202" s="83">
        <v>0</v>
      </c>
      <c r="BF202" s="83">
        <v>1</v>
      </c>
      <c r="BG202" s="83">
        <v>0</v>
      </c>
      <c r="BH202" s="83">
        <v>0</v>
      </c>
      <c r="BI202" s="92">
        <v>0</v>
      </c>
      <c r="BJ202" s="92">
        <v>0</v>
      </c>
      <c r="BK202" s="92">
        <v>0</v>
      </c>
      <c r="BL202" s="83">
        <v>0</v>
      </c>
      <c r="BM202" s="83">
        <v>0</v>
      </c>
      <c r="BN202" s="83">
        <v>1</v>
      </c>
      <c r="BO202" s="83">
        <v>1</v>
      </c>
      <c r="BP202" s="97">
        <v>1</v>
      </c>
      <c r="BQ202" s="97">
        <v>0</v>
      </c>
      <c r="BR202" s="97">
        <v>0</v>
      </c>
      <c r="BS202" s="97">
        <v>1</v>
      </c>
      <c r="BT202" s="97">
        <v>0</v>
      </c>
      <c r="BU202" s="22">
        <v>0</v>
      </c>
      <c r="BV202" s="22">
        <v>0</v>
      </c>
      <c r="BW202" s="42">
        <v>0</v>
      </c>
      <c r="BX202" s="97">
        <v>0</v>
      </c>
      <c r="BY202" s="97">
        <v>0</v>
      </c>
    </row>
    <row r="203" s="3" customFormat="1" ht="30" customHeight="1" spans="1:77">
      <c r="A203" s="21">
        <f t="shared" si="17"/>
        <v>196</v>
      </c>
      <c r="B203" s="24"/>
      <c r="C203" s="24"/>
      <c r="D203" s="24"/>
      <c r="E203" s="24"/>
      <c r="F203" s="23"/>
      <c r="G203" s="24"/>
      <c r="H203" s="24">
        <v>6</v>
      </c>
      <c r="I203" s="24"/>
      <c r="J203" s="24"/>
      <c r="K203" s="24"/>
      <c r="L203" s="142"/>
      <c r="M203" s="142" t="s">
        <v>757</v>
      </c>
      <c r="N203" s="24" t="s">
        <v>757</v>
      </c>
      <c r="O203" s="24" t="s">
        <v>758</v>
      </c>
      <c r="P203" s="24" t="s">
        <v>347</v>
      </c>
      <c r="Q203" s="23"/>
      <c r="R203" s="24"/>
      <c r="S203" s="51"/>
      <c r="T203" s="23" t="s">
        <v>226</v>
      </c>
      <c r="U203" s="24" t="s">
        <v>757</v>
      </c>
      <c r="V203" s="23" t="s">
        <v>226</v>
      </c>
      <c r="W203" s="48" t="s">
        <v>228</v>
      </c>
      <c r="X203" s="48" t="s">
        <v>229</v>
      </c>
      <c r="Y203" s="23"/>
      <c r="Z203" s="24" t="s">
        <v>698</v>
      </c>
      <c r="AA203" s="24" t="s">
        <v>350</v>
      </c>
      <c r="AB203" s="24" t="s">
        <v>759</v>
      </c>
      <c r="AC203" s="148">
        <v>0.0268</v>
      </c>
      <c r="AD203" s="48"/>
      <c r="AE203" s="55" t="s">
        <v>351</v>
      </c>
      <c r="AF203" s="55"/>
      <c r="AG203" s="55">
        <v>58</v>
      </c>
      <c r="AH203" s="55">
        <v>40</v>
      </c>
      <c r="AI203" s="55" t="s">
        <v>701</v>
      </c>
      <c r="AJ203" s="55">
        <v>0.045588</v>
      </c>
      <c r="AK203" s="65">
        <f>AC203/AJ203</f>
        <v>0.587874001930333</v>
      </c>
      <c r="AL203" s="55"/>
      <c r="AM203" s="55"/>
      <c r="AN203" s="134"/>
      <c r="AO203" s="134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23"/>
      <c r="BA203" s="83">
        <v>0</v>
      </c>
      <c r="BB203" s="83">
        <v>0</v>
      </c>
      <c r="BC203" s="83">
        <v>0</v>
      </c>
      <c r="BD203" s="83">
        <v>1</v>
      </c>
      <c r="BE203" s="83">
        <v>0</v>
      </c>
      <c r="BF203" s="83">
        <v>1</v>
      </c>
      <c r="BG203" s="83">
        <v>0</v>
      </c>
      <c r="BH203" s="83">
        <v>0</v>
      </c>
      <c r="BI203" s="92">
        <v>0</v>
      </c>
      <c r="BJ203" s="92">
        <v>0</v>
      </c>
      <c r="BK203" s="92">
        <v>0</v>
      </c>
      <c r="BL203" s="83">
        <v>0</v>
      </c>
      <c r="BM203" s="83">
        <v>0</v>
      </c>
      <c r="BN203" s="83">
        <v>1</v>
      </c>
      <c r="BO203" s="83">
        <v>1</v>
      </c>
      <c r="BP203" s="97">
        <v>1</v>
      </c>
      <c r="BQ203" s="97">
        <v>0</v>
      </c>
      <c r="BR203" s="97">
        <v>0</v>
      </c>
      <c r="BS203" s="97">
        <v>1</v>
      </c>
      <c r="BT203" s="97">
        <v>0</v>
      </c>
      <c r="BU203" s="22">
        <v>0</v>
      </c>
      <c r="BV203" s="22">
        <v>0</v>
      </c>
      <c r="BW203" s="42">
        <v>0</v>
      </c>
      <c r="BX203" s="97">
        <v>0</v>
      </c>
      <c r="BY203" s="97">
        <v>0</v>
      </c>
    </row>
    <row r="204" s="3" customFormat="1" ht="30" customHeight="1" spans="1:77">
      <c r="A204" s="21">
        <f t="shared" si="17"/>
        <v>197</v>
      </c>
      <c r="B204" s="24"/>
      <c r="C204" s="24"/>
      <c r="D204" s="24"/>
      <c r="E204" s="24"/>
      <c r="F204" s="23"/>
      <c r="G204" s="24"/>
      <c r="H204" s="24">
        <v>6</v>
      </c>
      <c r="I204" s="24"/>
      <c r="J204" s="24"/>
      <c r="K204" s="24"/>
      <c r="L204" s="142"/>
      <c r="M204" s="142" t="s">
        <v>760</v>
      </c>
      <c r="N204" s="24" t="s">
        <v>760</v>
      </c>
      <c r="O204" s="24" t="s">
        <v>761</v>
      </c>
      <c r="P204" s="24"/>
      <c r="Q204" s="23"/>
      <c r="R204" s="24"/>
      <c r="S204" s="51"/>
      <c r="T204" s="23" t="s">
        <v>226</v>
      </c>
      <c r="U204" s="24" t="s">
        <v>760</v>
      </c>
      <c r="V204" s="23" t="s">
        <v>226</v>
      </c>
      <c r="W204" s="48" t="s">
        <v>228</v>
      </c>
      <c r="X204" s="48" t="s">
        <v>229</v>
      </c>
      <c r="Y204" s="23"/>
      <c r="Z204" s="24" t="s">
        <v>705</v>
      </c>
      <c r="AA204" s="24" t="s">
        <v>706</v>
      </c>
      <c r="AB204" s="24" t="s">
        <v>762</v>
      </c>
      <c r="AC204" s="148">
        <v>0.0113</v>
      </c>
      <c r="AD204" s="48"/>
      <c r="AE204" s="55" t="s">
        <v>673</v>
      </c>
      <c r="AF204" s="55"/>
      <c r="AG204" s="55">
        <v>30</v>
      </c>
      <c r="AH204" s="55">
        <v>10</v>
      </c>
      <c r="AI204" s="55"/>
      <c r="AJ204" s="55">
        <v>0.0185103</v>
      </c>
      <c r="AK204" s="65">
        <f>AC204/AJ204</f>
        <v>0.610470926997401</v>
      </c>
      <c r="AL204" s="55"/>
      <c r="AM204" s="55"/>
      <c r="AN204" s="134"/>
      <c r="AO204" s="134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23"/>
      <c r="BA204" s="83">
        <v>0</v>
      </c>
      <c r="BB204" s="83">
        <v>0</v>
      </c>
      <c r="BC204" s="83">
        <v>0</v>
      </c>
      <c r="BD204" s="83">
        <v>1</v>
      </c>
      <c r="BE204" s="83">
        <v>0</v>
      </c>
      <c r="BF204" s="83">
        <v>1</v>
      </c>
      <c r="BG204" s="83">
        <v>0</v>
      </c>
      <c r="BH204" s="83">
        <v>0</v>
      </c>
      <c r="BI204" s="92">
        <v>0</v>
      </c>
      <c r="BJ204" s="92">
        <v>0</v>
      </c>
      <c r="BK204" s="92">
        <v>0</v>
      </c>
      <c r="BL204" s="83">
        <v>0</v>
      </c>
      <c r="BM204" s="83">
        <v>0</v>
      </c>
      <c r="BN204" s="83">
        <v>1</v>
      </c>
      <c r="BO204" s="83">
        <v>1</v>
      </c>
      <c r="BP204" s="97">
        <v>1</v>
      </c>
      <c r="BQ204" s="97">
        <v>0</v>
      </c>
      <c r="BR204" s="97">
        <v>0</v>
      </c>
      <c r="BS204" s="97">
        <v>1</v>
      </c>
      <c r="BT204" s="97">
        <v>0</v>
      </c>
      <c r="BU204" s="22">
        <v>0</v>
      </c>
      <c r="BV204" s="22">
        <v>0</v>
      </c>
      <c r="BW204" s="42">
        <v>0</v>
      </c>
      <c r="BX204" s="97">
        <v>0</v>
      </c>
      <c r="BY204" s="97">
        <v>0</v>
      </c>
    </row>
    <row r="205" ht="30" customHeight="1" spans="1:79">
      <c r="A205" s="21">
        <f t="shared" si="17"/>
        <v>198</v>
      </c>
      <c r="B205" s="24"/>
      <c r="C205" s="24"/>
      <c r="D205" s="24"/>
      <c r="E205" s="24"/>
      <c r="F205" s="23">
        <v>4</v>
      </c>
      <c r="G205" s="24"/>
      <c r="H205" s="24"/>
      <c r="I205" s="24"/>
      <c r="J205" s="24"/>
      <c r="K205" s="24"/>
      <c r="L205" s="37"/>
      <c r="M205" s="37" t="s">
        <v>763</v>
      </c>
      <c r="N205" s="24" t="s">
        <v>763</v>
      </c>
      <c r="O205" s="156" t="s">
        <v>764</v>
      </c>
      <c r="P205" s="24" t="s">
        <v>765</v>
      </c>
      <c r="Q205" s="23" t="s">
        <v>242</v>
      </c>
      <c r="R205" s="24" t="s">
        <v>227</v>
      </c>
      <c r="S205" s="48"/>
      <c r="T205" s="23" t="s">
        <v>356</v>
      </c>
      <c r="U205" s="24" t="s">
        <v>766</v>
      </c>
      <c r="V205" s="23" t="s">
        <v>301</v>
      </c>
      <c r="W205" s="24" t="s">
        <v>229</v>
      </c>
      <c r="X205" s="48" t="s">
        <v>228</v>
      </c>
      <c r="Y205" s="23" t="s">
        <v>765</v>
      </c>
      <c r="Z205" s="24" t="s">
        <v>232</v>
      </c>
      <c r="AA205" s="24" t="s">
        <v>232</v>
      </c>
      <c r="AB205" s="24" t="s">
        <v>767</v>
      </c>
      <c r="AC205" s="148">
        <v>0.001</v>
      </c>
      <c r="AD205" s="23" t="s">
        <v>232</v>
      </c>
      <c r="AE205" s="55" t="s">
        <v>587</v>
      </c>
      <c r="AF205" s="55"/>
      <c r="AG205" s="55" t="s">
        <v>768</v>
      </c>
      <c r="AH205" s="55"/>
      <c r="AI205" s="55"/>
      <c r="AJ205" s="55">
        <f>AC205*1.02</f>
        <v>0.00102</v>
      </c>
      <c r="AK205" s="65">
        <f>AC205/AJ205</f>
        <v>0.980392156862745</v>
      </c>
      <c r="AL205" s="55"/>
      <c r="AM205" s="55"/>
      <c r="AN205" s="55" t="s">
        <v>342</v>
      </c>
      <c r="AO205" s="55" t="s">
        <v>769</v>
      </c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85">
        <v>4</v>
      </c>
      <c r="BB205" s="85">
        <v>4</v>
      </c>
      <c r="BC205" s="85">
        <v>4</v>
      </c>
      <c r="BD205" s="85">
        <v>4</v>
      </c>
      <c r="BE205" s="85">
        <v>4</v>
      </c>
      <c r="BF205" s="85">
        <v>4</v>
      </c>
      <c r="BG205" s="85">
        <v>4</v>
      </c>
      <c r="BH205" s="85">
        <v>4</v>
      </c>
      <c r="BI205" s="152">
        <v>4</v>
      </c>
      <c r="BJ205" s="152">
        <v>4</v>
      </c>
      <c r="BK205" s="152">
        <v>4</v>
      </c>
      <c r="BL205" s="85">
        <v>4</v>
      </c>
      <c r="BM205" s="85">
        <v>4</v>
      </c>
      <c r="BN205" s="85">
        <v>4</v>
      </c>
      <c r="BO205" s="85">
        <v>4</v>
      </c>
      <c r="BP205" s="86">
        <v>4</v>
      </c>
      <c r="BQ205" s="86">
        <v>4</v>
      </c>
      <c r="BR205" s="86">
        <v>4</v>
      </c>
      <c r="BS205" s="86">
        <v>4</v>
      </c>
      <c r="BT205" s="86">
        <v>4</v>
      </c>
      <c r="BU205" s="22">
        <v>4</v>
      </c>
      <c r="BV205" s="22">
        <v>4</v>
      </c>
      <c r="BW205" s="42">
        <v>4</v>
      </c>
      <c r="BX205" s="86">
        <v>4</v>
      </c>
      <c r="BY205" s="86">
        <v>4</v>
      </c>
      <c r="BZ205" s="3"/>
      <c r="CA205" s="3"/>
    </row>
    <row r="206" ht="30" customHeight="1" spans="1:79">
      <c r="A206" s="21">
        <f t="shared" si="17"/>
        <v>199</v>
      </c>
      <c r="B206" s="24"/>
      <c r="C206" s="24"/>
      <c r="D206" s="24"/>
      <c r="E206" s="24"/>
      <c r="F206" s="23">
        <v>4</v>
      </c>
      <c r="G206" s="24"/>
      <c r="H206" s="24"/>
      <c r="I206" s="24"/>
      <c r="J206" s="24"/>
      <c r="K206" s="24"/>
      <c r="L206" s="142"/>
      <c r="M206" s="142" t="s">
        <v>770</v>
      </c>
      <c r="N206" s="23" t="s">
        <v>771</v>
      </c>
      <c r="O206" s="156" t="s">
        <v>772</v>
      </c>
      <c r="P206" s="23" t="s">
        <v>670</v>
      </c>
      <c r="Q206" s="23" t="s">
        <v>242</v>
      </c>
      <c r="R206" s="24" t="s">
        <v>227</v>
      </c>
      <c r="S206" s="48"/>
      <c r="T206" s="23" t="s">
        <v>356</v>
      </c>
      <c r="U206" s="23" t="s">
        <v>771</v>
      </c>
      <c r="V206" s="23" t="s">
        <v>301</v>
      </c>
      <c r="W206" s="24" t="s">
        <v>229</v>
      </c>
      <c r="X206" s="48" t="s">
        <v>228</v>
      </c>
      <c r="Y206" s="23" t="s">
        <v>348</v>
      </c>
      <c r="Z206" s="24" t="s">
        <v>380</v>
      </c>
      <c r="AA206" s="48" t="s">
        <v>381</v>
      </c>
      <c r="AB206" s="24" t="s">
        <v>773</v>
      </c>
      <c r="AC206" s="148">
        <v>0.0369</v>
      </c>
      <c r="AD206" s="23" t="s">
        <v>774</v>
      </c>
      <c r="AE206" s="55" t="s">
        <v>673</v>
      </c>
      <c r="AF206" s="55"/>
      <c r="AG206" s="55">
        <v>22</v>
      </c>
      <c r="AH206" s="55">
        <v>26</v>
      </c>
      <c r="AI206" s="55"/>
      <c r="AJ206" s="55">
        <v>0.0917617272</v>
      </c>
      <c r="AK206" s="65">
        <f>AC206/AJ206</f>
        <v>0.402128437704472</v>
      </c>
      <c r="AL206" s="55"/>
      <c r="AM206" s="55"/>
      <c r="AN206" s="55" t="s">
        <v>342</v>
      </c>
      <c r="AO206" s="55" t="s">
        <v>775</v>
      </c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85">
        <v>2</v>
      </c>
      <c r="BB206" s="85">
        <v>2</v>
      </c>
      <c r="BC206" s="85">
        <v>2</v>
      </c>
      <c r="BD206" s="85">
        <v>2</v>
      </c>
      <c r="BE206" s="85">
        <v>2</v>
      </c>
      <c r="BF206" s="85">
        <v>2</v>
      </c>
      <c r="BG206" s="85">
        <v>2</v>
      </c>
      <c r="BH206" s="85">
        <v>2</v>
      </c>
      <c r="BI206" s="152">
        <v>2</v>
      </c>
      <c r="BJ206" s="152">
        <v>2</v>
      </c>
      <c r="BK206" s="152">
        <v>2</v>
      </c>
      <c r="BL206" s="85">
        <v>2</v>
      </c>
      <c r="BM206" s="85">
        <v>2</v>
      </c>
      <c r="BN206" s="85">
        <v>2</v>
      </c>
      <c r="BO206" s="85">
        <v>2</v>
      </c>
      <c r="BP206" s="86">
        <v>2</v>
      </c>
      <c r="BQ206" s="86">
        <v>2</v>
      </c>
      <c r="BR206" s="86">
        <v>2</v>
      </c>
      <c r="BS206" s="86">
        <v>2</v>
      </c>
      <c r="BT206" s="86">
        <v>2</v>
      </c>
      <c r="BU206" s="22">
        <v>2</v>
      </c>
      <c r="BV206" s="22">
        <v>2</v>
      </c>
      <c r="BW206" s="42">
        <v>2</v>
      </c>
      <c r="BX206" s="86">
        <v>2</v>
      </c>
      <c r="BY206" s="86">
        <v>2</v>
      </c>
      <c r="BZ206" s="3"/>
      <c r="CA206" s="3"/>
    </row>
    <row r="207" ht="30" customHeight="1" spans="1:79">
      <c r="A207" s="21">
        <f t="shared" si="17"/>
        <v>200</v>
      </c>
      <c r="B207" s="24"/>
      <c r="C207" s="24"/>
      <c r="D207" s="24"/>
      <c r="E207" s="24"/>
      <c r="F207" s="23">
        <v>4</v>
      </c>
      <c r="G207" s="24"/>
      <c r="H207" s="24"/>
      <c r="I207" s="24"/>
      <c r="J207" s="24"/>
      <c r="K207" s="24"/>
      <c r="L207" s="142"/>
      <c r="M207" s="142" t="s">
        <v>776</v>
      </c>
      <c r="N207" s="23" t="s">
        <v>777</v>
      </c>
      <c r="O207" s="156" t="s">
        <v>778</v>
      </c>
      <c r="P207" s="23" t="s">
        <v>339</v>
      </c>
      <c r="Q207" s="23" t="s">
        <v>242</v>
      </c>
      <c r="R207" s="24" t="s">
        <v>227</v>
      </c>
      <c r="S207" s="48"/>
      <c r="T207" s="23" t="s">
        <v>356</v>
      </c>
      <c r="U207" s="23" t="s">
        <v>777</v>
      </c>
      <c r="V207" s="23" t="s">
        <v>301</v>
      </c>
      <c r="W207" s="24" t="s">
        <v>229</v>
      </c>
      <c r="X207" s="48" t="s">
        <v>228</v>
      </c>
      <c r="Y207" s="23" t="s">
        <v>339</v>
      </c>
      <c r="Z207" s="24" t="s">
        <v>232</v>
      </c>
      <c r="AA207" s="23" t="s">
        <v>232</v>
      </c>
      <c r="AB207" s="24" t="s">
        <v>779</v>
      </c>
      <c r="AC207" s="148">
        <v>0.0386</v>
      </c>
      <c r="AD207" s="23" t="s">
        <v>774</v>
      </c>
      <c r="AE207" s="55"/>
      <c r="AF207" s="55"/>
      <c r="AG207" s="55"/>
      <c r="AH207" s="55"/>
      <c r="AI207" s="55"/>
      <c r="AJ207" s="55"/>
      <c r="AK207" s="23"/>
      <c r="AL207" s="55"/>
      <c r="AM207" s="55"/>
      <c r="AN207" s="55" t="s">
        <v>342</v>
      </c>
      <c r="AO207" s="55" t="s">
        <v>780</v>
      </c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85">
        <v>1</v>
      </c>
      <c r="BB207" s="85">
        <v>1</v>
      </c>
      <c r="BC207" s="85">
        <v>1</v>
      </c>
      <c r="BD207" s="85">
        <v>2</v>
      </c>
      <c r="BE207" s="85">
        <v>1</v>
      </c>
      <c r="BF207" s="85">
        <v>2</v>
      </c>
      <c r="BG207" s="85">
        <v>1</v>
      </c>
      <c r="BH207" s="85">
        <v>1</v>
      </c>
      <c r="BI207" s="152">
        <v>1</v>
      </c>
      <c r="BJ207" s="152">
        <v>1</v>
      </c>
      <c r="BK207" s="152">
        <v>1</v>
      </c>
      <c r="BL207" s="85">
        <v>1</v>
      </c>
      <c r="BM207" s="85">
        <v>1</v>
      </c>
      <c r="BN207" s="85">
        <v>2</v>
      </c>
      <c r="BO207" s="85">
        <v>2</v>
      </c>
      <c r="BP207" s="86">
        <v>2</v>
      </c>
      <c r="BQ207" s="86">
        <v>1</v>
      </c>
      <c r="BR207" s="86">
        <v>1</v>
      </c>
      <c r="BS207" s="86">
        <v>2</v>
      </c>
      <c r="BT207" s="86">
        <v>1</v>
      </c>
      <c r="BU207" s="22">
        <v>1</v>
      </c>
      <c r="BV207" s="22">
        <v>1</v>
      </c>
      <c r="BW207" s="42">
        <v>1</v>
      </c>
      <c r="BX207" s="86">
        <v>1</v>
      </c>
      <c r="BY207" s="86">
        <v>1</v>
      </c>
      <c r="BZ207" s="3"/>
      <c r="CA207" s="3"/>
    </row>
    <row r="208" s="3" customFormat="1" ht="30" customHeight="1" spans="1:77">
      <c r="A208" s="21">
        <f t="shared" si="17"/>
        <v>201</v>
      </c>
      <c r="B208" s="24"/>
      <c r="C208" s="24"/>
      <c r="D208" s="24"/>
      <c r="E208" s="24"/>
      <c r="F208" s="23">
        <v>4</v>
      </c>
      <c r="G208" s="24"/>
      <c r="H208" s="24"/>
      <c r="I208" s="24"/>
      <c r="J208" s="24"/>
      <c r="K208" s="24"/>
      <c r="L208" s="142" t="s">
        <v>781</v>
      </c>
      <c r="M208" s="142" t="s">
        <v>782</v>
      </c>
      <c r="N208" s="24" t="s">
        <v>783</v>
      </c>
      <c r="O208" s="22" t="s">
        <v>784</v>
      </c>
      <c r="P208" s="24" t="s">
        <v>393</v>
      </c>
      <c r="Q208" s="23" t="s">
        <v>242</v>
      </c>
      <c r="R208" s="24" t="s">
        <v>227</v>
      </c>
      <c r="S208" s="51"/>
      <c r="T208" s="23" t="s">
        <v>356</v>
      </c>
      <c r="U208" s="24" t="s">
        <v>783</v>
      </c>
      <c r="V208" s="23" t="s">
        <v>301</v>
      </c>
      <c r="W208" s="24" t="s">
        <v>229</v>
      </c>
      <c r="X208" s="48" t="s">
        <v>228</v>
      </c>
      <c r="Y208" s="24" t="s">
        <v>785</v>
      </c>
      <c r="Z208" s="24" t="s">
        <v>395</v>
      </c>
      <c r="AA208" s="130" t="s">
        <v>410</v>
      </c>
      <c r="AB208" s="24" t="s">
        <v>786</v>
      </c>
      <c r="AC208" s="56">
        <v>0.0533</v>
      </c>
      <c r="AD208" s="23" t="s">
        <v>774</v>
      </c>
      <c r="AE208" s="55"/>
      <c r="AF208" s="55"/>
      <c r="AG208" s="55"/>
      <c r="AH208" s="55"/>
      <c r="AI208" s="55"/>
      <c r="AJ208" s="55"/>
      <c r="AK208" s="23"/>
      <c r="AL208" s="55"/>
      <c r="AM208" s="55"/>
      <c r="AN208" s="55" t="s">
        <v>342</v>
      </c>
      <c r="AO208" s="55" t="s">
        <v>787</v>
      </c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55"/>
      <c r="BA208" s="83">
        <v>1</v>
      </c>
      <c r="BB208" s="83">
        <v>1</v>
      </c>
      <c r="BC208" s="83">
        <v>1</v>
      </c>
      <c r="BD208" s="83">
        <v>0</v>
      </c>
      <c r="BE208" s="83">
        <v>1</v>
      </c>
      <c r="BF208" s="83">
        <v>0</v>
      </c>
      <c r="BG208" s="83">
        <v>1</v>
      </c>
      <c r="BH208" s="83">
        <v>1</v>
      </c>
      <c r="BI208" s="92">
        <v>1</v>
      </c>
      <c r="BJ208" s="92">
        <v>1</v>
      </c>
      <c r="BK208" s="92">
        <v>1</v>
      </c>
      <c r="BL208" s="83">
        <v>1</v>
      </c>
      <c r="BM208" s="83">
        <v>1</v>
      </c>
      <c r="BN208" s="83">
        <v>0</v>
      </c>
      <c r="BO208" s="83">
        <v>0</v>
      </c>
      <c r="BP208" s="97">
        <v>0</v>
      </c>
      <c r="BQ208" s="97">
        <v>1</v>
      </c>
      <c r="BR208" s="97">
        <v>1</v>
      </c>
      <c r="BS208" s="97">
        <v>0</v>
      </c>
      <c r="BT208" s="97">
        <v>1</v>
      </c>
      <c r="BU208" s="22">
        <v>1</v>
      </c>
      <c r="BV208" s="22">
        <v>1</v>
      </c>
      <c r="BW208" s="42">
        <v>1</v>
      </c>
      <c r="BX208" s="97">
        <v>1</v>
      </c>
      <c r="BY208" s="97">
        <v>1</v>
      </c>
    </row>
    <row r="209" s="3" customFormat="1" ht="30" customHeight="1" spans="1:77">
      <c r="A209" s="21">
        <f t="shared" si="17"/>
        <v>202</v>
      </c>
      <c r="B209" s="24"/>
      <c r="C209" s="24"/>
      <c r="D209" s="24"/>
      <c r="E209" s="24">
        <v>3</v>
      </c>
      <c r="F209" s="23"/>
      <c r="G209" s="24"/>
      <c r="H209" s="24"/>
      <c r="I209" s="24"/>
      <c r="J209" s="24"/>
      <c r="K209" s="24"/>
      <c r="L209" s="157"/>
      <c r="M209" s="157" t="s">
        <v>788</v>
      </c>
      <c r="N209" s="24" t="s">
        <v>789</v>
      </c>
      <c r="O209" s="22" t="s">
        <v>790</v>
      </c>
      <c r="P209" s="158" t="s">
        <v>791</v>
      </c>
      <c r="Q209" s="23" t="s">
        <v>242</v>
      </c>
      <c r="R209" s="24" t="s">
        <v>227</v>
      </c>
      <c r="S209" s="48"/>
      <c r="T209" s="23" t="s">
        <v>356</v>
      </c>
      <c r="U209" s="158" t="s">
        <v>232</v>
      </c>
      <c r="V209" s="23" t="s">
        <v>301</v>
      </c>
      <c r="W209" s="116" t="s">
        <v>229</v>
      </c>
      <c r="X209" s="48" t="s">
        <v>228</v>
      </c>
      <c r="Y209" s="23" t="s">
        <v>339</v>
      </c>
      <c r="Z209" s="24">
        <v>6</v>
      </c>
      <c r="AA209" s="130" t="s">
        <v>792</v>
      </c>
      <c r="AB209" s="24" t="s">
        <v>793</v>
      </c>
      <c r="AC209" s="148">
        <v>0.0003</v>
      </c>
      <c r="AD209" s="23" t="s">
        <v>794</v>
      </c>
      <c r="AE209" s="55"/>
      <c r="AF209" s="55"/>
      <c r="AG209" s="55"/>
      <c r="AH209" s="55"/>
      <c r="AI209" s="55"/>
      <c r="AJ209" s="55"/>
      <c r="AK209" s="23"/>
      <c r="AL209" s="55"/>
      <c r="AM209" s="55"/>
      <c r="AN209" s="55" t="s">
        <v>342</v>
      </c>
      <c r="AO209" s="55" t="s">
        <v>795</v>
      </c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85">
        <v>1</v>
      </c>
      <c r="BB209" s="85">
        <v>1</v>
      </c>
      <c r="BC209" s="85">
        <v>1</v>
      </c>
      <c r="BD209" s="85">
        <v>0</v>
      </c>
      <c r="BE209" s="85">
        <v>1</v>
      </c>
      <c r="BF209" s="85">
        <v>0</v>
      </c>
      <c r="BG209" s="85">
        <v>1</v>
      </c>
      <c r="BH209" s="85">
        <v>1</v>
      </c>
      <c r="BI209" s="152">
        <v>1</v>
      </c>
      <c r="BJ209" s="152">
        <v>1</v>
      </c>
      <c r="BK209" s="152">
        <v>1</v>
      </c>
      <c r="BL209" s="85">
        <v>1</v>
      </c>
      <c r="BM209" s="85">
        <v>1</v>
      </c>
      <c r="BN209" s="85">
        <v>0</v>
      </c>
      <c r="BO209" s="85">
        <v>0</v>
      </c>
      <c r="BP209" s="86">
        <v>0</v>
      </c>
      <c r="BQ209" s="86">
        <v>1</v>
      </c>
      <c r="BR209" s="86">
        <v>1</v>
      </c>
      <c r="BS209" s="86">
        <v>0</v>
      </c>
      <c r="BT209" s="86">
        <v>1</v>
      </c>
      <c r="BU209" s="22">
        <v>1</v>
      </c>
      <c r="BV209" s="22">
        <v>1</v>
      </c>
      <c r="BW209" s="42">
        <v>1</v>
      </c>
      <c r="BX209" s="86">
        <v>1</v>
      </c>
      <c r="BY209" s="86">
        <v>1</v>
      </c>
    </row>
    <row r="210" s="3" customFormat="1" ht="30" customHeight="1" spans="1:77">
      <c r="A210" s="21">
        <f t="shared" si="17"/>
        <v>203</v>
      </c>
      <c r="B210" s="24"/>
      <c r="C210" s="24"/>
      <c r="D210" s="24"/>
      <c r="E210" s="24">
        <v>3</v>
      </c>
      <c r="F210" s="23"/>
      <c r="G210" s="24"/>
      <c r="H210" s="24"/>
      <c r="I210" s="24"/>
      <c r="J210" s="24"/>
      <c r="K210" s="24"/>
      <c r="L210" s="142" t="s">
        <v>723</v>
      </c>
      <c r="M210" s="142" t="s">
        <v>796</v>
      </c>
      <c r="N210" s="159" t="s">
        <v>796</v>
      </c>
      <c r="O210" s="160" t="s">
        <v>797</v>
      </c>
      <c r="P210" s="24" t="s">
        <v>798</v>
      </c>
      <c r="Q210" s="23" t="s">
        <v>226</v>
      </c>
      <c r="R210" s="24" t="s">
        <v>227</v>
      </c>
      <c r="S210" s="51"/>
      <c r="T210" s="23" t="s">
        <v>226</v>
      </c>
      <c r="U210" s="24" t="s">
        <v>799</v>
      </c>
      <c r="V210" s="23" t="s">
        <v>226</v>
      </c>
      <c r="W210" s="48" t="s">
        <v>229</v>
      </c>
      <c r="X210" s="48" t="s">
        <v>228</v>
      </c>
      <c r="Y210" s="24" t="s">
        <v>800</v>
      </c>
      <c r="Z210" s="24" t="s">
        <v>232</v>
      </c>
      <c r="AA210" s="130" t="s">
        <v>232</v>
      </c>
      <c r="AB210" s="24" t="s">
        <v>232</v>
      </c>
      <c r="AC210" s="56">
        <v>0.1</v>
      </c>
      <c r="AD210" s="55" t="s">
        <v>232</v>
      </c>
      <c r="AE210" s="55"/>
      <c r="AF210" s="55"/>
      <c r="AG210" s="55"/>
      <c r="AH210" s="55"/>
      <c r="AI210" s="55"/>
      <c r="AJ210" s="55"/>
      <c r="AK210" s="55"/>
      <c r="AL210" s="55"/>
      <c r="AM210" s="55"/>
      <c r="AN210" s="55" t="s">
        <v>342</v>
      </c>
      <c r="AO210" s="55" t="s">
        <v>801</v>
      </c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48"/>
      <c r="BA210" s="83">
        <v>1</v>
      </c>
      <c r="BB210" s="83">
        <v>1</v>
      </c>
      <c r="BC210" s="83">
        <v>1</v>
      </c>
      <c r="BD210" s="83">
        <v>0</v>
      </c>
      <c r="BE210" s="83">
        <v>0</v>
      </c>
      <c r="BF210" s="83">
        <v>0</v>
      </c>
      <c r="BG210" s="83">
        <v>0</v>
      </c>
      <c r="BH210" s="83">
        <v>1</v>
      </c>
      <c r="BI210" s="92">
        <v>1</v>
      </c>
      <c r="BJ210" s="92">
        <v>1</v>
      </c>
      <c r="BK210" s="92">
        <v>1</v>
      </c>
      <c r="BL210" s="83">
        <v>1</v>
      </c>
      <c r="BM210" s="83">
        <v>1</v>
      </c>
      <c r="BN210" s="83">
        <v>0</v>
      </c>
      <c r="BO210" s="83">
        <v>0</v>
      </c>
      <c r="BP210" s="97">
        <v>0</v>
      </c>
      <c r="BQ210" s="97">
        <v>0</v>
      </c>
      <c r="BR210" s="97">
        <v>0</v>
      </c>
      <c r="BS210" s="97">
        <v>0</v>
      </c>
      <c r="BT210" s="97">
        <v>1</v>
      </c>
      <c r="BU210" s="22">
        <v>1</v>
      </c>
      <c r="BV210" s="22">
        <v>1</v>
      </c>
      <c r="BW210" s="42">
        <v>1</v>
      </c>
      <c r="BX210" s="97">
        <v>1</v>
      </c>
      <c r="BY210" s="97">
        <v>1</v>
      </c>
    </row>
    <row r="211" s="3" customFormat="1" ht="30" customHeight="1" spans="1:77">
      <c r="A211" s="21">
        <f t="shared" si="17"/>
        <v>204</v>
      </c>
      <c r="B211" s="24"/>
      <c r="C211" s="24"/>
      <c r="D211" s="24"/>
      <c r="E211" s="24">
        <v>3</v>
      </c>
      <c r="F211" s="23"/>
      <c r="G211" s="24"/>
      <c r="H211" s="24"/>
      <c r="I211" s="24"/>
      <c r="J211" s="24"/>
      <c r="K211" s="24"/>
      <c r="L211" s="142"/>
      <c r="M211" s="142" t="s">
        <v>802</v>
      </c>
      <c r="N211" s="159" t="s">
        <v>802</v>
      </c>
      <c r="O211" s="160" t="s">
        <v>797</v>
      </c>
      <c r="P211" s="24" t="s">
        <v>140</v>
      </c>
      <c r="Q211" s="23" t="s">
        <v>226</v>
      </c>
      <c r="R211" s="24" t="s">
        <v>227</v>
      </c>
      <c r="S211" s="51"/>
      <c r="T211" s="23" t="s">
        <v>226</v>
      </c>
      <c r="U211" s="159" t="s">
        <v>802</v>
      </c>
      <c r="V211" s="23" t="s">
        <v>226</v>
      </c>
      <c r="W211" s="48" t="s">
        <v>229</v>
      </c>
      <c r="X211" s="48" t="s">
        <v>228</v>
      </c>
      <c r="Y211" s="24" t="s">
        <v>800</v>
      </c>
      <c r="Z211" s="24" t="s">
        <v>232</v>
      </c>
      <c r="AA211" s="130" t="s">
        <v>232</v>
      </c>
      <c r="AB211" s="24" t="s">
        <v>232</v>
      </c>
      <c r="AC211" s="56">
        <v>0.1</v>
      </c>
      <c r="AD211" s="55" t="s">
        <v>232</v>
      </c>
      <c r="AE211" s="55"/>
      <c r="AF211" s="55"/>
      <c r="AG211" s="55"/>
      <c r="AH211" s="55"/>
      <c r="AI211" s="55"/>
      <c r="AJ211" s="55"/>
      <c r="AK211" s="55"/>
      <c r="AL211" s="55"/>
      <c r="AM211" s="55"/>
      <c r="AN211" s="55" t="s">
        <v>342</v>
      </c>
      <c r="AO211" s="55" t="s">
        <v>801</v>
      </c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48"/>
      <c r="BA211" s="83">
        <v>0</v>
      </c>
      <c r="BB211" s="83">
        <v>0</v>
      </c>
      <c r="BC211" s="83">
        <v>0</v>
      </c>
      <c r="BD211" s="83">
        <v>0</v>
      </c>
      <c r="BE211" s="83">
        <v>1</v>
      </c>
      <c r="BF211" s="83">
        <v>0</v>
      </c>
      <c r="BG211" s="83">
        <v>1</v>
      </c>
      <c r="BH211" s="83">
        <v>0</v>
      </c>
      <c r="BI211" s="92">
        <v>0</v>
      </c>
      <c r="BJ211" s="92">
        <v>0</v>
      </c>
      <c r="BK211" s="92">
        <v>0</v>
      </c>
      <c r="BL211" s="83">
        <v>0</v>
      </c>
      <c r="BM211" s="83">
        <v>0</v>
      </c>
      <c r="BN211" s="83">
        <v>0</v>
      </c>
      <c r="BO211" s="83">
        <v>0</v>
      </c>
      <c r="BP211" s="97">
        <v>0</v>
      </c>
      <c r="BQ211" s="97">
        <v>0</v>
      </c>
      <c r="BR211" s="97">
        <v>0</v>
      </c>
      <c r="BS211" s="97">
        <v>0</v>
      </c>
      <c r="BT211" s="97">
        <v>0</v>
      </c>
      <c r="BU211" s="22">
        <v>0</v>
      </c>
      <c r="BV211" s="22">
        <v>0</v>
      </c>
      <c r="BW211" s="42">
        <v>0</v>
      </c>
      <c r="BX211" s="97">
        <v>0</v>
      </c>
      <c r="BY211" s="97">
        <v>0</v>
      </c>
    </row>
    <row r="212" s="3" customFormat="1" ht="30" customHeight="1" spans="1:77">
      <c r="A212" s="21">
        <f t="shared" si="17"/>
        <v>205</v>
      </c>
      <c r="B212" s="24"/>
      <c r="C212" s="24"/>
      <c r="D212" s="24"/>
      <c r="E212" s="24">
        <v>3</v>
      </c>
      <c r="F212" s="24"/>
      <c r="G212" s="24"/>
      <c r="H212" s="24"/>
      <c r="I212" s="24"/>
      <c r="J212" s="24"/>
      <c r="K212" s="24"/>
      <c r="L212" s="24"/>
      <c r="M212" s="24" t="s">
        <v>803</v>
      </c>
      <c r="N212" s="161" t="s">
        <v>803</v>
      </c>
      <c r="O212" s="160" t="s">
        <v>804</v>
      </c>
      <c r="P212" s="24" t="s">
        <v>805</v>
      </c>
      <c r="Q212" s="23" t="s">
        <v>226</v>
      </c>
      <c r="R212" s="24" t="s">
        <v>227</v>
      </c>
      <c r="S212" s="51"/>
      <c r="T212" s="23" t="s">
        <v>226</v>
      </c>
      <c r="U212" s="161" t="str">
        <f>N212</f>
        <v>SHT0014832</v>
      </c>
      <c r="V212" s="23" t="s">
        <v>226</v>
      </c>
      <c r="W212" s="48" t="s">
        <v>228</v>
      </c>
      <c r="X212" s="48" t="s">
        <v>229</v>
      </c>
      <c r="Y212" s="24" t="s">
        <v>800</v>
      </c>
      <c r="Z212" s="24" t="s">
        <v>232</v>
      </c>
      <c r="AA212" s="130" t="s">
        <v>232</v>
      </c>
      <c r="AB212" s="24" t="s">
        <v>232</v>
      </c>
      <c r="AC212" s="56">
        <v>0.1</v>
      </c>
      <c r="AD212" s="55" t="s">
        <v>232</v>
      </c>
      <c r="AE212" s="55"/>
      <c r="AF212" s="55"/>
      <c r="AG212" s="55"/>
      <c r="AH212" s="55"/>
      <c r="AI212" s="55"/>
      <c r="AJ212" s="55"/>
      <c r="AK212" s="55"/>
      <c r="AL212" s="55"/>
      <c r="AM212" s="55"/>
      <c r="AN212" s="55" t="s">
        <v>342</v>
      </c>
      <c r="AO212" s="55" t="s">
        <v>801</v>
      </c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23"/>
      <c r="BA212" s="85">
        <v>0</v>
      </c>
      <c r="BB212" s="85">
        <v>0</v>
      </c>
      <c r="BC212" s="83">
        <v>0</v>
      </c>
      <c r="BD212" s="85">
        <v>0</v>
      </c>
      <c r="BE212" s="85">
        <v>0</v>
      </c>
      <c r="BF212" s="85">
        <v>0</v>
      </c>
      <c r="BG212" s="85">
        <v>0</v>
      </c>
      <c r="BH212" s="83">
        <v>0</v>
      </c>
      <c r="BI212" s="92">
        <v>0</v>
      </c>
      <c r="BJ212" s="92">
        <v>0</v>
      </c>
      <c r="BK212" s="92">
        <v>0</v>
      </c>
      <c r="BL212" s="83">
        <v>0</v>
      </c>
      <c r="BM212" s="83">
        <v>0</v>
      </c>
      <c r="BN212" s="83">
        <v>0</v>
      </c>
      <c r="BO212" s="83">
        <v>0</v>
      </c>
      <c r="BP212" s="97">
        <v>0</v>
      </c>
      <c r="BQ212" s="86">
        <v>1</v>
      </c>
      <c r="BR212" s="86">
        <v>0</v>
      </c>
      <c r="BS212" s="97">
        <v>0</v>
      </c>
      <c r="BT212" s="97">
        <v>0</v>
      </c>
      <c r="BU212" s="22">
        <v>0</v>
      </c>
      <c r="BV212" s="22">
        <v>0</v>
      </c>
      <c r="BW212" s="42">
        <v>0</v>
      </c>
      <c r="BX212" s="86">
        <v>0</v>
      </c>
      <c r="BY212" s="86">
        <v>0</v>
      </c>
    </row>
    <row r="213" s="3" customFormat="1" ht="30" customHeight="1" spans="1:77">
      <c r="A213" s="21">
        <f t="shared" si="17"/>
        <v>206</v>
      </c>
      <c r="B213" s="24"/>
      <c r="C213" s="24"/>
      <c r="D213" s="24"/>
      <c r="E213" s="24">
        <v>3</v>
      </c>
      <c r="F213" s="24"/>
      <c r="G213" s="24"/>
      <c r="H213" s="24"/>
      <c r="I213" s="24"/>
      <c r="J213" s="24"/>
      <c r="K213" s="24"/>
      <c r="L213" s="24"/>
      <c r="M213" s="24" t="s">
        <v>806</v>
      </c>
      <c r="N213" s="161" t="s">
        <v>806</v>
      </c>
      <c r="O213" s="160" t="s">
        <v>797</v>
      </c>
      <c r="P213" s="24" t="s">
        <v>805</v>
      </c>
      <c r="Q213" s="23" t="s">
        <v>226</v>
      </c>
      <c r="R213" s="24" t="s">
        <v>227</v>
      </c>
      <c r="S213" s="51"/>
      <c r="T213" s="23" t="s">
        <v>226</v>
      </c>
      <c r="U213" s="161" t="str">
        <f>N213</f>
        <v>SHT0015090</v>
      </c>
      <c r="V213" s="23" t="s">
        <v>226</v>
      </c>
      <c r="W213" s="48" t="s">
        <v>228</v>
      </c>
      <c r="X213" s="48" t="s">
        <v>229</v>
      </c>
      <c r="Y213" s="24" t="s">
        <v>800</v>
      </c>
      <c r="Z213" s="24" t="s">
        <v>232</v>
      </c>
      <c r="AA213" s="130" t="s">
        <v>232</v>
      </c>
      <c r="AB213" s="24" t="s">
        <v>232</v>
      </c>
      <c r="AC213" s="56">
        <v>0.1</v>
      </c>
      <c r="AD213" s="55" t="s">
        <v>232</v>
      </c>
      <c r="AE213" s="55"/>
      <c r="AF213" s="55"/>
      <c r="AG213" s="55"/>
      <c r="AH213" s="55"/>
      <c r="AI213" s="55"/>
      <c r="AJ213" s="55"/>
      <c r="AK213" s="55"/>
      <c r="AL213" s="55"/>
      <c r="AM213" s="55"/>
      <c r="AN213" s="55" t="s">
        <v>342</v>
      </c>
      <c r="AO213" s="55" t="s">
        <v>801</v>
      </c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23"/>
      <c r="BA213" s="85">
        <v>0</v>
      </c>
      <c r="BB213" s="85">
        <v>0</v>
      </c>
      <c r="BC213" s="85">
        <v>0</v>
      </c>
      <c r="BD213" s="85">
        <v>0</v>
      </c>
      <c r="BE213" s="85">
        <v>0</v>
      </c>
      <c r="BF213" s="85">
        <v>0</v>
      </c>
      <c r="BG213" s="85">
        <v>0</v>
      </c>
      <c r="BH213" s="85">
        <v>0</v>
      </c>
      <c r="BI213" s="85">
        <v>0</v>
      </c>
      <c r="BJ213" s="85">
        <v>0</v>
      </c>
      <c r="BK213" s="85">
        <v>0</v>
      </c>
      <c r="BL213" s="85">
        <v>0</v>
      </c>
      <c r="BM213" s="85">
        <v>0</v>
      </c>
      <c r="BN213" s="85">
        <v>0</v>
      </c>
      <c r="BO213" s="85">
        <v>0</v>
      </c>
      <c r="BP213" s="85">
        <v>0</v>
      </c>
      <c r="BQ213" s="85">
        <v>0</v>
      </c>
      <c r="BR213" s="85">
        <v>1</v>
      </c>
      <c r="BS213" s="85">
        <v>0</v>
      </c>
      <c r="BT213" s="85">
        <v>0</v>
      </c>
      <c r="BU213" s="85">
        <v>0</v>
      </c>
      <c r="BV213" s="85">
        <v>0</v>
      </c>
      <c r="BW213" s="85">
        <v>0</v>
      </c>
      <c r="BX213" s="85">
        <v>0</v>
      </c>
      <c r="BY213" s="85">
        <v>0</v>
      </c>
    </row>
    <row r="214" s="3" customFormat="1" ht="30" customHeight="1" spans="1:77">
      <c r="A214" s="21">
        <f t="shared" si="17"/>
        <v>207</v>
      </c>
      <c r="B214" s="24"/>
      <c r="C214" s="24"/>
      <c r="D214" s="24"/>
      <c r="E214" s="24">
        <v>3</v>
      </c>
      <c r="F214" s="24"/>
      <c r="G214" s="24"/>
      <c r="H214" s="24"/>
      <c r="I214" s="24"/>
      <c r="J214" s="24"/>
      <c r="K214" s="24"/>
      <c r="L214" s="24"/>
      <c r="M214" s="161" t="s">
        <v>807</v>
      </c>
      <c r="N214" s="161" t="s">
        <v>807</v>
      </c>
      <c r="O214" s="160" t="s">
        <v>808</v>
      </c>
      <c r="P214" s="24" t="s">
        <v>809</v>
      </c>
      <c r="Q214" s="23" t="s">
        <v>242</v>
      </c>
      <c r="R214" s="24" t="s">
        <v>227</v>
      </c>
      <c r="S214" s="51"/>
      <c r="T214" s="23" t="s">
        <v>226</v>
      </c>
      <c r="U214" s="161" t="str">
        <f>N214</f>
        <v>BCL0010018</v>
      </c>
      <c r="V214" s="23" t="s">
        <v>226</v>
      </c>
      <c r="W214" s="48" t="s">
        <v>229</v>
      </c>
      <c r="X214" s="48" t="s">
        <v>228</v>
      </c>
      <c r="Y214" s="24"/>
      <c r="Z214" s="24" t="s">
        <v>810</v>
      </c>
      <c r="AA214" s="130" t="s">
        <v>232</v>
      </c>
      <c r="AB214" s="24" t="s">
        <v>811</v>
      </c>
      <c r="AC214" s="57">
        <v>0.0002</v>
      </c>
      <c r="AD214" s="55" t="s">
        <v>232</v>
      </c>
      <c r="AE214" s="55"/>
      <c r="AF214" s="55"/>
      <c r="AG214" s="55"/>
      <c r="AH214" s="55"/>
      <c r="AI214" s="55"/>
      <c r="AJ214" s="55"/>
      <c r="AK214" s="55"/>
      <c r="AL214" s="55"/>
      <c r="AM214" s="55"/>
      <c r="AN214" s="55" t="s">
        <v>342</v>
      </c>
      <c r="AO214" s="55" t="s">
        <v>812</v>
      </c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23"/>
      <c r="BA214" s="85">
        <v>1</v>
      </c>
      <c r="BB214" s="85">
        <v>1</v>
      </c>
      <c r="BC214" s="85">
        <v>1</v>
      </c>
      <c r="BD214" s="85">
        <v>1</v>
      </c>
      <c r="BE214" s="85">
        <v>1</v>
      </c>
      <c r="BF214" s="85">
        <v>1</v>
      </c>
      <c r="BG214" s="85">
        <v>1</v>
      </c>
      <c r="BH214" s="85">
        <v>1</v>
      </c>
      <c r="BI214" s="85">
        <v>1</v>
      </c>
      <c r="BJ214" s="85">
        <v>1</v>
      </c>
      <c r="BK214" s="85">
        <v>1</v>
      </c>
      <c r="BL214" s="85">
        <v>1</v>
      </c>
      <c r="BM214" s="85">
        <v>1</v>
      </c>
      <c r="BN214" s="85">
        <v>1</v>
      </c>
      <c r="BO214" s="85">
        <v>2</v>
      </c>
      <c r="BP214" s="85">
        <v>2</v>
      </c>
      <c r="BQ214" s="85">
        <v>1</v>
      </c>
      <c r="BR214" s="85">
        <v>1</v>
      </c>
      <c r="BS214" s="85">
        <v>2</v>
      </c>
      <c r="BT214" s="85">
        <v>1</v>
      </c>
      <c r="BU214" s="85">
        <v>1</v>
      </c>
      <c r="BV214" s="85">
        <v>1</v>
      </c>
      <c r="BW214" s="85">
        <v>1</v>
      </c>
      <c r="BX214" s="85">
        <v>1</v>
      </c>
      <c r="BY214" s="85">
        <v>1</v>
      </c>
    </row>
    <row r="215" s="3" customFormat="1" ht="30" customHeight="1" spans="1:77">
      <c r="A215" s="21">
        <f t="shared" si="17"/>
        <v>208</v>
      </c>
      <c r="B215" s="24"/>
      <c r="C215" s="24"/>
      <c r="D215" s="24"/>
      <c r="E215" s="24">
        <v>3</v>
      </c>
      <c r="F215" s="23"/>
      <c r="G215" s="24"/>
      <c r="H215" s="24"/>
      <c r="I215" s="24"/>
      <c r="J215" s="24"/>
      <c r="K215" s="24"/>
      <c r="L215" s="142"/>
      <c r="M215" s="142" t="s">
        <v>813</v>
      </c>
      <c r="N215" s="160" t="s">
        <v>814</v>
      </c>
      <c r="O215" s="160" t="s">
        <v>790</v>
      </c>
      <c r="P215" s="158" t="s">
        <v>815</v>
      </c>
      <c r="Q215" s="23" t="s">
        <v>367</v>
      </c>
      <c r="R215" s="24" t="s">
        <v>227</v>
      </c>
      <c r="S215" s="51"/>
      <c r="T215" s="23" t="s">
        <v>226</v>
      </c>
      <c r="U215" s="24" t="s">
        <v>232</v>
      </c>
      <c r="V215" s="23" t="s">
        <v>226</v>
      </c>
      <c r="W215" s="48" t="s">
        <v>229</v>
      </c>
      <c r="X215" s="48" t="s">
        <v>228</v>
      </c>
      <c r="Y215" s="23" t="s">
        <v>339</v>
      </c>
      <c r="Z215" s="24">
        <v>4</v>
      </c>
      <c r="AA215" s="130" t="s">
        <v>792</v>
      </c>
      <c r="AB215" s="24"/>
      <c r="AC215" s="148">
        <v>0.0003</v>
      </c>
      <c r="AD215" s="55" t="s">
        <v>232</v>
      </c>
      <c r="AE215" s="55"/>
      <c r="AF215" s="55"/>
      <c r="AG215" s="55"/>
      <c r="AH215" s="55"/>
      <c r="AI215" s="55"/>
      <c r="AJ215" s="55"/>
      <c r="AK215" s="55"/>
      <c r="AL215" s="55"/>
      <c r="AM215" s="55"/>
      <c r="AN215" s="55" t="s">
        <v>342</v>
      </c>
      <c r="AO215" s="55" t="s">
        <v>816</v>
      </c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48"/>
      <c r="BA215" s="83">
        <v>0</v>
      </c>
      <c r="BB215" s="83">
        <v>0</v>
      </c>
      <c r="BC215" s="83">
        <v>0</v>
      </c>
      <c r="BD215" s="83">
        <v>1</v>
      </c>
      <c r="BE215" s="83">
        <v>0</v>
      </c>
      <c r="BF215" s="83">
        <v>1</v>
      </c>
      <c r="BG215" s="94">
        <v>0</v>
      </c>
      <c r="BH215" s="83">
        <v>0</v>
      </c>
      <c r="BI215" s="92">
        <v>0</v>
      </c>
      <c r="BJ215" s="92">
        <v>0</v>
      </c>
      <c r="BK215" s="92">
        <v>0</v>
      </c>
      <c r="BL215" s="83">
        <v>0</v>
      </c>
      <c r="BM215" s="83">
        <v>0</v>
      </c>
      <c r="BN215" s="83">
        <v>1</v>
      </c>
      <c r="BO215" s="83">
        <v>1</v>
      </c>
      <c r="BP215" s="97">
        <v>1</v>
      </c>
      <c r="BQ215" s="97">
        <v>0</v>
      </c>
      <c r="BR215" s="97">
        <v>0</v>
      </c>
      <c r="BS215" s="97">
        <v>1</v>
      </c>
      <c r="BT215" s="97">
        <v>0</v>
      </c>
      <c r="BU215" s="22">
        <v>0</v>
      </c>
      <c r="BV215" s="22">
        <v>0</v>
      </c>
      <c r="BW215" s="42">
        <v>0</v>
      </c>
      <c r="BX215" s="97">
        <v>0</v>
      </c>
      <c r="BY215" s="97">
        <v>0</v>
      </c>
    </row>
    <row r="216" s="3" customFormat="1" ht="30" customHeight="1" spans="1:77">
      <c r="A216" s="21">
        <f t="shared" si="17"/>
        <v>209</v>
      </c>
      <c r="B216" s="24"/>
      <c r="C216" s="24"/>
      <c r="D216" s="24"/>
      <c r="E216" s="24">
        <v>3</v>
      </c>
      <c r="F216" s="23"/>
      <c r="G216" s="24"/>
      <c r="H216" s="24"/>
      <c r="I216" s="24"/>
      <c r="J216" s="24"/>
      <c r="K216" s="24"/>
      <c r="L216" s="142"/>
      <c r="M216" s="142" t="s">
        <v>817</v>
      </c>
      <c r="N216" s="160"/>
      <c r="O216" s="160" t="s">
        <v>818</v>
      </c>
      <c r="P216" s="158" t="s">
        <v>819</v>
      </c>
      <c r="Q216" s="23" t="s">
        <v>367</v>
      </c>
      <c r="R216" s="24" t="s">
        <v>227</v>
      </c>
      <c r="S216" s="51"/>
      <c r="T216" s="23" t="s">
        <v>226</v>
      </c>
      <c r="U216" s="160" t="s">
        <v>820</v>
      </c>
      <c r="V216" s="23" t="s">
        <v>226</v>
      </c>
      <c r="W216" s="159" t="s">
        <v>228</v>
      </c>
      <c r="X216" s="159" t="s">
        <v>229</v>
      </c>
      <c r="Y216" s="24" t="s">
        <v>348</v>
      </c>
      <c r="Z216" s="24" t="s">
        <v>498</v>
      </c>
      <c r="AA216" s="130" t="s">
        <v>748</v>
      </c>
      <c r="AB216" s="24" t="s">
        <v>821</v>
      </c>
      <c r="AC216" s="148"/>
      <c r="AD216" s="55" t="s">
        <v>319</v>
      </c>
      <c r="AE216" s="55"/>
      <c r="AF216" s="55"/>
      <c r="AG216" s="55"/>
      <c r="AH216" s="55"/>
      <c r="AI216" s="55"/>
      <c r="AJ216" s="55"/>
      <c r="AK216" s="55"/>
      <c r="AL216" s="55"/>
      <c r="AM216" s="55"/>
      <c r="AN216" s="55" t="s">
        <v>235</v>
      </c>
      <c r="AO216" s="55" t="s">
        <v>320</v>
      </c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48" t="s">
        <v>822</v>
      </c>
      <c r="BA216" s="83">
        <v>0</v>
      </c>
      <c r="BB216" s="83">
        <v>0</v>
      </c>
      <c r="BC216" s="83">
        <v>0</v>
      </c>
      <c r="BD216" s="83">
        <v>1</v>
      </c>
      <c r="BE216" s="83">
        <v>0</v>
      </c>
      <c r="BF216" s="83">
        <v>1</v>
      </c>
      <c r="BG216" s="94">
        <v>0</v>
      </c>
      <c r="BH216" s="83">
        <v>0</v>
      </c>
      <c r="BI216" s="92">
        <v>0</v>
      </c>
      <c r="BJ216" s="92">
        <v>0</v>
      </c>
      <c r="BK216" s="92">
        <v>0</v>
      </c>
      <c r="BL216" s="83">
        <v>0</v>
      </c>
      <c r="BM216" s="83">
        <v>0</v>
      </c>
      <c r="BN216" s="83">
        <v>1</v>
      </c>
      <c r="BO216" s="83">
        <v>1</v>
      </c>
      <c r="BP216" s="97">
        <v>1</v>
      </c>
      <c r="BQ216" s="97">
        <v>0</v>
      </c>
      <c r="BR216" s="97">
        <v>0</v>
      </c>
      <c r="BS216" s="97">
        <v>1</v>
      </c>
      <c r="BT216" s="97">
        <v>0</v>
      </c>
      <c r="BU216" s="22">
        <v>0</v>
      </c>
      <c r="BV216" s="22">
        <v>0</v>
      </c>
      <c r="BW216" s="42">
        <v>0</v>
      </c>
      <c r="BX216" s="97">
        <v>0</v>
      </c>
      <c r="BY216" s="97">
        <v>0</v>
      </c>
    </row>
    <row r="217" s="3" customFormat="1" ht="30" customHeight="1" spans="1:77">
      <c r="A217" s="21">
        <f t="shared" si="17"/>
        <v>210</v>
      </c>
      <c r="B217" s="24"/>
      <c r="C217" s="24"/>
      <c r="D217" s="24"/>
      <c r="E217" s="24"/>
      <c r="F217" s="23">
        <v>4</v>
      </c>
      <c r="G217" s="24"/>
      <c r="H217" s="24"/>
      <c r="I217" s="24"/>
      <c r="J217" s="24"/>
      <c r="K217" s="24"/>
      <c r="L217" s="142"/>
      <c r="M217" s="142" t="s">
        <v>820</v>
      </c>
      <c r="N217" s="160" t="s">
        <v>820</v>
      </c>
      <c r="O217" s="160" t="s">
        <v>823</v>
      </c>
      <c r="P217" s="158" t="s">
        <v>819</v>
      </c>
      <c r="Q217" s="23" t="s">
        <v>367</v>
      </c>
      <c r="R217" s="24" t="s">
        <v>227</v>
      </c>
      <c r="S217" s="51"/>
      <c r="T217" s="23" t="s">
        <v>226</v>
      </c>
      <c r="U217" s="160" t="s">
        <v>820</v>
      </c>
      <c r="V217" s="23" t="s">
        <v>226</v>
      </c>
      <c r="W217" s="159" t="s">
        <v>228</v>
      </c>
      <c r="X217" s="159" t="s">
        <v>229</v>
      </c>
      <c r="Y217" s="24" t="s">
        <v>348</v>
      </c>
      <c r="Z217" s="24" t="s">
        <v>498</v>
      </c>
      <c r="AA217" s="130" t="s">
        <v>748</v>
      </c>
      <c r="AB217" s="24" t="s">
        <v>821</v>
      </c>
      <c r="AC217" s="148">
        <v>0.0532</v>
      </c>
      <c r="AD217" s="55" t="s">
        <v>319</v>
      </c>
      <c r="AE217" s="55" t="s">
        <v>351</v>
      </c>
      <c r="AF217" s="55" t="s">
        <v>824</v>
      </c>
      <c r="AG217" s="55">
        <v>135</v>
      </c>
      <c r="AH217" s="55">
        <v>89</v>
      </c>
      <c r="AI217" s="55" t="s">
        <v>825</v>
      </c>
      <c r="AJ217" s="55">
        <v>0.14165685</v>
      </c>
      <c r="AK217" s="65">
        <f>AC217/AJ217</f>
        <v>0.37555543554724</v>
      </c>
      <c r="AL217" s="55"/>
      <c r="AM217" s="55"/>
      <c r="AN217" s="55" t="s">
        <v>342</v>
      </c>
      <c r="AO217" s="55" t="s">
        <v>695</v>
      </c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48" t="s">
        <v>822</v>
      </c>
      <c r="BA217" s="83">
        <v>0</v>
      </c>
      <c r="BB217" s="83">
        <v>0</v>
      </c>
      <c r="BC217" s="83">
        <v>0</v>
      </c>
      <c r="BD217" s="83">
        <v>1</v>
      </c>
      <c r="BE217" s="83">
        <v>0</v>
      </c>
      <c r="BF217" s="83">
        <v>1</v>
      </c>
      <c r="BG217" s="94">
        <v>0</v>
      </c>
      <c r="BH217" s="83">
        <v>0</v>
      </c>
      <c r="BI217" s="92">
        <v>0</v>
      </c>
      <c r="BJ217" s="92">
        <v>0</v>
      </c>
      <c r="BK217" s="92">
        <v>0</v>
      </c>
      <c r="BL217" s="83">
        <v>0</v>
      </c>
      <c r="BM217" s="83">
        <v>0</v>
      </c>
      <c r="BN217" s="83">
        <v>1</v>
      </c>
      <c r="BO217" s="83">
        <v>1</v>
      </c>
      <c r="BP217" s="97">
        <v>1</v>
      </c>
      <c r="BQ217" s="97">
        <v>0</v>
      </c>
      <c r="BR217" s="97">
        <v>0</v>
      </c>
      <c r="BS217" s="97">
        <v>1</v>
      </c>
      <c r="BT217" s="97">
        <v>0</v>
      </c>
      <c r="BU217" s="22">
        <v>0</v>
      </c>
      <c r="BV217" s="22">
        <v>0</v>
      </c>
      <c r="BW217" s="42">
        <v>0</v>
      </c>
      <c r="BX217" s="97">
        <v>0</v>
      </c>
      <c r="BY217" s="97">
        <v>0</v>
      </c>
    </row>
    <row r="218" s="3" customFormat="1" ht="30" customHeight="1" spans="1:77">
      <c r="A218" s="21">
        <f t="shared" si="17"/>
        <v>211</v>
      </c>
      <c r="B218" s="24"/>
      <c r="C218" s="24"/>
      <c r="D218" s="24"/>
      <c r="E218" s="24">
        <v>3</v>
      </c>
      <c r="F218" s="23"/>
      <c r="G218" s="24"/>
      <c r="H218" s="24"/>
      <c r="I218" s="24"/>
      <c r="J218" s="24"/>
      <c r="K218" s="24"/>
      <c r="L218" s="142"/>
      <c r="M218" s="142" t="s">
        <v>826</v>
      </c>
      <c r="N218" s="160" t="s">
        <v>826</v>
      </c>
      <c r="O218" s="160" t="s">
        <v>827</v>
      </c>
      <c r="P218" s="159" t="s">
        <v>828</v>
      </c>
      <c r="Q218" s="159" t="s">
        <v>226</v>
      </c>
      <c r="R218" s="24" t="s">
        <v>227</v>
      </c>
      <c r="S218" s="159"/>
      <c r="T218" s="159" t="s">
        <v>242</v>
      </c>
      <c r="U218" s="160" t="s">
        <v>826</v>
      </c>
      <c r="V218" s="159" t="s">
        <v>242</v>
      </c>
      <c r="W218" s="159" t="s">
        <v>228</v>
      </c>
      <c r="X218" s="159" t="s">
        <v>229</v>
      </c>
      <c r="Y218" s="161" t="s">
        <v>230</v>
      </c>
      <c r="Z218" s="159" t="s">
        <v>231</v>
      </c>
      <c r="AA218" s="130" t="s">
        <v>232</v>
      </c>
      <c r="AB218" s="130" t="s">
        <v>232</v>
      </c>
      <c r="AC218" s="159">
        <v>0.1357</v>
      </c>
      <c r="AD218" s="55" t="s">
        <v>232</v>
      </c>
      <c r="AE218" s="55"/>
      <c r="AF218" s="55"/>
      <c r="AG218" s="55"/>
      <c r="AH218" s="55"/>
      <c r="AI218" s="55"/>
      <c r="AJ218" s="55"/>
      <c r="AK218" s="55"/>
      <c r="AL218" s="55"/>
      <c r="AM218" s="55"/>
      <c r="AN218" s="55" t="s">
        <v>342</v>
      </c>
      <c r="AO218" s="55" t="s">
        <v>801</v>
      </c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48"/>
      <c r="BA218" s="83">
        <v>0</v>
      </c>
      <c r="BB218" s="83">
        <v>0</v>
      </c>
      <c r="BC218" s="83">
        <v>0</v>
      </c>
      <c r="BD218" s="83">
        <v>1</v>
      </c>
      <c r="BE218" s="83">
        <v>0</v>
      </c>
      <c r="BF218" s="83">
        <v>1</v>
      </c>
      <c r="BG218" s="94">
        <v>0</v>
      </c>
      <c r="BH218" s="83">
        <v>0</v>
      </c>
      <c r="BI218" s="92">
        <v>0</v>
      </c>
      <c r="BJ218" s="92">
        <v>0</v>
      </c>
      <c r="BK218" s="92">
        <v>0</v>
      </c>
      <c r="BL218" s="83">
        <v>0</v>
      </c>
      <c r="BM218" s="83">
        <v>0</v>
      </c>
      <c r="BN218" s="83">
        <v>0</v>
      </c>
      <c r="BO218" s="83">
        <v>0</v>
      </c>
      <c r="BP218" s="97">
        <v>0</v>
      </c>
      <c r="BQ218" s="97">
        <v>0</v>
      </c>
      <c r="BR218" s="97">
        <v>0</v>
      </c>
      <c r="BS218" s="97">
        <v>0</v>
      </c>
      <c r="BT218" s="97">
        <v>0</v>
      </c>
      <c r="BU218" s="22">
        <v>0</v>
      </c>
      <c r="BV218" s="22">
        <v>0</v>
      </c>
      <c r="BW218" s="42">
        <v>0</v>
      </c>
      <c r="BX218" s="97">
        <v>0</v>
      </c>
      <c r="BY218" s="97">
        <v>0</v>
      </c>
    </row>
    <row r="219" s="3" customFormat="1" ht="30" customHeight="1" spans="1:77">
      <c r="A219" s="21">
        <f t="shared" si="17"/>
        <v>212</v>
      </c>
      <c r="B219" s="24"/>
      <c r="C219" s="24"/>
      <c r="D219" s="24"/>
      <c r="E219" s="24">
        <v>3</v>
      </c>
      <c r="F219" s="23"/>
      <c r="G219" s="24"/>
      <c r="H219" s="24"/>
      <c r="I219" s="24"/>
      <c r="J219" s="24"/>
      <c r="K219" s="24"/>
      <c r="L219" s="142"/>
      <c r="M219" s="142" t="s">
        <v>829</v>
      </c>
      <c r="N219" s="160" t="s">
        <v>829</v>
      </c>
      <c r="O219" s="160" t="s">
        <v>830</v>
      </c>
      <c r="P219" s="160" t="s">
        <v>264</v>
      </c>
      <c r="Q219" s="159" t="s">
        <v>226</v>
      </c>
      <c r="R219" s="24" t="s">
        <v>227</v>
      </c>
      <c r="S219" s="159"/>
      <c r="T219" s="159" t="s">
        <v>226</v>
      </c>
      <c r="U219" s="160" t="s">
        <v>829</v>
      </c>
      <c r="V219" s="159" t="s">
        <v>226</v>
      </c>
      <c r="W219" s="159" t="s">
        <v>228</v>
      </c>
      <c r="X219" s="159" t="s">
        <v>229</v>
      </c>
      <c r="Y219" s="161" t="s">
        <v>230</v>
      </c>
      <c r="Z219" s="159" t="s">
        <v>231</v>
      </c>
      <c r="AA219" s="130" t="s">
        <v>232</v>
      </c>
      <c r="AB219" s="130" t="s">
        <v>232</v>
      </c>
      <c r="AC219" s="159">
        <v>0.1357</v>
      </c>
      <c r="AD219" s="55" t="s">
        <v>232</v>
      </c>
      <c r="AE219" s="55"/>
      <c r="AF219" s="55"/>
      <c r="AG219" s="55"/>
      <c r="AH219" s="55"/>
      <c r="AI219" s="55"/>
      <c r="AJ219" s="55"/>
      <c r="AK219" s="55"/>
      <c r="AL219" s="55"/>
      <c r="AM219" s="55"/>
      <c r="AN219" s="55" t="s">
        <v>342</v>
      </c>
      <c r="AO219" s="55" t="s">
        <v>801</v>
      </c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48"/>
      <c r="BA219" s="83">
        <v>0</v>
      </c>
      <c r="BB219" s="83">
        <v>0</v>
      </c>
      <c r="BC219" s="83">
        <v>0</v>
      </c>
      <c r="BD219" s="83">
        <v>0</v>
      </c>
      <c r="BE219" s="83">
        <v>0</v>
      </c>
      <c r="BF219" s="83">
        <v>0</v>
      </c>
      <c r="BG219" s="86">
        <v>0</v>
      </c>
      <c r="BH219" s="83">
        <v>0</v>
      </c>
      <c r="BI219" s="92">
        <v>0</v>
      </c>
      <c r="BJ219" s="92">
        <v>0</v>
      </c>
      <c r="BK219" s="92">
        <v>0</v>
      </c>
      <c r="BL219" s="83">
        <v>0</v>
      </c>
      <c r="BM219" s="83">
        <v>0</v>
      </c>
      <c r="BN219" s="83">
        <v>1</v>
      </c>
      <c r="BO219" s="83">
        <v>0</v>
      </c>
      <c r="BP219" s="97">
        <v>0</v>
      </c>
      <c r="BQ219" s="97">
        <v>0</v>
      </c>
      <c r="BR219" s="97">
        <v>0</v>
      </c>
      <c r="BS219" s="97">
        <v>1</v>
      </c>
      <c r="BT219" s="97">
        <v>0</v>
      </c>
      <c r="BU219" s="22">
        <v>0</v>
      </c>
      <c r="BV219" s="22">
        <v>0</v>
      </c>
      <c r="BW219" s="42">
        <v>0</v>
      </c>
      <c r="BX219" s="97">
        <v>0</v>
      </c>
      <c r="BY219" s="97">
        <v>0</v>
      </c>
    </row>
    <row r="220" s="3" customFormat="1" ht="30" customHeight="1" spans="1:77">
      <c r="A220" s="21">
        <f t="shared" ref="A220:A249" si="18">ROW()-7</f>
        <v>213</v>
      </c>
      <c r="B220" s="24"/>
      <c r="C220" s="24"/>
      <c r="D220" s="24"/>
      <c r="E220" s="24">
        <v>3</v>
      </c>
      <c r="F220" s="24"/>
      <c r="G220" s="24"/>
      <c r="H220" s="24"/>
      <c r="I220" s="24"/>
      <c r="J220" s="24"/>
      <c r="K220" s="24"/>
      <c r="L220" s="24"/>
      <c r="M220" s="24" t="s">
        <v>831</v>
      </c>
      <c r="N220" s="160" t="s">
        <v>831</v>
      </c>
      <c r="O220" s="160" t="s">
        <v>832</v>
      </c>
      <c r="P220" s="24" t="s">
        <v>833</v>
      </c>
      <c r="Q220" s="159" t="s">
        <v>226</v>
      </c>
      <c r="R220" s="24" t="s">
        <v>227</v>
      </c>
      <c r="S220" s="159"/>
      <c r="T220" s="159" t="s">
        <v>226</v>
      </c>
      <c r="U220" s="160" t="str">
        <f>N220</f>
        <v>SHT0014831</v>
      </c>
      <c r="V220" s="159" t="s">
        <v>226</v>
      </c>
      <c r="W220" s="159" t="s">
        <v>228</v>
      </c>
      <c r="X220" s="159" t="s">
        <v>229</v>
      </c>
      <c r="Y220" s="161" t="s">
        <v>230</v>
      </c>
      <c r="Z220" s="159" t="s">
        <v>231</v>
      </c>
      <c r="AA220" s="130" t="s">
        <v>232</v>
      </c>
      <c r="AB220" s="130" t="s">
        <v>232</v>
      </c>
      <c r="AC220" s="159">
        <v>0.1357</v>
      </c>
      <c r="AD220" s="55" t="s">
        <v>232</v>
      </c>
      <c r="AE220" s="55"/>
      <c r="AF220" s="55"/>
      <c r="AG220" s="55"/>
      <c r="AH220" s="55"/>
      <c r="AI220" s="55"/>
      <c r="AJ220" s="55"/>
      <c r="AK220" s="55"/>
      <c r="AL220" s="55"/>
      <c r="AM220" s="55"/>
      <c r="AN220" s="55" t="s">
        <v>342</v>
      </c>
      <c r="AO220" s="55" t="s">
        <v>801</v>
      </c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48"/>
      <c r="BA220" s="85">
        <v>0</v>
      </c>
      <c r="BB220" s="85">
        <v>0</v>
      </c>
      <c r="BC220" s="83">
        <v>0</v>
      </c>
      <c r="BD220" s="85">
        <v>0</v>
      </c>
      <c r="BE220" s="85">
        <v>0</v>
      </c>
      <c r="BF220" s="85">
        <v>0</v>
      </c>
      <c r="BG220" s="94">
        <v>0</v>
      </c>
      <c r="BH220" s="83">
        <v>0</v>
      </c>
      <c r="BI220" s="92">
        <v>0</v>
      </c>
      <c r="BJ220" s="92">
        <v>0</v>
      </c>
      <c r="BK220" s="92">
        <v>0</v>
      </c>
      <c r="BL220" s="83">
        <v>0</v>
      </c>
      <c r="BM220" s="83">
        <v>0</v>
      </c>
      <c r="BN220" s="83">
        <v>0</v>
      </c>
      <c r="BO220" s="83">
        <v>0</v>
      </c>
      <c r="BP220" s="97">
        <v>1</v>
      </c>
      <c r="BQ220" s="86">
        <v>0</v>
      </c>
      <c r="BR220" s="86">
        <v>0</v>
      </c>
      <c r="BS220" s="97">
        <v>0</v>
      </c>
      <c r="BT220" s="97">
        <v>0</v>
      </c>
      <c r="BU220" s="22">
        <v>0</v>
      </c>
      <c r="BV220" s="22">
        <v>0</v>
      </c>
      <c r="BW220" s="94">
        <v>0</v>
      </c>
      <c r="BX220" s="86">
        <v>0</v>
      </c>
      <c r="BY220" s="86">
        <v>0</v>
      </c>
    </row>
    <row r="221" s="3" customFormat="1" ht="30" customHeight="1" spans="1:77">
      <c r="A221" s="21">
        <f t="shared" si="18"/>
        <v>214</v>
      </c>
      <c r="B221" s="24"/>
      <c r="C221" s="24"/>
      <c r="D221" s="24"/>
      <c r="E221" s="24">
        <v>3</v>
      </c>
      <c r="F221" s="24"/>
      <c r="G221" s="24"/>
      <c r="H221" s="24"/>
      <c r="I221" s="24"/>
      <c r="J221" s="24"/>
      <c r="K221" s="24"/>
      <c r="L221" s="24"/>
      <c r="M221" s="24" t="s">
        <v>834</v>
      </c>
      <c r="N221" s="160" t="s">
        <v>834</v>
      </c>
      <c r="O221" s="160" t="s">
        <v>832</v>
      </c>
      <c r="P221" s="24" t="s">
        <v>268</v>
      </c>
      <c r="Q221" s="159" t="s">
        <v>226</v>
      </c>
      <c r="R221" s="24" t="s">
        <v>227</v>
      </c>
      <c r="S221" s="159"/>
      <c r="T221" s="159" t="s">
        <v>226</v>
      </c>
      <c r="U221" s="160" t="str">
        <f>N221</f>
        <v>SHT0014722</v>
      </c>
      <c r="V221" s="159" t="s">
        <v>226</v>
      </c>
      <c r="W221" s="159" t="s">
        <v>228</v>
      </c>
      <c r="X221" s="159" t="s">
        <v>229</v>
      </c>
      <c r="Y221" s="161" t="s">
        <v>230</v>
      </c>
      <c r="Z221" s="159" t="s">
        <v>231</v>
      </c>
      <c r="AA221" s="130" t="s">
        <v>232</v>
      </c>
      <c r="AB221" s="130" t="s">
        <v>232</v>
      </c>
      <c r="AC221" s="159">
        <v>0.1357</v>
      </c>
      <c r="AD221" s="55" t="s">
        <v>232</v>
      </c>
      <c r="AE221" s="55"/>
      <c r="AF221" s="55"/>
      <c r="AG221" s="55"/>
      <c r="AH221" s="55"/>
      <c r="AI221" s="55"/>
      <c r="AJ221" s="55"/>
      <c r="AK221" s="55"/>
      <c r="AL221" s="55"/>
      <c r="AM221" s="55"/>
      <c r="AN221" s="55" t="s">
        <v>342</v>
      </c>
      <c r="AO221" s="55" t="s">
        <v>801</v>
      </c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23"/>
      <c r="BA221" s="85">
        <v>0</v>
      </c>
      <c r="BB221" s="85">
        <v>0</v>
      </c>
      <c r="BC221" s="85">
        <v>0</v>
      </c>
      <c r="BD221" s="85">
        <v>0</v>
      </c>
      <c r="BE221" s="85">
        <v>0</v>
      </c>
      <c r="BF221" s="85">
        <v>0</v>
      </c>
      <c r="BG221" s="86">
        <v>0</v>
      </c>
      <c r="BH221" s="85">
        <v>0</v>
      </c>
      <c r="BI221" s="85">
        <v>0</v>
      </c>
      <c r="BJ221" s="85">
        <v>0</v>
      </c>
      <c r="BK221" s="85">
        <v>0</v>
      </c>
      <c r="BL221" s="85">
        <v>0</v>
      </c>
      <c r="BM221" s="85">
        <v>0</v>
      </c>
      <c r="BN221" s="85">
        <v>0</v>
      </c>
      <c r="BO221" s="83">
        <v>1</v>
      </c>
      <c r="BP221" s="97">
        <v>0</v>
      </c>
      <c r="BQ221" s="97">
        <v>0</v>
      </c>
      <c r="BR221" s="97">
        <v>0</v>
      </c>
      <c r="BS221" s="97">
        <v>0</v>
      </c>
      <c r="BT221" s="97">
        <v>0</v>
      </c>
      <c r="BU221" s="97">
        <v>0</v>
      </c>
      <c r="BV221" s="97">
        <v>0</v>
      </c>
      <c r="BW221" s="42">
        <v>0</v>
      </c>
      <c r="BX221" s="97">
        <v>0</v>
      </c>
      <c r="BY221" s="97">
        <v>0</v>
      </c>
    </row>
    <row r="222" s="3" customFormat="1" ht="30" customHeight="1" spans="1:77">
      <c r="A222" s="21">
        <f t="shared" si="18"/>
        <v>215</v>
      </c>
      <c r="B222" s="24"/>
      <c r="C222" s="24"/>
      <c r="D222" s="24"/>
      <c r="E222" s="24">
        <v>3</v>
      </c>
      <c r="F222" s="24"/>
      <c r="G222" s="24"/>
      <c r="H222" s="24"/>
      <c r="I222" s="24"/>
      <c r="J222" s="24"/>
      <c r="K222" s="24"/>
      <c r="L222" s="24"/>
      <c r="M222" s="24" t="s">
        <v>835</v>
      </c>
      <c r="N222" s="160" t="s">
        <v>835</v>
      </c>
      <c r="O222" s="160" t="s">
        <v>836</v>
      </c>
      <c r="P222" s="160" t="s">
        <v>837</v>
      </c>
      <c r="Q222" s="161" t="s">
        <v>367</v>
      </c>
      <c r="R222" s="24" t="s">
        <v>227</v>
      </c>
      <c r="S222" s="166"/>
      <c r="T222" s="161" t="s">
        <v>226</v>
      </c>
      <c r="U222" s="160" t="s">
        <v>835</v>
      </c>
      <c r="V222" s="161" t="s">
        <v>226</v>
      </c>
      <c r="W222" s="161" t="s">
        <v>229</v>
      </c>
      <c r="X222" s="161" t="s">
        <v>228</v>
      </c>
      <c r="Y222" s="161"/>
      <c r="Z222" s="161" t="s">
        <v>586</v>
      </c>
      <c r="AA222" s="130" t="s">
        <v>232</v>
      </c>
      <c r="AB222" s="130" t="s">
        <v>838</v>
      </c>
      <c r="AC222" s="167">
        <v>0.001</v>
      </c>
      <c r="AD222" s="55" t="s">
        <v>232</v>
      </c>
      <c r="AE222" s="55"/>
      <c r="AF222" s="55"/>
      <c r="AG222" s="55"/>
      <c r="AH222" s="55"/>
      <c r="AI222" s="55"/>
      <c r="AJ222" s="55"/>
      <c r="AK222" s="55"/>
      <c r="AL222" s="55"/>
      <c r="AM222" s="55"/>
      <c r="AN222" s="55" t="s">
        <v>342</v>
      </c>
      <c r="AO222" s="55" t="s">
        <v>839</v>
      </c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23"/>
      <c r="BA222" s="85">
        <v>0</v>
      </c>
      <c r="BB222" s="85">
        <v>0</v>
      </c>
      <c r="BC222" s="83">
        <v>0</v>
      </c>
      <c r="BD222" s="85">
        <v>1</v>
      </c>
      <c r="BE222" s="85">
        <v>0</v>
      </c>
      <c r="BF222" s="85">
        <v>1</v>
      </c>
      <c r="BG222" s="94">
        <v>0</v>
      </c>
      <c r="BH222" s="83">
        <v>0</v>
      </c>
      <c r="BI222" s="92">
        <v>0</v>
      </c>
      <c r="BJ222" s="92">
        <v>0</v>
      </c>
      <c r="BK222" s="92">
        <v>0</v>
      </c>
      <c r="BL222" s="83">
        <v>0</v>
      </c>
      <c r="BM222" s="83">
        <v>0</v>
      </c>
      <c r="BN222" s="83">
        <v>1</v>
      </c>
      <c r="BO222" s="83">
        <v>1</v>
      </c>
      <c r="BP222" s="97">
        <v>1</v>
      </c>
      <c r="BQ222" s="86">
        <v>0</v>
      </c>
      <c r="BR222" s="86">
        <v>0</v>
      </c>
      <c r="BS222" s="97">
        <v>1</v>
      </c>
      <c r="BT222" s="86">
        <v>0</v>
      </c>
      <c r="BU222" s="22">
        <v>0</v>
      </c>
      <c r="BV222" s="22">
        <v>0</v>
      </c>
      <c r="BW222" s="42">
        <v>0</v>
      </c>
      <c r="BX222" s="86">
        <v>0</v>
      </c>
      <c r="BY222" s="86">
        <v>0</v>
      </c>
    </row>
    <row r="223" s="3" customFormat="1" ht="30" customHeight="1" spans="1:77">
      <c r="A223" s="21">
        <f t="shared" si="18"/>
        <v>216</v>
      </c>
      <c r="B223" s="24"/>
      <c r="C223" s="24"/>
      <c r="D223" s="24"/>
      <c r="E223" s="24">
        <v>3</v>
      </c>
      <c r="F223" s="23"/>
      <c r="G223" s="24"/>
      <c r="H223" s="24"/>
      <c r="I223" s="24"/>
      <c r="J223" s="24"/>
      <c r="K223" s="24"/>
      <c r="L223" s="142"/>
      <c r="M223" s="160" t="s">
        <v>840</v>
      </c>
      <c r="N223" s="160" t="s">
        <v>840</v>
      </c>
      <c r="O223" s="160" t="s">
        <v>841</v>
      </c>
      <c r="P223" s="160" t="s">
        <v>842</v>
      </c>
      <c r="Q223" s="159" t="s">
        <v>367</v>
      </c>
      <c r="R223" s="24" t="s">
        <v>227</v>
      </c>
      <c r="S223" s="159"/>
      <c r="T223" s="159" t="s">
        <v>226</v>
      </c>
      <c r="U223" s="160" t="s">
        <v>843</v>
      </c>
      <c r="V223" s="159" t="s">
        <v>226</v>
      </c>
      <c r="W223" s="159" t="s">
        <v>228</v>
      </c>
      <c r="X223" s="159" t="s">
        <v>229</v>
      </c>
      <c r="Y223" s="161" t="s">
        <v>230</v>
      </c>
      <c r="Z223" s="159" t="s">
        <v>231</v>
      </c>
      <c r="AA223" s="130" t="s">
        <v>232</v>
      </c>
      <c r="AB223" s="130" t="s">
        <v>232</v>
      </c>
      <c r="AC223" s="159">
        <v>0.003</v>
      </c>
      <c r="AD223" s="55" t="s">
        <v>232</v>
      </c>
      <c r="AE223" s="55"/>
      <c r="AF223" s="55"/>
      <c r="AG223" s="55"/>
      <c r="AH223" s="55"/>
      <c r="AI223" s="55"/>
      <c r="AJ223" s="55"/>
      <c r="AK223" s="55"/>
      <c r="AL223" s="55"/>
      <c r="AM223" s="55"/>
      <c r="AN223" s="55" t="s">
        <v>342</v>
      </c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48"/>
      <c r="BA223" s="83">
        <v>0</v>
      </c>
      <c r="BB223" s="83">
        <v>0</v>
      </c>
      <c r="BC223" s="83">
        <v>0</v>
      </c>
      <c r="BD223" s="83">
        <v>1</v>
      </c>
      <c r="BE223" s="83">
        <v>0</v>
      </c>
      <c r="BF223" s="83">
        <v>1</v>
      </c>
      <c r="BG223" s="83">
        <v>0</v>
      </c>
      <c r="BH223" s="83">
        <v>0</v>
      </c>
      <c r="BI223" s="92">
        <v>0</v>
      </c>
      <c r="BJ223" s="92">
        <v>0</v>
      </c>
      <c r="BK223" s="92">
        <v>0</v>
      </c>
      <c r="BL223" s="83">
        <v>0</v>
      </c>
      <c r="BM223" s="83">
        <v>0</v>
      </c>
      <c r="BN223" s="83">
        <v>1</v>
      </c>
      <c r="BO223" s="83">
        <v>1</v>
      </c>
      <c r="BP223" s="97">
        <v>1</v>
      </c>
      <c r="BQ223" s="97">
        <v>0</v>
      </c>
      <c r="BR223" s="97">
        <v>0</v>
      </c>
      <c r="BS223" s="97">
        <v>1</v>
      </c>
      <c r="BT223" s="97">
        <v>0</v>
      </c>
      <c r="BU223" s="22">
        <v>0</v>
      </c>
      <c r="BV223" s="22">
        <v>0</v>
      </c>
      <c r="BW223" s="22">
        <v>0</v>
      </c>
      <c r="BX223" s="97">
        <v>0</v>
      </c>
      <c r="BY223" s="97">
        <v>0</v>
      </c>
    </row>
    <row r="224" s="3" customFormat="1" ht="30" customHeight="1" spans="1:77">
      <c r="A224" s="21">
        <f t="shared" si="18"/>
        <v>217</v>
      </c>
      <c r="B224" s="24"/>
      <c r="C224" s="24"/>
      <c r="D224" s="24"/>
      <c r="E224" s="24">
        <v>3</v>
      </c>
      <c r="F224" s="23"/>
      <c r="G224" s="24"/>
      <c r="H224" s="24"/>
      <c r="I224" s="24"/>
      <c r="J224" s="24"/>
      <c r="K224" s="24"/>
      <c r="L224" s="142"/>
      <c r="M224" s="142" t="s">
        <v>844</v>
      </c>
      <c r="N224" s="24" t="s">
        <v>845</v>
      </c>
      <c r="O224" s="23" t="s">
        <v>790</v>
      </c>
      <c r="P224" s="24" t="s">
        <v>339</v>
      </c>
      <c r="Q224" s="23" t="s">
        <v>242</v>
      </c>
      <c r="R224" s="24" t="s">
        <v>227</v>
      </c>
      <c r="S224" s="51"/>
      <c r="T224" s="23" t="s">
        <v>846</v>
      </c>
      <c r="U224" s="24" t="s">
        <v>232</v>
      </c>
      <c r="V224" s="23" t="s">
        <v>301</v>
      </c>
      <c r="W224" s="24" t="s">
        <v>229</v>
      </c>
      <c r="X224" s="48" t="s">
        <v>228</v>
      </c>
      <c r="Y224" s="23" t="s">
        <v>339</v>
      </c>
      <c r="Z224" s="24">
        <v>15</v>
      </c>
      <c r="AA224" s="130" t="s">
        <v>792</v>
      </c>
      <c r="AB224" s="24" t="s">
        <v>847</v>
      </c>
      <c r="AC224" s="148">
        <v>0.0004</v>
      </c>
      <c r="AD224" s="23" t="s">
        <v>794</v>
      </c>
      <c r="AE224" s="55"/>
      <c r="AF224" s="55"/>
      <c r="AG224" s="55"/>
      <c r="AH224" s="55"/>
      <c r="AI224" s="55"/>
      <c r="AJ224" s="55"/>
      <c r="AK224" s="23"/>
      <c r="AL224" s="55"/>
      <c r="AM224" s="55"/>
      <c r="AN224" s="55" t="s">
        <v>342</v>
      </c>
      <c r="AO224" s="55" t="s">
        <v>816</v>
      </c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55"/>
      <c r="BA224" s="83">
        <v>2</v>
      </c>
      <c r="BB224" s="83">
        <v>2</v>
      </c>
      <c r="BC224" s="83">
        <v>2</v>
      </c>
      <c r="BD224" s="83">
        <v>0</v>
      </c>
      <c r="BE224" s="83">
        <v>2</v>
      </c>
      <c r="BF224" s="83">
        <v>0</v>
      </c>
      <c r="BG224" s="83">
        <v>2</v>
      </c>
      <c r="BH224" s="83">
        <v>2</v>
      </c>
      <c r="BI224" s="92">
        <v>2</v>
      </c>
      <c r="BJ224" s="92">
        <v>2</v>
      </c>
      <c r="BK224" s="92">
        <v>2</v>
      </c>
      <c r="BL224" s="83">
        <v>2</v>
      </c>
      <c r="BM224" s="83">
        <v>2</v>
      </c>
      <c r="BN224" s="83">
        <v>0</v>
      </c>
      <c r="BO224" s="83">
        <v>0</v>
      </c>
      <c r="BP224" s="97">
        <v>0</v>
      </c>
      <c r="BQ224" s="97">
        <v>2</v>
      </c>
      <c r="BR224" s="97">
        <v>2</v>
      </c>
      <c r="BS224" s="97">
        <v>0</v>
      </c>
      <c r="BT224" s="97">
        <v>2</v>
      </c>
      <c r="BU224" s="22">
        <v>2</v>
      </c>
      <c r="BV224" s="22">
        <v>2</v>
      </c>
      <c r="BW224" s="22">
        <v>2</v>
      </c>
      <c r="BX224" s="97">
        <v>2</v>
      </c>
      <c r="BY224" s="97">
        <v>2</v>
      </c>
    </row>
    <row r="225" s="3" customFormat="1" ht="30" customHeight="1" spans="1:77">
      <c r="A225" s="21">
        <f t="shared" si="18"/>
        <v>218</v>
      </c>
      <c r="B225" s="23"/>
      <c r="C225" s="23"/>
      <c r="D225" s="23"/>
      <c r="E225" s="23">
        <v>3</v>
      </c>
      <c r="F225" s="23"/>
      <c r="G225" s="23"/>
      <c r="H225" s="23"/>
      <c r="I225" s="23"/>
      <c r="J225" s="23"/>
      <c r="K225" s="24"/>
      <c r="L225" s="41"/>
      <c r="M225" s="41" t="s">
        <v>848</v>
      </c>
      <c r="N225" s="23"/>
      <c r="O225" s="23" t="s">
        <v>849</v>
      </c>
      <c r="P225" s="23" t="s">
        <v>347</v>
      </c>
      <c r="Q225" s="23" t="s">
        <v>242</v>
      </c>
      <c r="R225" s="24" t="s">
        <v>227</v>
      </c>
      <c r="S225" s="23"/>
      <c r="T225" s="23" t="s">
        <v>242</v>
      </c>
      <c r="U225" s="23" t="s">
        <v>850</v>
      </c>
      <c r="V225" s="23" t="s">
        <v>242</v>
      </c>
      <c r="W225" s="48" t="s">
        <v>229</v>
      </c>
      <c r="X225" s="48" t="s">
        <v>228</v>
      </c>
      <c r="Y225" s="23" t="s">
        <v>348</v>
      </c>
      <c r="Z225" s="24" t="s">
        <v>851</v>
      </c>
      <c r="AA225" s="24" t="s">
        <v>852</v>
      </c>
      <c r="AB225" s="23" t="s">
        <v>853</v>
      </c>
      <c r="AC225" s="56">
        <v>0.0342</v>
      </c>
      <c r="AD225" s="48" t="s">
        <v>319</v>
      </c>
      <c r="AE225" s="55"/>
      <c r="AF225" s="55"/>
      <c r="AG225" s="55"/>
      <c r="AH225" s="55"/>
      <c r="AI225" s="55"/>
      <c r="AJ225" s="55"/>
      <c r="AK225" s="48"/>
      <c r="AL225" s="55"/>
      <c r="AM225" s="55">
        <v>0.005</v>
      </c>
      <c r="AN225" s="55" t="s">
        <v>235</v>
      </c>
      <c r="AO225" s="55" t="s">
        <v>320</v>
      </c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23"/>
      <c r="BA225" s="85">
        <v>1</v>
      </c>
      <c r="BB225" s="85">
        <v>1</v>
      </c>
      <c r="BC225" s="85">
        <v>1</v>
      </c>
      <c r="BD225" s="85">
        <v>1</v>
      </c>
      <c r="BE225" s="85">
        <v>1</v>
      </c>
      <c r="BF225" s="85">
        <v>1</v>
      </c>
      <c r="BG225" s="86">
        <v>0</v>
      </c>
      <c r="BH225" s="85">
        <v>1</v>
      </c>
      <c r="BI225" s="152">
        <v>1</v>
      </c>
      <c r="BJ225" s="152">
        <v>1</v>
      </c>
      <c r="BK225" s="152">
        <v>1</v>
      </c>
      <c r="BL225" s="85">
        <v>1</v>
      </c>
      <c r="BM225" s="85">
        <v>1</v>
      </c>
      <c r="BN225" s="85">
        <v>1</v>
      </c>
      <c r="BO225" s="85">
        <v>1</v>
      </c>
      <c r="BP225" s="86">
        <v>1</v>
      </c>
      <c r="BQ225" s="86">
        <v>0</v>
      </c>
      <c r="BR225" s="86">
        <v>0</v>
      </c>
      <c r="BS225" s="86">
        <v>1</v>
      </c>
      <c r="BT225" s="86">
        <v>0</v>
      </c>
      <c r="BU225" s="22">
        <v>0</v>
      </c>
      <c r="BV225" s="22">
        <v>0</v>
      </c>
      <c r="BW225" s="42">
        <v>0</v>
      </c>
      <c r="BX225" s="86">
        <v>0</v>
      </c>
      <c r="BY225" s="86">
        <v>0</v>
      </c>
    </row>
    <row r="226" s="3" customFormat="1" ht="30" customHeight="1" spans="1:77">
      <c r="A226" s="21">
        <f t="shared" si="18"/>
        <v>219</v>
      </c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41"/>
      <c r="M226" s="41" t="s">
        <v>854</v>
      </c>
      <c r="N226" s="23" t="s">
        <v>850</v>
      </c>
      <c r="O226" s="23" t="s">
        <v>855</v>
      </c>
      <c r="P226" s="23" t="s">
        <v>347</v>
      </c>
      <c r="Q226" s="23" t="s">
        <v>242</v>
      </c>
      <c r="R226" s="24" t="s">
        <v>227</v>
      </c>
      <c r="S226" s="23"/>
      <c r="T226" s="23" t="s">
        <v>242</v>
      </c>
      <c r="U226" s="23" t="s">
        <v>850</v>
      </c>
      <c r="V226" s="23" t="s">
        <v>242</v>
      </c>
      <c r="W226" s="48" t="s">
        <v>229</v>
      </c>
      <c r="X226" s="48" t="s">
        <v>228</v>
      </c>
      <c r="Y226" s="23" t="s">
        <v>348</v>
      </c>
      <c r="Z226" s="24" t="s">
        <v>851</v>
      </c>
      <c r="AA226" s="24" t="s">
        <v>852</v>
      </c>
      <c r="AB226" s="23" t="s">
        <v>853</v>
      </c>
      <c r="AC226" s="56">
        <v>0.0342</v>
      </c>
      <c r="AD226" s="48" t="s">
        <v>319</v>
      </c>
      <c r="AE226" s="55" t="s">
        <v>351</v>
      </c>
      <c r="AF226" s="55" t="s">
        <v>856</v>
      </c>
      <c r="AG226" s="55">
        <v>109</v>
      </c>
      <c r="AH226" s="55">
        <v>54</v>
      </c>
      <c r="AI226" s="55" t="s">
        <v>189</v>
      </c>
      <c r="AJ226" s="55">
        <v>0.09252792</v>
      </c>
      <c r="AK226" s="65">
        <f>AC226/AJ226</f>
        <v>0.369618164981986</v>
      </c>
      <c r="AL226" s="55"/>
      <c r="AM226" s="55"/>
      <c r="AN226" s="55" t="s">
        <v>342</v>
      </c>
      <c r="AO226" s="55" t="s">
        <v>857</v>
      </c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23"/>
      <c r="BA226" s="85">
        <v>1</v>
      </c>
      <c r="BB226" s="85">
        <v>1</v>
      </c>
      <c r="BC226" s="85">
        <v>1</v>
      </c>
      <c r="BD226" s="85">
        <v>1</v>
      </c>
      <c r="BE226" s="85">
        <v>1</v>
      </c>
      <c r="BF226" s="85">
        <v>1</v>
      </c>
      <c r="BG226" s="86">
        <v>0</v>
      </c>
      <c r="BH226" s="85">
        <v>1</v>
      </c>
      <c r="BI226" s="152">
        <v>1</v>
      </c>
      <c r="BJ226" s="152">
        <v>1</v>
      </c>
      <c r="BK226" s="152">
        <v>1</v>
      </c>
      <c r="BL226" s="85">
        <v>1</v>
      </c>
      <c r="BM226" s="85">
        <v>1</v>
      </c>
      <c r="BN226" s="85">
        <v>1</v>
      </c>
      <c r="BO226" s="85">
        <v>1</v>
      </c>
      <c r="BP226" s="86">
        <v>1</v>
      </c>
      <c r="BQ226" s="86">
        <v>0</v>
      </c>
      <c r="BR226" s="86">
        <v>0</v>
      </c>
      <c r="BS226" s="86">
        <v>1</v>
      </c>
      <c r="BT226" s="86">
        <v>0</v>
      </c>
      <c r="BU226" s="22">
        <v>0</v>
      </c>
      <c r="BV226" s="22">
        <v>0</v>
      </c>
      <c r="BW226" s="42">
        <v>0</v>
      </c>
      <c r="BX226" s="86">
        <v>0</v>
      </c>
      <c r="BY226" s="86">
        <v>0</v>
      </c>
    </row>
    <row r="227" s="3" customFormat="1" ht="30" customHeight="1" spans="1:77">
      <c r="A227" s="21">
        <f t="shared" si="18"/>
        <v>220</v>
      </c>
      <c r="B227" s="23"/>
      <c r="C227" s="23"/>
      <c r="D227" s="23"/>
      <c r="E227" s="23">
        <v>3</v>
      </c>
      <c r="F227" s="23"/>
      <c r="G227" s="23"/>
      <c r="H227" s="23"/>
      <c r="I227" s="23"/>
      <c r="J227" s="23"/>
      <c r="K227" s="23"/>
      <c r="L227" s="41"/>
      <c r="M227" s="41" t="s">
        <v>858</v>
      </c>
      <c r="N227" s="23" t="s">
        <v>859</v>
      </c>
      <c r="O227" s="23" t="s">
        <v>860</v>
      </c>
      <c r="P227" s="23" t="s">
        <v>339</v>
      </c>
      <c r="Q227" s="23" t="s">
        <v>242</v>
      </c>
      <c r="R227" s="24" t="s">
        <v>227</v>
      </c>
      <c r="S227" s="48"/>
      <c r="T227" s="23" t="s">
        <v>356</v>
      </c>
      <c r="U227" s="23" t="s">
        <v>859</v>
      </c>
      <c r="V227" s="23" t="s">
        <v>301</v>
      </c>
      <c r="W227" s="24" t="s">
        <v>229</v>
      </c>
      <c r="X227" s="48" t="s">
        <v>228</v>
      </c>
      <c r="Y227" s="23" t="s">
        <v>339</v>
      </c>
      <c r="Z227" s="48" t="s">
        <v>861</v>
      </c>
      <c r="AA227" s="23" t="s">
        <v>232</v>
      </c>
      <c r="AB227" s="48" t="s">
        <v>862</v>
      </c>
      <c r="AC227" s="56">
        <v>0.002</v>
      </c>
      <c r="AD227" s="23" t="s">
        <v>774</v>
      </c>
      <c r="AE227" s="55"/>
      <c r="AF227" s="55"/>
      <c r="AG227" s="55"/>
      <c r="AH227" s="55"/>
      <c r="AI227" s="55"/>
      <c r="AJ227" s="55"/>
      <c r="AK227" s="23"/>
      <c r="AL227" s="55"/>
      <c r="AM227" s="55"/>
      <c r="AN227" s="55" t="s">
        <v>342</v>
      </c>
      <c r="AO227" s="55" t="s">
        <v>816</v>
      </c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85" t="s">
        <v>189</v>
      </c>
      <c r="BB227" s="85" t="s">
        <v>189</v>
      </c>
      <c r="BC227" s="85" t="s">
        <v>189</v>
      </c>
      <c r="BD227" s="85" t="s">
        <v>189</v>
      </c>
      <c r="BE227" s="85" t="s">
        <v>189</v>
      </c>
      <c r="BF227" s="85" t="s">
        <v>189</v>
      </c>
      <c r="BG227" s="94">
        <v>0</v>
      </c>
      <c r="BH227" s="85">
        <v>2</v>
      </c>
      <c r="BI227" s="152">
        <v>2</v>
      </c>
      <c r="BJ227" s="152">
        <v>2</v>
      </c>
      <c r="BK227" s="152">
        <v>2</v>
      </c>
      <c r="BL227" s="85">
        <v>2</v>
      </c>
      <c r="BM227" s="85">
        <v>2</v>
      </c>
      <c r="BN227" s="85">
        <v>2</v>
      </c>
      <c r="BO227" s="85">
        <v>2</v>
      </c>
      <c r="BP227" s="86">
        <v>2</v>
      </c>
      <c r="BQ227" s="86">
        <v>0</v>
      </c>
      <c r="BR227" s="86">
        <v>0</v>
      </c>
      <c r="BS227" s="86">
        <v>2</v>
      </c>
      <c r="BT227" s="86">
        <v>0</v>
      </c>
      <c r="BU227" s="22">
        <v>0</v>
      </c>
      <c r="BV227" s="22">
        <v>0</v>
      </c>
      <c r="BW227" s="42">
        <v>0</v>
      </c>
      <c r="BX227" s="86">
        <v>0</v>
      </c>
      <c r="BY227" s="86">
        <v>0</v>
      </c>
    </row>
    <row r="228" s="3" customFormat="1" ht="30" customHeight="1" spans="1:77">
      <c r="A228" s="21">
        <f t="shared" si="18"/>
        <v>221</v>
      </c>
      <c r="B228" s="24"/>
      <c r="C228" s="24"/>
      <c r="D228" s="24"/>
      <c r="E228" s="24">
        <v>3</v>
      </c>
      <c r="F228" s="24"/>
      <c r="G228" s="24"/>
      <c r="H228" s="24"/>
      <c r="I228" s="24"/>
      <c r="J228" s="24"/>
      <c r="K228" s="24"/>
      <c r="L228" s="142" t="s">
        <v>723</v>
      </c>
      <c r="M228" s="142" t="s">
        <v>863</v>
      </c>
      <c r="N228" s="24" t="s">
        <v>864</v>
      </c>
      <c r="O228" s="24" t="s">
        <v>865</v>
      </c>
      <c r="P228" s="24" t="s">
        <v>866</v>
      </c>
      <c r="Q228" s="23" t="s">
        <v>242</v>
      </c>
      <c r="R228" s="24" t="s">
        <v>227</v>
      </c>
      <c r="S228" s="51"/>
      <c r="T228" s="23" t="s">
        <v>356</v>
      </c>
      <c r="U228" s="24" t="s">
        <v>864</v>
      </c>
      <c r="V228" s="23" t="s">
        <v>301</v>
      </c>
      <c r="W228" s="24" t="s">
        <v>229</v>
      </c>
      <c r="X228" s="48" t="s">
        <v>228</v>
      </c>
      <c r="Y228" s="23" t="s">
        <v>866</v>
      </c>
      <c r="Z228" s="24" t="s">
        <v>867</v>
      </c>
      <c r="AA228" s="24" t="s">
        <v>232</v>
      </c>
      <c r="AB228" s="24" t="s">
        <v>868</v>
      </c>
      <c r="AC228" s="148">
        <v>0.0029</v>
      </c>
      <c r="AD228" s="23" t="s">
        <v>232</v>
      </c>
      <c r="AE228" s="55"/>
      <c r="AF228" s="55"/>
      <c r="AG228" s="55"/>
      <c r="AH228" s="55"/>
      <c r="AI228" s="55"/>
      <c r="AJ228" s="55"/>
      <c r="AK228" s="23"/>
      <c r="AL228" s="55"/>
      <c r="AM228" s="55"/>
      <c r="AN228" s="55" t="s">
        <v>342</v>
      </c>
      <c r="AO228" s="55" t="s">
        <v>869</v>
      </c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83">
        <v>2</v>
      </c>
      <c r="BB228" s="83">
        <v>2</v>
      </c>
      <c r="BC228" s="83">
        <v>2</v>
      </c>
      <c r="BD228" s="83">
        <v>2</v>
      </c>
      <c r="BE228" s="83">
        <v>2</v>
      </c>
      <c r="BF228" s="83">
        <v>2</v>
      </c>
      <c r="BG228" s="86">
        <v>0</v>
      </c>
      <c r="BH228" s="83">
        <v>2</v>
      </c>
      <c r="BI228" s="92">
        <v>2</v>
      </c>
      <c r="BJ228" s="92">
        <v>2</v>
      </c>
      <c r="BK228" s="92">
        <v>2</v>
      </c>
      <c r="BL228" s="83">
        <v>2</v>
      </c>
      <c r="BM228" s="83">
        <v>2</v>
      </c>
      <c r="BN228" s="83">
        <v>2</v>
      </c>
      <c r="BO228" s="83">
        <v>2</v>
      </c>
      <c r="BP228" s="97">
        <v>2</v>
      </c>
      <c r="BQ228" s="97">
        <v>0</v>
      </c>
      <c r="BR228" s="97">
        <v>0</v>
      </c>
      <c r="BS228" s="97">
        <v>2</v>
      </c>
      <c r="BT228" s="97">
        <v>0</v>
      </c>
      <c r="BU228" s="22">
        <v>0</v>
      </c>
      <c r="BV228" s="22">
        <v>0</v>
      </c>
      <c r="BW228" s="42">
        <v>0</v>
      </c>
      <c r="BX228" s="97">
        <v>0</v>
      </c>
      <c r="BY228" s="97">
        <v>0</v>
      </c>
    </row>
    <row r="229" s="3" customFormat="1" ht="30" customHeight="1" spans="1:77">
      <c r="A229" s="21">
        <f t="shared" si="18"/>
        <v>222</v>
      </c>
      <c r="B229" s="23"/>
      <c r="C229" s="23"/>
      <c r="D229" s="23"/>
      <c r="E229" s="23">
        <v>3</v>
      </c>
      <c r="F229" s="23"/>
      <c r="G229" s="23"/>
      <c r="H229" s="23"/>
      <c r="I229" s="23"/>
      <c r="J229" s="23"/>
      <c r="K229" s="24"/>
      <c r="L229" s="41"/>
      <c r="M229" s="41" t="s">
        <v>870</v>
      </c>
      <c r="N229" s="23" t="s">
        <v>870</v>
      </c>
      <c r="O229" s="156" t="s">
        <v>871</v>
      </c>
      <c r="P229" s="23" t="s">
        <v>545</v>
      </c>
      <c r="Q229" s="23" t="s">
        <v>242</v>
      </c>
      <c r="R229" s="24" t="s">
        <v>227</v>
      </c>
      <c r="S229" s="48"/>
      <c r="T229" s="23" t="s">
        <v>356</v>
      </c>
      <c r="U229" s="23" t="s">
        <v>870</v>
      </c>
      <c r="V229" s="23" t="s">
        <v>226</v>
      </c>
      <c r="W229" s="24" t="s">
        <v>228</v>
      </c>
      <c r="X229" s="48" t="s">
        <v>229</v>
      </c>
      <c r="Y229" s="23" t="s">
        <v>230</v>
      </c>
      <c r="Z229" s="48" t="s">
        <v>231</v>
      </c>
      <c r="AA229" s="24" t="s">
        <v>232</v>
      </c>
      <c r="AB229" s="48" t="s">
        <v>872</v>
      </c>
      <c r="AC229" s="56">
        <f>AC231*2+AC232+AC235*2+AC236*2+AC237+AC238</f>
        <v>0.1754</v>
      </c>
      <c r="AD229" s="23" t="s">
        <v>232</v>
      </c>
      <c r="AE229" s="55"/>
      <c r="AF229" s="55"/>
      <c r="AG229" s="55"/>
      <c r="AH229" s="55"/>
      <c r="AI229" s="55"/>
      <c r="AJ229" s="55"/>
      <c r="AK229" s="23"/>
      <c r="AL229" s="55"/>
      <c r="AM229" s="55"/>
      <c r="AN229" s="55" t="s">
        <v>288</v>
      </c>
      <c r="AO229" s="55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85" t="s">
        <v>188</v>
      </c>
      <c r="BB229" s="85" t="s">
        <v>188</v>
      </c>
      <c r="BC229" s="85" t="s">
        <v>188</v>
      </c>
      <c r="BD229" s="85" t="s">
        <v>188</v>
      </c>
      <c r="BE229" s="85" t="s">
        <v>188</v>
      </c>
      <c r="BF229" s="85" t="s">
        <v>188</v>
      </c>
      <c r="BG229" s="86">
        <v>0</v>
      </c>
      <c r="BH229" s="85">
        <v>1</v>
      </c>
      <c r="BI229" s="152">
        <v>1</v>
      </c>
      <c r="BJ229" s="152">
        <v>1</v>
      </c>
      <c r="BK229" s="152">
        <v>1</v>
      </c>
      <c r="BL229" s="85">
        <v>1</v>
      </c>
      <c r="BM229" s="85">
        <v>1</v>
      </c>
      <c r="BN229" s="85">
        <v>1</v>
      </c>
      <c r="BO229" s="85">
        <v>1</v>
      </c>
      <c r="BP229" s="86">
        <v>1</v>
      </c>
      <c r="BQ229" s="86">
        <v>0</v>
      </c>
      <c r="BR229" s="86">
        <v>0</v>
      </c>
      <c r="BS229" s="86">
        <v>1</v>
      </c>
      <c r="BT229" s="86">
        <v>0</v>
      </c>
      <c r="BU229" s="22">
        <v>0</v>
      </c>
      <c r="BV229" s="22">
        <v>0</v>
      </c>
      <c r="BW229" s="42">
        <v>0</v>
      </c>
      <c r="BX229" s="86">
        <v>0</v>
      </c>
      <c r="BY229" s="86">
        <v>0</v>
      </c>
    </row>
    <row r="230" s="3" customFormat="1" ht="30" customHeight="1" spans="1:77">
      <c r="A230" s="21">
        <f t="shared" si="18"/>
        <v>223</v>
      </c>
      <c r="B230" s="23"/>
      <c r="C230" s="23"/>
      <c r="D230" s="23"/>
      <c r="E230" s="23"/>
      <c r="F230" s="23">
        <v>4</v>
      </c>
      <c r="G230" s="23"/>
      <c r="H230" s="23"/>
      <c r="I230" s="23"/>
      <c r="J230" s="23"/>
      <c r="K230" s="24"/>
      <c r="L230" s="41"/>
      <c r="M230" s="41" t="s">
        <v>873</v>
      </c>
      <c r="N230" s="24"/>
      <c r="O230" s="156" t="s">
        <v>874</v>
      </c>
      <c r="P230" s="23" t="s">
        <v>347</v>
      </c>
      <c r="Q230" s="23" t="s">
        <v>242</v>
      </c>
      <c r="R230" s="24" t="s">
        <v>227</v>
      </c>
      <c r="S230" s="48"/>
      <c r="T230" s="23" t="s">
        <v>242</v>
      </c>
      <c r="U230" s="24" t="s">
        <v>875</v>
      </c>
      <c r="V230" s="23" t="s">
        <v>242</v>
      </c>
      <c r="W230" s="48" t="s">
        <v>229</v>
      </c>
      <c r="X230" s="48" t="s">
        <v>228</v>
      </c>
      <c r="Y230" s="23" t="s">
        <v>348</v>
      </c>
      <c r="Z230" s="24" t="s">
        <v>851</v>
      </c>
      <c r="AA230" s="24" t="s">
        <v>852</v>
      </c>
      <c r="AB230" s="24" t="s">
        <v>876</v>
      </c>
      <c r="AC230" s="148">
        <v>0.0142</v>
      </c>
      <c r="AD230" s="24" t="s">
        <v>774</v>
      </c>
      <c r="AE230" s="55"/>
      <c r="AF230" s="55"/>
      <c r="AG230" s="55"/>
      <c r="AH230" s="55"/>
      <c r="AI230" s="55"/>
      <c r="AJ230" s="55"/>
      <c r="AK230" s="24"/>
      <c r="AL230" s="55"/>
      <c r="AM230" s="55">
        <v>0.002</v>
      </c>
      <c r="AN230" s="55" t="s">
        <v>235</v>
      </c>
      <c r="AO230" s="55" t="s">
        <v>320</v>
      </c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3"/>
      <c r="BA230" s="85" t="s">
        <v>189</v>
      </c>
      <c r="BB230" s="85" t="s">
        <v>189</v>
      </c>
      <c r="BC230" s="85" t="s">
        <v>189</v>
      </c>
      <c r="BD230" s="85" t="s">
        <v>189</v>
      </c>
      <c r="BE230" s="85" t="s">
        <v>189</v>
      </c>
      <c r="BF230" s="85" t="s">
        <v>189</v>
      </c>
      <c r="BG230" s="86">
        <v>0</v>
      </c>
      <c r="BH230" s="85">
        <v>2</v>
      </c>
      <c r="BI230" s="152">
        <v>2</v>
      </c>
      <c r="BJ230" s="152">
        <v>2</v>
      </c>
      <c r="BK230" s="152">
        <v>2</v>
      </c>
      <c r="BL230" s="85">
        <v>2</v>
      </c>
      <c r="BM230" s="85">
        <v>2</v>
      </c>
      <c r="BN230" s="85">
        <v>2</v>
      </c>
      <c r="BO230" s="85">
        <v>2</v>
      </c>
      <c r="BP230" s="86">
        <v>2</v>
      </c>
      <c r="BQ230" s="86">
        <v>0</v>
      </c>
      <c r="BR230" s="86">
        <v>0</v>
      </c>
      <c r="BS230" s="86">
        <v>2</v>
      </c>
      <c r="BT230" s="86">
        <v>0</v>
      </c>
      <c r="BU230" s="22">
        <v>0</v>
      </c>
      <c r="BV230" s="22">
        <v>0</v>
      </c>
      <c r="BW230" s="42">
        <v>0</v>
      </c>
      <c r="BX230" s="86">
        <v>0</v>
      </c>
      <c r="BY230" s="86">
        <v>0</v>
      </c>
    </row>
    <row r="231" s="3" customFormat="1" ht="30" customHeight="1" spans="1:77">
      <c r="A231" s="21">
        <f t="shared" si="18"/>
        <v>224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41"/>
      <c r="M231" s="41" t="s">
        <v>877</v>
      </c>
      <c r="N231" s="24" t="s">
        <v>875</v>
      </c>
      <c r="O231" s="156" t="s">
        <v>878</v>
      </c>
      <c r="P231" s="23" t="s">
        <v>347</v>
      </c>
      <c r="Q231" s="23" t="s">
        <v>242</v>
      </c>
      <c r="R231" s="24" t="s">
        <v>227</v>
      </c>
      <c r="S231" s="48"/>
      <c r="T231" s="23" t="s">
        <v>242</v>
      </c>
      <c r="U231" s="24" t="s">
        <v>875</v>
      </c>
      <c r="V231" s="23" t="s">
        <v>242</v>
      </c>
      <c r="W231" s="48" t="s">
        <v>229</v>
      </c>
      <c r="X231" s="48" t="s">
        <v>228</v>
      </c>
      <c r="Y231" s="23" t="s">
        <v>348</v>
      </c>
      <c r="Z231" s="24" t="s">
        <v>851</v>
      </c>
      <c r="AA231" s="24" t="s">
        <v>852</v>
      </c>
      <c r="AB231" s="24" t="s">
        <v>876</v>
      </c>
      <c r="AC231" s="148">
        <v>0.0142</v>
      </c>
      <c r="AD231" s="24" t="s">
        <v>774</v>
      </c>
      <c r="AE231" s="55" t="s">
        <v>351</v>
      </c>
      <c r="AF231" s="55" t="s">
        <v>879</v>
      </c>
      <c r="AG231" s="55">
        <v>58</v>
      </c>
      <c r="AH231" s="55">
        <v>32</v>
      </c>
      <c r="AI231" s="55">
        <v>2</v>
      </c>
      <c r="AJ231" s="55">
        <v>0.02917632</v>
      </c>
      <c r="AK231" s="65">
        <f>AC231/AJ231</f>
        <v>0.486696060366763</v>
      </c>
      <c r="AL231" s="55"/>
      <c r="AM231" s="55"/>
      <c r="AN231" s="55" t="s">
        <v>342</v>
      </c>
      <c r="AO231" s="55" t="s">
        <v>880</v>
      </c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3"/>
      <c r="BA231" s="85" t="s">
        <v>189</v>
      </c>
      <c r="BB231" s="85" t="s">
        <v>189</v>
      </c>
      <c r="BC231" s="85" t="s">
        <v>189</v>
      </c>
      <c r="BD231" s="85" t="s">
        <v>189</v>
      </c>
      <c r="BE231" s="85" t="s">
        <v>189</v>
      </c>
      <c r="BF231" s="85" t="s">
        <v>189</v>
      </c>
      <c r="BG231" s="86">
        <v>0</v>
      </c>
      <c r="BH231" s="85">
        <v>2</v>
      </c>
      <c r="BI231" s="152">
        <v>2</v>
      </c>
      <c r="BJ231" s="152">
        <v>2</v>
      </c>
      <c r="BK231" s="152">
        <v>2</v>
      </c>
      <c r="BL231" s="85">
        <v>2</v>
      </c>
      <c r="BM231" s="85">
        <v>2</v>
      </c>
      <c r="BN231" s="85">
        <v>2</v>
      </c>
      <c r="BO231" s="85">
        <v>2</v>
      </c>
      <c r="BP231" s="86">
        <v>2</v>
      </c>
      <c r="BQ231" s="86">
        <v>0</v>
      </c>
      <c r="BR231" s="86">
        <v>0</v>
      </c>
      <c r="BS231" s="86">
        <v>2</v>
      </c>
      <c r="BT231" s="86">
        <v>0</v>
      </c>
      <c r="BU231" s="22">
        <v>0</v>
      </c>
      <c r="BV231" s="22">
        <v>0</v>
      </c>
      <c r="BW231" s="42">
        <v>0</v>
      </c>
      <c r="BX231" s="86">
        <v>0</v>
      </c>
      <c r="BY231" s="86">
        <v>0</v>
      </c>
    </row>
    <row r="232" s="3" customFormat="1" ht="30" customHeight="1" spans="1:77">
      <c r="A232" s="21">
        <f t="shared" si="18"/>
        <v>225</v>
      </c>
      <c r="B232" s="23"/>
      <c r="C232" s="23"/>
      <c r="D232" s="23"/>
      <c r="E232" s="23"/>
      <c r="F232" s="23">
        <v>4</v>
      </c>
      <c r="G232" s="23"/>
      <c r="H232" s="23"/>
      <c r="I232" s="23"/>
      <c r="J232" s="23"/>
      <c r="K232" s="24"/>
      <c r="L232" s="41"/>
      <c r="M232" s="41" t="s">
        <v>881</v>
      </c>
      <c r="N232" s="23" t="s">
        <v>882</v>
      </c>
      <c r="O232" s="23" t="s">
        <v>883</v>
      </c>
      <c r="P232" s="23" t="s">
        <v>765</v>
      </c>
      <c r="Q232" s="23" t="s">
        <v>242</v>
      </c>
      <c r="R232" s="24" t="s">
        <v>227</v>
      </c>
      <c r="S232" s="48"/>
      <c r="T232" s="23" t="s">
        <v>356</v>
      </c>
      <c r="U232" s="23" t="s">
        <v>882</v>
      </c>
      <c r="V232" s="23" t="s">
        <v>301</v>
      </c>
      <c r="W232" s="48" t="s">
        <v>229</v>
      </c>
      <c r="X232" s="48" t="s">
        <v>228</v>
      </c>
      <c r="Y232" s="23" t="s">
        <v>545</v>
      </c>
      <c r="Z232" s="24" t="s">
        <v>231</v>
      </c>
      <c r="AA232" s="24" t="s">
        <v>232</v>
      </c>
      <c r="AB232" s="48" t="s">
        <v>884</v>
      </c>
      <c r="AC232" s="56">
        <f>AC233+AC234*2</f>
        <v>0.012</v>
      </c>
      <c r="AD232" s="23" t="s">
        <v>232</v>
      </c>
      <c r="AE232" s="55"/>
      <c r="AF232" s="55"/>
      <c r="AG232" s="55"/>
      <c r="AH232" s="55"/>
      <c r="AI232" s="55"/>
      <c r="AJ232" s="55"/>
      <c r="AK232" s="23"/>
      <c r="AL232" s="55"/>
      <c r="AM232" s="55"/>
      <c r="AN232" s="55" t="s">
        <v>342</v>
      </c>
      <c r="AO232" s="55" t="s">
        <v>885</v>
      </c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85" t="s">
        <v>188</v>
      </c>
      <c r="BB232" s="85" t="s">
        <v>188</v>
      </c>
      <c r="BC232" s="85" t="s">
        <v>188</v>
      </c>
      <c r="BD232" s="85" t="s">
        <v>188</v>
      </c>
      <c r="BE232" s="85" t="s">
        <v>188</v>
      </c>
      <c r="BF232" s="85" t="s">
        <v>188</v>
      </c>
      <c r="BG232" s="86">
        <v>0</v>
      </c>
      <c r="BH232" s="85">
        <v>1</v>
      </c>
      <c r="BI232" s="152">
        <v>1</v>
      </c>
      <c r="BJ232" s="152">
        <v>1</v>
      </c>
      <c r="BK232" s="152">
        <v>1</v>
      </c>
      <c r="BL232" s="85">
        <v>1</v>
      </c>
      <c r="BM232" s="85">
        <v>1</v>
      </c>
      <c r="BN232" s="85">
        <v>1</v>
      </c>
      <c r="BO232" s="85">
        <v>1</v>
      </c>
      <c r="BP232" s="86">
        <v>1</v>
      </c>
      <c r="BQ232" s="86">
        <v>0</v>
      </c>
      <c r="BR232" s="86">
        <v>0</v>
      </c>
      <c r="BS232" s="86">
        <v>1</v>
      </c>
      <c r="BT232" s="86">
        <v>0</v>
      </c>
      <c r="BU232" s="22">
        <v>0</v>
      </c>
      <c r="BV232" s="22">
        <v>0</v>
      </c>
      <c r="BW232" s="42">
        <v>0</v>
      </c>
      <c r="BX232" s="86">
        <v>0</v>
      </c>
      <c r="BY232" s="86">
        <v>0</v>
      </c>
    </row>
    <row r="233" s="3" customFormat="1" ht="30" customHeight="1" spans="1:77">
      <c r="A233" s="21">
        <f t="shared" si="18"/>
        <v>226</v>
      </c>
      <c r="B233" s="23"/>
      <c r="C233" s="23"/>
      <c r="D233" s="23"/>
      <c r="E233" s="23"/>
      <c r="F233" s="23"/>
      <c r="G233" s="23">
        <v>5</v>
      </c>
      <c r="H233" s="23"/>
      <c r="I233" s="23"/>
      <c r="J233" s="23"/>
      <c r="K233" s="24"/>
      <c r="L233" s="41"/>
      <c r="M233" s="41"/>
      <c r="N233" s="23" t="s">
        <v>886</v>
      </c>
      <c r="O233" s="23" t="s">
        <v>883</v>
      </c>
      <c r="P233" s="23" t="s">
        <v>765</v>
      </c>
      <c r="Q233" s="23" t="s">
        <v>242</v>
      </c>
      <c r="R233" s="24" t="s">
        <v>227</v>
      </c>
      <c r="S233" s="48"/>
      <c r="T233" s="23" t="s">
        <v>356</v>
      </c>
      <c r="U233" s="23" t="s">
        <v>232</v>
      </c>
      <c r="V233" s="23" t="s">
        <v>301</v>
      </c>
      <c r="W233" s="48" t="s">
        <v>229</v>
      </c>
      <c r="X233" s="48" t="s">
        <v>228</v>
      </c>
      <c r="Y233" s="23" t="s">
        <v>765</v>
      </c>
      <c r="Z233" s="24" t="s">
        <v>887</v>
      </c>
      <c r="AA233" s="24" t="s">
        <v>232</v>
      </c>
      <c r="AB233" s="48" t="s">
        <v>884</v>
      </c>
      <c r="AC233" s="56">
        <v>0.006</v>
      </c>
      <c r="AD233" s="23" t="s">
        <v>232</v>
      </c>
      <c r="AE233" s="55" t="s">
        <v>587</v>
      </c>
      <c r="AF233" s="55"/>
      <c r="AG233" s="55" t="s">
        <v>588</v>
      </c>
      <c r="AH233" s="55"/>
      <c r="AI233" s="55"/>
      <c r="AJ233" s="55">
        <v>0.00624</v>
      </c>
      <c r="AK233" s="65">
        <f>AC233/AJ233</f>
        <v>0.961538461538462</v>
      </c>
      <c r="AL233" s="55"/>
      <c r="AM233" s="55"/>
      <c r="AN233" s="134"/>
      <c r="AO233" s="134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85">
        <v>1</v>
      </c>
      <c r="BB233" s="85">
        <v>1</v>
      </c>
      <c r="BC233" s="85">
        <v>1</v>
      </c>
      <c r="BD233" s="85">
        <v>1</v>
      </c>
      <c r="BE233" s="85">
        <v>1</v>
      </c>
      <c r="BF233" s="85">
        <v>1</v>
      </c>
      <c r="BG233" s="86">
        <v>0</v>
      </c>
      <c r="BH233" s="85">
        <v>1</v>
      </c>
      <c r="BI233" s="152">
        <v>1</v>
      </c>
      <c r="BJ233" s="152">
        <v>1</v>
      </c>
      <c r="BK233" s="152">
        <v>1</v>
      </c>
      <c r="BL233" s="85">
        <v>1</v>
      </c>
      <c r="BM233" s="85">
        <v>1</v>
      </c>
      <c r="BN233" s="85">
        <v>1</v>
      </c>
      <c r="BO233" s="85">
        <v>1</v>
      </c>
      <c r="BP233" s="86">
        <v>1</v>
      </c>
      <c r="BQ233" s="86">
        <v>0</v>
      </c>
      <c r="BR233" s="86">
        <v>0</v>
      </c>
      <c r="BS233" s="86">
        <v>1</v>
      </c>
      <c r="BT233" s="86">
        <v>0</v>
      </c>
      <c r="BU233" s="22">
        <v>0</v>
      </c>
      <c r="BV233" s="22">
        <v>0</v>
      </c>
      <c r="BW233" s="42">
        <v>0</v>
      </c>
      <c r="BX233" s="86">
        <v>0</v>
      </c>
      <c r="BY233" s="86">
        <v>0</v>
      </c>
    </row>
    <row r="234" s="3" customFormat="1" ht="30" customHeight="1" spans="1:77">
      <c r="A234" s="21">
        <f t="shared" si="18"/>
        <v>227</v>
      </c>
      <c r="B234" s="23"/>
      <c r="C234" s="23"/>
      <c r="D234" s="23"/>
      <c r="E234" s="23"/>
      <c r="F234" s="23"/>
      <c r="G234" s="23">
        <v>5</v>
      </c>
      <c r="H234" s="23"/>
      <c r="I234" s="23"/>
      <c r="J234" s="23"/>
      <c r="K234" s="24"/>
      <c r="L234" s="41"/>
      <c r="M234" s="41"/>
      <c r="N234" s="23" t="s">
        <v>888</v>
      </c>
      <c r="O234" s="23" t="s">
        <v>889</v>
      </c>
      <c r="P234" s="23" t="s">
        <v>890</v>
      </c>
      <c r="Q234" s="23" t="s">
        <v>242</v>
      </c>
      <c r="R234" s="24" t="s">
        <v>227</v>
      </c>
      <c r="S234" s="48"/>
      <c r="T234" s="23" t="s">
        <v>356</v>
      </c>
      <c r="U234" s="23" t="s">
        <v>888</v>
      </c>
      <c r="V234" s="23" t="s">
        <v>301</v>
      </c>
      <c r="W234" s="48" t="s">
        <v>229</v>
      </c>
      <c r="X234" s="48" t="s">
        <v>228</v>
      </c>
      <c r="Y234" s="23" t="s">
        <v>890</v>
      </c>
      <c r="Z234" s="24" t="s">
        <v>498</v>
      </c>
      <c r="AA234" s="23" t="s">
        <v>748</v>
      </c>
      <c r="AB234" s="48" t="s">
        <v>891</v>
      </c>
      <c r="AC234" s="56">
        <v>0.003</v>
      </c>
      <c r="AD234" s="23" t="s">
        <v>774</v>
      </c>
      <c r="AE234" s="55" t="s">
        <v>581</v>
      </c>
      <c r="AF234" s="55"/>
      <c r="AG234" s="55">
        <v>19.4805194805195</v>
      </c>
      <c r="AH234" s="55">
        <v>6</v>
      </c>
      <c r="AI234" s="55"/>
      <c r="AJ234" s="55">
        <v>0.003</v>
      </c>
      <c r="AK234" s="65">
        <f>AC234/AJ234</f>
        <v>1</v>
      </c>
      <c r="AL234" s="55"/>
      <c r="AM234" s="55"/>
      <c r="AN234" s="134"/>
      <c r="AO234" s="134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85">
        <v>2</v>
      </c>
      <c r="BB234" s="85">
        <v>2</v>
      </c>
      <c r="BC234" s="85">
        <v>2</v>
      </c>
      <c r="BD234" s="85">
        <v>2</v>
      </c>
      <c r="BE234" s="85">
        <v>2</v>
      </c>
      <c r="BF234" s="85">
        <v>2</v>
      </c>
      <c r="BG234" s="86">
        <v>0</v>
      </c>
      <c r="BH234" s="85">
        <v>2</v>
      </c>
      <c r="BI234" s="152">
        <v>2</v>
      </c>
      <c r="BJ234" s="152">
        <v>2</v>
      </c>
      <c r="BK234" s="152">
        <v>2</v>
      </c>
      <c r="BL234" s="85">
        <v>2</v>
      </c>
      <c r="BM234" s="85">
        <v>2</v>
      </c>
      <c r="BN234" s="85">
        <v>2</v>
      </c>
      <c r="BO234" s="85">
        <v>2</v>
      </c>
      <c r="BP234" s="86">
        <v>2</v>
      </c>
      <c r="BQ234" s="86">
        <v>0</v>
      </c>
      <c r="BR234" s="86">
        <v>0</v>
      </c>
      <c r="BS234" s="86">
        <v>2</v>
      </c>
      <c r="BT234" s="86">
        <v>0</v>
      </c>
      <c r="BU234" s="22">
        <v>0</v>
      </c>
      <c r="BV234" s="22">
        <v>0</v>
      </c>
      <c r="BW234" s="42">
        <v>0</v>
      </c>
      <c r="BX234" s="86">
        <v>0</v>
      </c>
      <c r="BY234" s="86">
        <v>0</v>
      </c>
    </row>
    <row r="235" ht="30" customHeight="1" spans="1:79">
      <c r="A235" s="21">
        <f t="shared" si="18"/>
        <v>228</v>
      </c>
      <c r="B235" s="24"/>
      <c r="C235" s="24"/>
      <c r="D235" s="24"/>
      <c r="E235" s="24"/>
      <c r="F235" s="23">
        <v>4</v>
      </c>
      <c r="G235" s="24"/>
      <c r="H235" s="24"/>
      <c r="I235" s="24"/>
      <c r="J235" s="24"/>
      <c r="K235" s="24"/>
      <c r="L235" s="162"/>
      <c r="M235" s="163" t="s">
        <v>892</v>
      </c>
      <c r="N235" s="23" t="s">
        <v>893</v>
      </c>
      <c r="O235" s="23" t="s">
        <v>894</v>
      </c>
      <c r="P235" s="23" t="s">
        <v>890</v>
      </c>
      <c r="Q235" s="23" t="s">
        <v>242</v>
      </c>
      <c r="R235" s="24" t="s">
        <v>227</v>
      </c>
      <c r="S235" s="48"/>
      <c r="T235" s="23" t="s">
        <v>356</v>
      </c>
      <c r="U235" s="23" t="s">
        <v>893</v>
      </c>
      <c r="V235" s="23" t="s">
        <v>301</v>
      </c>
      <c r="W235" s="48" t="s">
        <v>229</v>
      </c>
      <c r="X235" s="48" t="s">
        <v>228</v>
      </c>
      <c r="Y235" s="23" t="s">
        <v>890</v>
      </c>
      <c r="Z235" s="136" t="s">
        <v>895</v>
      </c>
      <c r="AA235" s="24" t="s">
        <v>896</v>
      </c>
      <c r="AB235" s="24" t="s">
        <v>897</v>
      </c>
      <c r="AC235" s="148">
        <v>0.002</v>
      </c>
      <c r="AD235" s="23" t="s">
        <v>232</v>
      </c>
      <c r="AE235" s="55"/>
      <c r="AF235" s="55"/>
      <c r="AG235" s="55"/>
      <c r="AH235" s="55"/>
      <c r="AI235" s="55"/>
      <c r="AJ235" s="55"/>
      <c r="AK235" s="23"/>
      <c r="AL235" s="55"/>
      <c r="AM235" s="55"/>
      <c r="AN235" s="55" t="s">
        <v>342</v>
      </c>
      <c r="AO235" s="55" t="s">
        <v>898</v>
      </c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85" t="s">
        <v>189</v>
      </c>
      <c r="BB235" s="85" t="s">
        <v>189</v>
      </c>
      <c r="BC235" s="85" t="s">
        <v>189</v>
      </c>
      <c r="BD235" s="85" t="s">
        <v>189</v>
      </c>
      <c r="BE235" s="85" t="s">
        <v>189</v>
      </c>
      <c r="BF235" s="85" t="s">
        <v>189</v>
      </c>
      <c r="BG235" s="86">
        <v>0</v>
      </c>
      <c r="BH235" s="85">
        <v>2</v>
      </c>
      <c r="BI235" s="152">
        <v>2</v>
      </c>
      <c r="BJ235" s="152">
        <v>2</v>
      </c>
      <c r="BK235" s="152">
        <v>2</v>
      </c>
      <c r="BL235" s="85">
        <v>2</v>
      </c>
      <c r="BM235" s="85">
        <v>2</v>
      </c>
      <c r="BN235" s="85">
        <v>2</v>
      </c>
      <c r="BO235" s="85">
        <v>2</v>
      </c>
      <c r="BP235" s="86">
        <v>2</v>
      </c>
      <c r="BQ235" s="86">
        <v>0</v>
      </c>
      <c r="BR235" s="86">
        <v>0</v>
      </c>
      <c r="BS235" s="86">
        <v>2</v>
      </c>
      <c r="BT235" s="86">
        <v>0</v>
      </c>
      <c r="BU235" s="22">
        <v>0</v>
      </c>
      <c r="BV235" s="22">
        <v>0</v>
      </c>
      <c r="BW235" s="42">
        <v>0</v>
      </c>
      <c r="BX235" s="86">
        <v>0</v>
      </c>
      <c r="BY235" s="86">
        <v>0</v>
      </c>
      <c r="BZ235" s="3"/>
      <c r="CA235" s="3"/>
    </row>
    <row r="236" ht="30" customHeight="1" spans="1:79">
      <c r="A236" s="21">
        <f t="shared" si="18"/>
        <v>229</v>
      </c>
      <c r="B236" s="24"/>
      <c r="C236" s="24"/>
      <c r="D236" s="24"/>
      <c r="E236" s="24"/>
      <c r="F236" s="23">
        <v>4</v>
      </c>
      <c r="G236" s="24"/>
      <c r="H236" s="24"/>
      <c r="I236" s="24"/>
      <c r="J236" s="24"/>
      <c r="K236" s="24"/>
      <c r="L236" s="141"/>
      <c r="M236" s="37" t="s">
        <v>899</v>
      </c>
      <c r="N236" s="23" t="s">
        <v>899</v>
      </c>
      <c r="O236" s="23" t="s">
        <v>900</v>
      </c>
      <c r="P236" s="23" t="s">
        <v>347</v>
      </c>
      <c r="Q236" s="23" t="s">
        <v>242</v>
      </c>
      <c r="R236" s="24" t="s">
        <v>227</v>
      </c>
      <c r="S236" s="48"/>
      <c r="T236" s="23" t="s">
        <v>356</v>
      </c>
      <c r="U236" s="23" t="s">
        <v>899</v>
      </c>
      <c r="V236" s="23" t="s">
        <v>226</v>
      </c>
      <c r="W236" s="24" t="s">
        <v>228</v>
      </c>
      <c r="X236" s="48" t="s">
        <v>229</v>
      </c>
      <c r="Y236" s="23" t="s">
        <v>348</v>
      </c>
      <c r="Z236" s="24" t="s">
        <v>655</v>
      </c>
      <c r="AA236" s="24" t="s">
        <v>852</v>
      </c>
      <c r="AB236" s="24" t="s">
        <v>901</v>
      </c>
      <c r="AC236" s="148">
        <v>0.043</v>
      </c>
      <c r="AD236" s="23" t="s">
        <v>774</v>
      </c>
      <c r="AE236" s="55" t="s">
        <v>351</v>
      </c>
      <c r="AF236" s="55" t="s">
        <v>902</v>
      </c>
      <c r="AG236" s="55">
        <v>139</v>
      </c>
      <c r="AH236" s="55">
        <v>19.5</v>
      </c>
      <c r="AI236" s="55">
        <v>4</v>
      </c>
      <c r="AJ236" s="55">
        <v>0.08521812</v>
      </c>
      <c r="AK236" s="65">
        <f>AC236/AJ236</f>
        <v>0.504587521996496</v>
      </c>
      <c r="AL236" s="55"/>
      <c r="AM236" s="55"/>
      <c r="AN236" s="55" t="s">
        <v>342</v>
      </c>
      <c r="AO236" s="55" t="s">
        <v>903</v>
      </c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55"/>
      <c r="BA236" s="85" t="s">
        <v>189</v>
      </c>
      <c r="BB236" s="85" t="s">
        <v>189</v>
      </c>
      <c r="BC236" s="85" t="s">
        <v>189</v>
      </c>
      <c r="BD236" s="85" t="s">
        <v>189</v>
      </c>
      <c r="BE236" s="85" t="s">
        <v>189</v>
      </c>
      <c r="BF236" s="85" t="s">
        <v>189</v>
      </c>
      <c r="BG236" s="86">
        <v>0</v>
      </c>
      <c r="BH236" s="85">
        <v>1</v>
      </c>
      <c r="BI236" s="152">
        <v>1</v>
      </c>
      <c r="BJ236" s="152">
        <v>1</v>
      </c>
      <c r="BK236" s="152">
        <v>1</v>
      </c>
      <c r="BL236" s="85">
        <v>1</v>
      </c>
      <c r="BM236" s="85">
        <v>1</v>
      </c>
      <c r="BN236" s="85">
        <v>1</v>
      </c>
      <c r="BO236" s="85">
        <v>2</v>
      </c>
      <c r="BP236" s="86">
        <v>1</v>
      </c>
      <c r="BQ236" s="86">
        <v>0</v>
      </c>
      <c r="BR236" s="86">
        <v>0</v>
      </c>
      <c r="BS236" s="86">
        <v>1</v>
      </c>
      <c r="BT236" s="86">
        <v>0</v>
      </c>
      <c r="BU236" s="22">
        <v>0</v>
      </c>
      <c r="BV236" s="22">
        <v>0</v>
      </c>
      <c r="BW236" s="42">
        <v>0</v>
      </c>
      <c r="BX236" s="86">
        <v>0</v>
      </c>
      <c r="BY236" s="86">
        <v>0</v>
      </c>
      <c r="BZ236" s="3"/>
      <c r="CA236" s="3"/>
    </row>
    <row r="237" ht="30" customHeight="1" spans="1:79">
      <c r="A237" s="21">
        <f t="shared" si="18"/>
        <v>230</v>
      </c>
      <c r="B237" s="24"/>
      <c r="C237" s="24"/>
      <c r="D237" s="24"/>
      <c r="E237" s="24"/>
      <c r="F237" s="23">
        <v>4</v>
      </c>
      <c r="G237" s="24"/>
      <c r="H237" s="24"/>
      <c r="I237" s="24"/>
      <c r="J237" s="24"/>
      <c r="K237" s="24"/>
      <c r="L237" s="142"/>
      <c r="M237" s="142" t="s">
        <v>904</v>
      </c>
      <c r="N237" s="23" t="s">
        <v>905</v>
      </c>
      <c r="O237" s="23" t="s">
        <v>906</v>
      </c>
      <c r="P237" s="23" t="s">
        <v>765</v>
      </c>
      <c r="Q237" s="23" t="s">
        <v>242</v>
      </c>
      <c r="R237" s="24" t="s">
        <v>227</v>
      </c>
      <c r="S237" s="48"/>
      <c r="T237" s="23" t="s">
        <v>356</v>
      </c>
      <c r="U237" s="23" t="s">
        <v>905</v>
      </c>
      <c r="V237" s="23" t="s">
        <v>301</v>
      </c>
      <c r="W237" s="48" t="s">
        <v>229</v>
      </c>
      <c r="X237" s="48" t="s">
        <v>228</v>
      </c>
      <c r="Y237" s="23" t="s">
        <v>765</v>
      </c>
      <c r="Z237" s="24" t="s">
        <v>907</v>
      </c>
      <c r="AA237" s="24" t="s">
        <v>232</v>
      </c>
      <c r="AB237" s="24" t="s">
        <v>908</v>
      </c>
      <c r="AC237" s="148">
        <v>0.03</v>
      </c>
      <c r="AD237" s="48" t="s">
        <v>232</v>
      </c>
      <c r="AE237" s="55" t="s">
        <v>587</v>
      </c>
      <c r="AF237" s="55"/>
      <c r="AG237" s="55" t="s">
        <v>588</v>
      </c>
      <c r="AH237" s="55"/>
      <c r="AI237" s="55"/>
      <c r="AJ237" s="55">
        <v>0.0312</v>
      </c>
      <c r="AK237" s="65">
        <f>AC237/AJ237</f>
        <v>0.961538461538462</v>
      </c>
      <c r="AL237" s="55"/>
      <c r="AM237" s="55"/>
      <c r="AN237" s="55" t="s">
        <v>342</v>
      </c>
      <c r="AO237" s="55" t="s">
        <v>885</v>
      </c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85" t="s">
        <v>188</v>
      </c>
      <c r="BB237" s="85" t="s">
        <v>188</v>
      </c>
      <c r="BC237" s="85" t="s">
        <v>188</v>
      </c>
      <c r="BD237" s="85" t="s">
        <v>188</v>
      </c>
      <c r="BE237" s="85" t="s">
        <v>188</v>
      </c>
      <c r="BF237" s="85" t="s">
        <v>188</v>
      </c>
      <c r="BG237" s="86">
        <v>0</v>
      </c>
      <c r="BH237" s="85">
        <v>1</v>
      </c>
      <c r="BI237" s="152">
        <v>1</v>
      </c>
      <c r="BJ237" s="152">
        <v>1</v>
      </c>
      <c r="BK237" s="152">
        <v>1</v>
      </c>
      <c r="BL237" s="85">
        <v>1</v>
      </c>
      <c r="BM237" s="85">
        <v>1</v>
      </c>
      <c r="BN237" s="85">
        <v>1</v>
      </c>
      <c r="BO237" s="85">
        <v>1</v>
      </c>
      <c r="BP237" s="86">
        <v>1</v>
      </c>
      <c r="BQ237" s="86">
        <v>0</v>
      </c>
      <c r="BR237" s="86">
        <v>0</v>
      </c>
      <c r="BS237" s="86">
        <v>1</v>
      </c>
      <c r="BT237" s="86">
        <v>0</v>
      </c>
      <c r="BU237" s="22">
        <v>0</v>
      </c>
      <c r="BV237" s="22">
        <v>0</v>
      </c>
      <c r="BW237" s="42">
        <v>0</v>
      </c>
      <c r="BX237" s="86">
        <v>0</v>
      </c>
      <c r="BY237" s="86">
        <v>0</v>
      </c>
      <c r="BZ237" s="3"/>
      <c r="CA237" s="3"/>
    </row>
    <row r="238" s="3" customFormat="1" ht="30" customHeight="1" spans="1:77">
      <c r="A238" s="21">
        <f t="shared" si="18"/>
        <v>231</v>
      </c>
      <c r="B238" s="23"/>
      <c r="C238" s="23"/>
      <c r="D238" s="23"/>
      <c r="E238" s="23"/>
      <c r="F238" s="23">
        <v>4</v>
      </c>
      <c r="G238" s="23"/>
      <c r="H238" s="23"/>
      <c r="I238" s="23"/>
      <c r="J238" s="23"/>
      <c r="K238" s="24"/>
      <c r="L238" s="141"/>
      <c r="M238" s="37" t="s">
        <v>909</v>
      </c>
      <c r="N238" s="23" t="s">
        <v>910</v>
      </c>
      <c r="O238" s="23" t="s">
        <v>911</v>
      </c>
      <c r="P238" s="23" t="s">
        <v>765</v>
      </c>
      <c r="Q238" s="23" t="s">
        <v>242</v>
      </c>
      <c r="R238" s="24" t="s">
        <v>227</v>
      </c>
      <c r="S238" s="48"/>
      <c r="T238" s="23" t="s">
        <v>356</v>
      </c>
      <c r="U238" s="23" t="s">
        <v>910</v>
      </c>
      <c r="V238" s="23" t="s">
        <v>301</v>
      </c>
      <c r="W238" s="48" t="s">
        <v>229</v>
      </c>
      <c r="X238" s="48" t="s">
        <v>228</v>
      </c>
      <c r="Y238" s="23" t="s">
        <v>765</v>
      </c>
      <c r="Z238" s="48" t="s">
        <v>912</v>
      </c>
      <c r="AA238" s="24" t="s">
        <v>232</v>
      </c>
      <c r="AB238" s="23" t="s">
        <v>913</v>
      </c>
      <c r="AC238" s="56">
        <v>0.015</v>
      </c>
      <c r="AD238" s="55" t="s">
        <v>232</v>
      </c>
      <c r="AE238" s="55" t="s">
        <v>587</v>
      </c>
      <c r="AF238" s="55"/>
      <c r="AG238" s="55" t="s">
        <v>588</v>
      </c>
      <c r="AH238" s="55"/>
      <c r="AI238" s="55"/>
      <c r="AJ238" s="55">
        <v>0.0156</v>
      </c>
      <c r="AK238" s="65">
        <f>AC238/AJ238</f>
        <v>0.961538461538462</v>
      </c>
      <c r="AL238" s="55"/>
      <c r="AM238" s="55"/>
      <c r="AN238" s="55" t="s">
        <v>342</v>
      </c>
      <c r="AO238" s="55" t="s">
        <v>914</v>
      </c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85" t="s">
        <v>188</v>
      </c>
      <c r="BB238" s="85" t="s">
        <v>188</v>
      </c>
      <c r="BC238" s="85" t="s">
        <v>188</v>
      </c>
      <c r="BD238" s="85" t="s">
        <v>188</v>
      </c>
      <c r="BE238" s="85" t="s">
        <v>188</v>
      </c>
      <c r="BF238" s="85" t="s">
        <v>188</v>
      </c>
      <c r="BG238" s="86">
        <v>0</v>
      </c>
      <c r="BH238" s="85">
        <v>1</v>
      </c>
      <c r="BI238" s="152">
        <v>1</v>
      </c>
      <c r="BJ238" s="152">
        <v>1</v>
      </c>
      <c r="BK238" s="152">
        <v>1</v>
      </c>
      <c r="BL238" s="85">
        <v>1</v>
      </c>
      <c r="BM238" s="85">
        <v>1</v>
      </c>
      <c r="BN238" s="85">
        <v>1</v>
      </c>
      <c r="BO238" s="85">
        <v>1</v>
      </c>
      <c r="BP238" s="86">
        <v>1</v>
      </c>
      <c r="BQ238" s="86">
        <v>0</v>
      </c>
      <c r="BR238" s="86">
        <v>0</v>
      </c>
      <c r="BS238" s="86">
        <v>1</v>
      </c>
      <c r="BT238" s="86">
        <v>0</v>
      </c>
      <c r="BU238" s="22">
        <v>0</v>
      </c>
      <c r="BV238" s="22">
        <v>0</v>
      </c>
      <c r="BW238" s="42">
        <v>0</v>
      </c>
      <c r="BX238" s="86">
        <v>0</v>
      </c>
      <c r="BY238" s="86">
        <v>0</v>
      </c>
    </row>
    <row r="239" s="3" customFormat="1" ht="30" customHeight="1" spans="1:77">
      <c r="A239" s="21">
        <f t="shared" si="18"/>
        <v>232</v>
      </c>
      <c r="B239" s="23"/>
      <c r="C239" s="23"/>
      <c r="D239" s="23"/>
      <c r="E239" s="23">
        <v>3</v>
      </c>
      <c r="F239" s="23"/>
      <c r="G239" s="23"/>
      <c r="H239" s="23"/>
      <c r="I239" s="23"/>
      <c r="J239" s="23"/>
      <c r="K239" s="24"/>
      <c r="L239" s="41"/>
      <c r="M239" s="41" t="s">
        <v>915</v>
      </c>
      <c r="N239" s="23" t="s">
        <v>916</v>
      </c>
      <c r="O239" s="23" t="s">
        <v>917</v>
      </c>
      <c r="P239" s="23" t="s">
        <v>393</v>
      </c>
      <c r="Q239" s="23" t="s">
        <v>242</v>
      </c>
      <c r="R239" s="24" t="s">
        <v>227</v>
      </c>
      <c r="S239" s="48"/>
      <c r="T239" s="23" t="s">
        <v>356</v>
      </c>
      <c r="U239" s="23" t="s">
        <v>916</v>
      </c>
      <c r="V239" s="23" t="s">
        <v>301</v>
      </c>
      <c r="W239" s="48" t="s">
        <v>229</v>
      </c>
      <c r="X239" s="48" t="s">
        <v>228</v>
      </c>
      <c r="Y239" s="23" t="s">
        <v>394</v>
      </c>
      <c r="Z239" s="48" t="s">
        <v>918</v>
      </c>
      <c r="AA239" s="130" t="s">
        <v>410</v>
      </c>
      <c r="AB239" s="23" t="s">
        <v>919</v>
      </c>
      <c r="AC239" s="56">
        <v>0.0071</v>
      </c>
      <c r="AD239" s="23" t="s">
        <v>774</v>
      </c>
      <c r="AE239" s="55" t="s">
        <v>383</v>
      </c>
      <c r="AF239" s="55"/>
      <c r="AG239" s="55">
        <v>42</v>
      </c>
      <c r="AH239" s="55">
        <v>9</v>
      </c>
      <c r="AI239" s="55"/>
      <c r="AJ239" s="55">
        <v>0.0209906802</v>
      </c>
      <c r="AK239" s="65">
        <f>AC239/AJ239</f>
        <v>0.338245351382182</v>
      </c>
      <c r="AL239" s="55"/>
      <c r="AM239" s="55"/>
      <c r="AN239" s="55" t="s">
        <v>342</v>
      </c>
      <c r="AO239" s="55" t="s">
        <v>816</v>
      </c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85" t="s">
        <v>188</v>
      </c>
      <c r="BB239" s="85" t="s">
        <v>188</v>
      </c>
      <c r="BC239" s="85" t="s">
        <v>188</v>
      </c>
      <c r="BD239" s="85" t="s">
        <v>188</v>
      </c>
      <c r="BE239" s="85" t="s">
        <v>188</v>
      </c>
      <c r="BF239" s="85" t="s">
        <v>188</v>
      </c>
      <c r="BG239" s="86">
        <v>0</v>
      </c>
      <c r="BH239" s="85">
        <v>1</v>
      </c>
      <c r="BI239" s="152">
        <v>1</v>
      </c>
      <c r="BJ239" s="152">
        <v>1</v>
      </c>
      <c r="BK239" s="152">
        <v>1</v>
      </c>
      <c r="BL239" s="85">
        <v>1</v>
      </c>
      <c r="BM239" s="85">
        <v>1</v>
      </c>
      <c r="BN239" s="85">
        <v>1</v>
      </c>
      <c r="BO239" s="85">
        <v>1</v>
      </c>
      <c r="BP239" s="86">
        <v>1</v>
      </c>
      <c r="BQ239" s="86">
        <v>0</v>
      </c>
      <c r="BR239" s="86">
        <v>0</v>
      </c>
      <c r="BS239" s="86">
        <v>1</v>
      </c>
      <c r="BT239" s="86">
        <v>0</v>
      </c>
      <c r="BU239" s="22">
        <v>0</v>
      </c>
      <c r="BV239" s="22">
        <v>0</v>
      </c>
      <c r="BW239" s="42">
        <v>0</v>
      </c>
      <c r="BX239" s="86">
        <v>0</v>
      </c>
      <c r="BY239" s="86">
        <v>0</v>
      </c>
    </row>
    <row r="240" ht="30" customHeight="1" spans="1:79">
      <c r="A240" s="21">
        <f t="shared" si="18"/>
        <v>233</v>
      </c>
      <c r="B240" s="24"/>
      <c r="C240" s="24"/>
      <c r="D240" s="24"/>
      <c r="E240" s="23">
        <v>3</v>
      </c>
      <c r="F240" s="24"/>
      <c r="G240" s="24"/>
      <c r="H240" s="24"/>
      <c r="I240" s="24"/>
      <c r="J240" s="24"/>
      <c r="K240" s="24"/>
      <c r="L240" s="41"/>
      <c r="M240" s="41" t="s">
        <v>920</v>
      </c>
      <c r="N240" s="158" t="s">
        <v>921</v>
      </c>
      <c r="O240" s="23" t="s">
        <v>790</v>
      </c>
      <c r="P240" s="158" t="s">
        <v>922</v>
      </c>
      <c r="Q240" s="23" t="s">
        <v>242</v>
      </c>
      <c r="R240" s="24" t="s">
        <v>227</v>
      </c>
      <c r="S240" s="48"/>
      <c r="T240" s="23" t="s">
        <v>356</v>
      </c>
      <c r="U240" s="158" t="s">
        <v>232</v>
      </c>
      <c r="V240" s="23" t="s">
        <v>301</v>
      </c>
      <c r="W240" s="48" t="s">
        <v>229</v>
      </c>
      <c r="X240" s="48" t="s">
        <v>228</v>
      </c>
      <c r="Y240" s="23" t="s">
        <v>339</v>
      </c>
      <c r="Z240" s="24" t="s">
        <v>923</v>
      </c>
      <c r="AA240" s="23" t="s">
        <v>232</v>
      </c>
      <c r="AB240" s="24" t="s">
        <v>924</v>
      </c>
      <c r="AC240" s="148">
        <v>0.0003</v>
      </c>
      <c r="AD240" s="23" t="s">
        <v>794</v>
      </c>
      <c r="AE240" s="55"/>
      <c r="AF240" s="55"/>
      <c r="AG240" s="55"/>
      <c r="AH240" s="55"/>
      <c r="AI240" s="55"/>
      <c r="AJ240" s="55"/>
      <c r="AK240" s="23"/>
      <c r="AL240" s="55"/>
      <c r="AM240" s="55"/>
      <c r="AN240" s="55" t="s">
        <v>342</v>
      </c>
      <c r="AO240" s="55" t="s">
        <v>816</v>
      </c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85">
        <v>1</v>
      </c>
      <c r="BB240" s="85">
        <v>1</v>
      </c>
      <c r="BC240" s="85">
        <v>1</v>
      </c>
      <c r="BD240" s="85">
        <v>1</v>
      </c>
      <c r="BE240" s="85">
        <v>1</v>
      </c>
      <c r="BF240" s="85">
        <v>1</v>
      </c>
      <c r="BG240" s="85">
        <v>0</v>
      </c>
      <c r="BH240" s="85">
        <v>1</v>
      </c>
      <c r="BI240" s="152">
        <v>1</v>
      </c>
      <c r="BJ240" s="152">
        <v>1</v>
      </c>
      <c r="BK240" s="152">
        <v>1</v>
      </c>
      <c r="BL240" s="85">
        <v>1</v>
      </c>
      <c r="BM240" s="85">
        <v>1</v>
      </c>
      <c r="BN240" s="85">
        <v>1</v>
      </c>
      <c r="BO240" s="85">
        <v>1</v>
      </c>
      <c r="BP240" s="86">
        <v>1</v>
      </c>
      <c r="BQ240" s="86">
        <v>0</v>
      </c>
      <c r="BR240" s="86">
        <v>0</v>
      </c>
      <c r="BS240" s="86">
        <v>1</v>
      </c>
      <c r="BT240" s="86">
        <v>0</v>
      </c>
      <c r="BU240" s="22">
        <v>0</v>
      </c>
      <c r="BV240" s="22">
        <v>0</v>
      </c>
      <c r="BW240" s="42">
        <v>0</v>
      </c>
      <c r="BX240" s="86">
        <v>0</v>
      </c>
      <c r="BY240" s="86">
        <v>0</v>
      </c>
      <c r="BZ240" s="3"/>
      <c r="CA240" s="3"/>
    </row>
    <row r="241" s="3" customFormat="1" ht="30" customHeight="1" spans="1:77">
      <c r="A241" s="21">
        <f t="shared" si="18"/>
        <v>234</v>
      </c>
      <c r="B241" s="24"/>
      <c r="C241" s="24"/>
      <c r="D241" s="24"/>
      <c r="E241" s="23">
        <v>3</v>
      </c>
      <c r="F241" s="24"/>
      <c r="G241" s="24"/>
      <c r="H241" s="24"/>
      <c r="I241" s="24"/>
      <c r="J241" s="24"/>
      <c r="K241" s="24"/>
      <c r="L241" s="37"/>
      <c r="M241" s="37" t="s">
        <v>925</v>
      </c>
      <c r="N241" s="23" t="s">
        <v>926</v>
      </c>
      <c r="O241" s="23" t="s">
        <v>927</v>
      </c>
      <c r="P241" s="23" t="s">
        <v>545</v>
      </c>
      <c r="Q241" s="23" t="s">
        <v>242</v>
      </c>
      <c r="R241" s="24" t="s">
        <v>227</v>
      </c>
      <c r="S241" s="48"/>
      <c r="T241" s="23" t="s">
        <v>356</v>
      </c>
      <c r="U241" s="23" t="s">
        <v>926</v>
      </c>
      <c r="V241" s="23" t="s">
        <v>301</v>
      </c>
      <c r="W241" s="48" t="s">
        <v>229</v>
      </c>
      <c r="X241" s="48" t="s">
        <v>228</v>
      </c>
      <c r="Y241" s="23" t="s">
        <v>230</v>
      </c>
      <c r="Z241" s="24" t="s">
        <v>928</v>
      </c>
      <c r="AA241" s="24" t="s">
        <v>232</v>
      </c>
      <c r="AB241" s="24" t="s">
        <v>232</v>
      </c>
      <c r="AC241" s="148">
        <v>0.2</v>
      </c>
      <c r="AD241" s="23" t="s">
        <v>232</v>
      </c>
      <c r="AE241" s="55"/>
      <c r="AF241" s="55"/>
      <c r="AG241" s="55"/>
      <c r="AH241" s="55"/>
      <c r="AI241" s="55"/>
      <c r="AJ241" s="55"/>
      <c r="AK241" s="23"/>
      <c r="AL241" s="55"/>
      <c r="AM241" s="55"/>
      <c r="AN241" s="55" t="s">
        <v>342</v>
      </c>
      <c r="AO241" s="55" t="s">
        <v>929</v>
      </c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48"/>
      <c r="BA241" s="85">
        <v>1</v>
      </c>
      <c r="BB241" s="85">
        <v>1</v>
      </c>
      <c r="BC241" s="85">
        <v>1</v>
      </c>
      <c r="BD241" s="85">
        <v>1</v>
      </c>
      <c r="BE241" s="85">
        <v>1</v>
      </c>
      <c r="BF241" s="85">
        <v>1</v>
      </c>
      <c r="BG241" s="85">
        <v>0</v>
      </c>
      <c r="BH241" s="85">
        <v>1</v>
      </c>
      <c r="BI241" s="152">
        <v>1</v>
      </c>
      <c r="BJ241" s="152">
        <v>0</v>
      </c>
      <c r="BK241" s="152">
        <v>1</v>
      </c>
      <c r="BL241" s="85">
        <v>0</v>
      </c>
      <c r="BM241" s="85">
        <v>0</v>
      </c>
      <c r="BN241" s="85">
        <v>1</v>
      </c>
      <c r="BO241" s="85">
        <v>1</v>
      </c>
      <c r="BP241" s="86">
        <v>1</v>
      </c>
      <c r="BQ241" s="86">
        <v>0</v>
      </c>
      <c r="BR241" s="86">
        <v>0</v>
      </c>
      <c r="BS241" s="86">
        <v>1</v>
      </c>
      <c r="BT241" s="86">
        <v>1</v>
      </c>
      <c r="BU241" s="22">
        <v>0</v>
      </c>
      <c r="BV241" s="22">
        <v>1</v>
      </c>
      <c r="BW241" s="42">
        <v>0</v>
      </c>
      <c r="BX241" s="86">
        <v>0</v>
      </c>
      <c r="BY241" s="22">
        <v>1</v>
      </c>
    </row>
    <row r="242" s="3" customFormat="1" ht="30" customHeight="1" spans="1:77">
      <c r="A242" s="21">
        <f t="shared" si="18"/>
        <v>235</v>
      </c>
      <c r="B242" s="24"/>
      <c r="C242" s="24"/>
      <c r="D242" s="24"/>
      <c r="E242" s="23">
        <v>3</v>
      </c>
      <c r="F242" s="24"/>
      <c r="G242" s="24"/>
      <c r="H242" s="24"/>
      <c r="I242" s="24"/>
      <c r="J242" s="24"/>
      <c r="K242" s="24"/>
      <c r="L242" s="37"/>
      <c r="M242" s="37" t="s">
        <v>930</v>
      </c>
      <c r="N242" s="23" t="s">
        <v>930</v>
      </c>
      <c r="O242" s="23" t="s">
        <v>931</v>
      </c>
      <c r="P242" s="23" t="s">
        <v>545</v>
      </c>
      <c r="Q242" s="23" t="s">
        <v>242</v>
      </c>
      <c r="R242" s="24" t="s">
        <v>227</v>
      </c>
      <c r="S242" s="48"/>
      <c r="T242" s="23" t="s">
        <v>356</v>
      </c>
      <c r="U242" s="23" t="s">
        <v>926</v>
      </c>
      <c r="V242" s="23" t="s">
        <v>301</v>
      </c>
      <c r="W242" s="48" t="s">
        <v>229</v>
      </c>
      <c r="X242" s="48" t="s">
        <v>228</v>
      </c>
      <c r="Y242" s="23" t="s">
        <v>230</v>
      </c>
      <c r="Z242" s="24" t="s">
        <v>928</v>
      </c>
      <c r="AA242" s="24" t="s">
        <v>232</v>
      </c>
      <c r="AB242" s="24" t="s">
        <v>232</v>
      </c>
      <c r="AC242" s="148">
        <v>0.2</v>
      </c>
      <c r="AD242" s="23" t="s">
        <v>232</v>
      </c>
      <c r="AE242" s="55"/>
      <c r="AF242" s="55"/>
      <c r="AG242" s="55"/>
      <c r="AH242" s="55"/>
      <c r="AI242" s="55"/>
      <c r="AJ242" s="55"/>
      <c r="AK242" s="23"/>
      <c r="AL242" s="55"/>
      <c r="AM242" s="55"/>
      <c r="AN242" s="55" t="s">
        <v>342</v>
      </c>
      <c r="AO242" s="55" t="s">
        <v>932</v>
      </c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48"/>
      <c r="BA242" s="85">
        <v>0</v>
      </c>
      <c r="BB242" s="85">
        <v>0</v>
      </c>
      <c r="BC242" s="85">
        <v>0</v>
      </c>
      <c r="BD242" s="85">
        <v>0</v>
      </c>
      <c r="BE242" s="85">
        <v>0</v>
      </c>
      <c r="BF242" s="85">
        <v>0</v>
      </c>
      <c r="BG242" s="85">
        <v>1</v>
      </c>
      <c r="BH242" s="85">
        <v>0</v>
      </c>
      <c r="BI242" s="152">
        <v>0</v>
      </c>
      <c r="BJ242" s="152">
        <v>1</v>
      </c>
      <c r="BK242" s="152">
        <v>0</v>
      </c>
      <c r="BL242" s="85">
        <v>1</v>
      </c>
      <c r="BM242" s="85">
        <v>1</v>
      </c>
      <c r="BN242" s="85">
        <v>0</v>
      </c>
      <c r="BO242" s="85">
        <v>0</v>
      </c>
      <c r="BP242" s="86">
        <v>0</v>
      </c>
      <c r="BQ242" s="86">
        <v>1</v>
      </c>
      <c r="BR242" s="86">
        <v>1</v>
      </c>
      <c r="BS242" s="86">
        <v>0</v>
      </c>
      <c r="BT242" s="86">
        <v>0</v>
      </c>
      <c r="BU242" s="22">
        <v>1</v>
      </c>
      <c r="BV242" s="22">
        <v>0</v>
      </c>
      <c r="BW242" s="42">
        <v>1</v>
      </c>
      <c r="BX242" s="86">
        <v>1</v>
      </c>
      <c r="BY242" s="22">
        <v>0</v>
      </c>
    </row>
    <row r="243" s="3" customFormat="1" ht="30" customHeight="1" spans="1:77">
      <c r="A243" s="21">
        <f t="shared" si="18"/>
        <v>236</v>
      </c>
      <c r="B243" s="23"/>
      <c r="C243" s="24"/>
      <c r="D243" s="23"/>
      <c r="E243" s="23">
        <v>3</v>
      </c>
      <c r="F243" s="23"/>
      <c r="G243" s="23"/>
      <c r="H243" s="23"/>
      <c r="I243" s="23"/>
      <c r="J243" s="23"/>
      <c r="K243" s="23"/>
      <c r="L243" s="142"/>
      <c r="M243" s="142" t="s">
        <v>933</v>
      </c>
      <c r="N243" s="22" t="s">
        <v>933</v>
      </c>
      <c r="O243" s="22" t="s">
        <v>934</v>
      </c>
      <c r="P243" s="23" t="s">
        <v>765</v>
      </c>
      <c r="Q243" s="23" t="s">
        <v>242</v>
      </c>
      <c r="R243" s="24" t="s">
        <v>227</v>
      </c>
      <c r="S243" s="51"/>
      <c r="T243" s="23" t="s">
        <v>356</v>
      </c>
      <c r="U243" s="22" t="s">
        <v>933</v>
      </c>
      <c r="V243" s="23" t="s">
        <v>301</v>
      </c>
      <c r="W243" s="48" t="s">
        <v>229</v>
      </c>
      <c r="X243" s="48" t="s">
        <v>228</v>
      </c>
      <c r="Y243" s="23" t="s">
        <v>765</v>
      </c>
      <c r="Z243" s="22" t="s">
        <v>887</v>
      </c>
      <c r="AA243" s="24" t="s">
        <v>232</v>
      </c>
      <c r="AB243" s="24" t="s">
        <v>935</v>
      </c>
      <c r="AC243" s="168">
        <v>0.001</v>
      </c>
      <c r="AD243" s="23" t="s">
        <v>232</v>
      </c>
      <c r="AE243" s="55" t="s">
        <v>587</v>
      </c>
      <c r="AF243" s="55"/>
      <c r="AG243" s="55" t="s">
        <v>768</v>
      </c>
      <c r="AH243" s="55"/>
      <c r="AI243" s="55"/>
      <c r="AJ243" s="55">
        <f>AC243*1.02</f>
        <v>0.00102</v>
      </c>
      <c r="AK243" s="65">
        <f>AC243/AJ243</f>
        <v>0.980392156862745</v>
      </c>
      <c r="AL243" s="55"/>
      <c r="AM243" s="55"/>
      <c r="AN243" s="55" t="s">
        <v>342</v>
      </c>
      <c r="AO243" s="55" t="s">
        <v>936</v>
      </c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85">
        <v>1</v>
      </c>
      <c r="BB243" s="85">
        <v>1</v>
      </c>
      <c r="BC243" s="85">
        <v>1</v>
      </c>
      <c r="BD243" s="85">
        <v>1</v>
      </c>
      <c r="BE243" s="85">
        <v>1</v>
      </c>
      <c r="BF243" s="85">
        <v>1</v>
      </c>
      <c r="BG243" s="86">
        <v>0</v>
      </c>
      <c r="BH243" s="85">
        <v>1</v>
      </c>
      <c r="BI243" s="152">
        <v>1</v>
      </c>
      <c r="BJ243" s="152">
        <v>0</v>
      </c>
      <c r="BK243" s="152">
        <v>1</v>
      </c>
      <c r="BL243" s="85">
        <v>0</v>
      </c>
      <c r="BM243" s="85">
        <v>0</v>
      </c>
      <c r="BN243" s="85">
        <v>1</v>
      </c>
      <c r="BO243" s="85">
        <v>1</v>
      </c>
      <c r="BP243" s="86">
        <v>1</v>
      </c>
      <c r="BQ243" s="86">
        <v>0</v>
      </c>
      <c r="BR243" s="86">
        <v>0</v>
      </c>
      <c r="BS243" s="86">
        <v>1</v>
      </c>
      <c r="BT243" s="86">
        <v>1</v>
      </c>
      <c r="BU243" s="22">
        <v>0</v>
      </c>
      <c r="BV243" s="22">
        <v>1</v>
      </c>
      <c r="BW243" s="42">
        <v>0</v>
      </c>
      <c r="BX243" s="86">
        <v>0</v>
      </c>
      <c r="BY243" s="22">
        <v>1</v>
      </c>
    </row>
    <row r="244" s="3" customFormat="1" ht="30" customHeight="1" spans="1:77">
      <c r="A244" s="21">
        <f t="shared" si="18"/>
        <v>237</v>
      </c>
      <c r="B244" s="23"/>
      <c r="C244" s="24"/>
      <c r="D244" s="23"/>
      <c r="E244" s="23">
        <v>3</v>
      </c>
      <c r="F244" s="23"/>
      <c r="G244" s="23"/>
      <c r="H244" s="23"/>
      <c r="I244" s="23"/>
      <c r="J244" s="23"/>
      <c r="K244" s="23"/>
      <c r="L244" s="142"/>
      <c r="M244" s="142" t="s">
        <v>937</v>
      </c>
      <c r="N244" s="22" t="s">
        <v>937</v>
      </c>
      <c r="O244" s="22" t="s">
        <v>938</v>
      </c>
      <c r="P244" s="23" t="s">
        <v>765</v>
      </c>
      <c r="Q244" s="23" t="s">
        <v>242</v>
      </c>
      <c r="R244" s="24" t="s">
        <v>227</v>
      </c>
      <c r="S244" s="51"/>
      <c r="T244" s="23" t="s">
        <v>356</v>
      </c>
      <c r="U244" s="22" t="s">
        <v>937</v>
      </c>
      <c r="V244" s="23" t="s">
        <v>301</v>
      </c>
      <c r="W244" s="48" t="s">
        <v>229</v>
      </c>
      <c r="X244" s="48" t="s">
        <v>228</v>
      </c>
      <c r="Y244" s="23" t="s">
        <v>765</v>
      </c>
      <c r="Z244" s="22" t="s">
        <v>887</v>
      </c>
      <c r="AA244" s="24" t="s">
        <v>232</v>
      </c>
      <c r="AB244" s="24" t="s">
        <v>939</v>
      </c>
      <c r="AC244" s="168">
        <v>0.0002</v>
      </c>
      <c r="AD244" s="23" t="s">
        <v>232</v>
      </c>
      <c r="AE244" s="55" t="s">
        <v>587</v>
      </c>
      <c r="AF244" s="55"/>
      <c r="AG244" s="55" t="s">
        <v>768</v>
      </c>
      <c r="AH244" s="55"/>
      <c r="AI244" s="55"/>
      <c r="AJ244" s="55">
        <f>AC244*1.02</f>
        <v>0.000204</v>
      </c>
      <c r="AK244" s="65">
        <f>AC244/AJ244</f>
        <v>0.980392156862745</v>
      </c>
      <c r="AL244" s="55"/>
      <c r="AM244" s="55"/>
      <c r="AN244" s="55" t="s">
        <v>342</v>
      </c>
      <c r="AO244" s="55" t="s">
        <v>936</v>
      </c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85">
        <v>1</v>
      </c>
      <c r="BB244" s="85">
        <v>1</v>
      </c>
      <c r="BC244" s="85">
        <v>1</v>
      </c>
      <c r="BD244" s="85">
        <v>1</v>
      </c>
      <c r="BE244" s="85">
        <v>1</v>
      </c>
      <c r="BF244" s="85">
        <v>1</v>
      </c>
      <c r="BG244" s="86">
        <v>0</v>
      </c>
      <c r="BH244" s="85">
        <v>1</v>
      </c>
      <c r="BI244" s="152">
        <v>1</v>
      </c>
      <c r="BJ244" s="152">
        <v>0</v>
      </c>
      <c r="BK244" s="152">
        <v>1</v>
      </c>
      <c r="BL244" s="85">
        <v>0</v>
      </c>
      <c r="BM244" s="85">
        <v>0</v>
      </c>
      <c r="BN244" s="85">
        <v>1</v>
      </c>
      <c r="BO244" s="85">
        <v>1</v>
      </c>
      <c r="BP244" s="86">
        <v>1</v>
      </c>
      <c r="BQ244" s="86">
        <v>0</v>
      </c>
      <c r="BR244" s="86">
        <v>0</v>
      </c>
      <c r="BS244" s="86">
        <v>1</v>
      </c>
      <c r="BT244" s="86">
        <v>1</v>
      </c>
      <c r="BU244" s="22">
        <v>0</v>
      </c>
      <c r="BV244" s="22">
        <v>1</v>
      </c>
      <c r="BW244" s="42">
        <v>0</v>
      </c>
      <c r="BX244" s="86">
        <v>0</v>
      </c>
      <c r="BY244" s="22">
        <v>1</v>
      </c>
    </row>
    <row r="245" s="3" customFormat="1" ht="30" customHeight="1" spans="1:77">
      <c r="A245" s="21">
        <f t="shared" si="18"/>
        <v>238</v>
      </c>
      <c r="B245" s="24"/>
      <c r="C245" s="24"/>
      <c r="D245" s="24"/>
      <c r="E245" s="23">
        <v>3</v>
      </c>
      <c r="F245" s="24"/>
      <c r="G245" s="24"/>
      <c r="H245" s="24"/>
      <c r="I245" s="24"/>
      <c r="J245" s="24"/>
      <c r="K245" s="24"/>
      <c r="L245" s="37"/>
      <c r="M245" s="37" t="s">
        <v>940</v>
      </c>
      <c r="N245" s="23" t="s">
        <v>940</v>
      </c>
      <c r="O245" s="23" t="s">
        <v>855</v>
      </c>
      <c r="P245" s="23" t="s">
        <v>765</v>
      </c>
      <c r="Q245" s="23" t="s">
        <v>242</v>
      </c>
      <c r="R245" s="24" t="s">
        <v>227</v>
      </c>
      <c r="S245" s="48"/>
      <c r="T245" s="23" t="s">
        <v>356</v>
      </c>
      <c r="U245" s="23" t="s">
        <v>940</v>
      </c>
      <c r="V245" s="23" t="s">
        <v>301</v>
      </c>
      <c r="W245" s="48" t="s">
        <v>229</v>
      </c>
      <c r="X245" s="48" t="s">
        <v>228</v>
      </c>
      <c r="Y245" s="23" t="s">
        <v>765</v>
      </c>
      <c r="Z245" s="48" t="s">
        <v>887</v>
      </c>
      <c r="AA245" s="130" t="s">
        <v>232</v>
      </c>
      <c r="AB245" s="23"/>
      <c r="AC245" s="56">
        <v>0.05</v>
      </c>
      <c r="AD245" s="23" t="s">
        <v>232</v>
      </c>
      <c r="AE245" s="55" t="s">
        <v>587</v>
      </c>
      <c r="AF245" s="55"/>
      <c r="AG245" s="55" t="s">
        <v>768</v>
      </c>
      <c r="AH245" s="55"/>
      <c r="AI245" s="55"/>
      <c r="AJ245" s="55">
        <f>AC245*1.02</f>
        <v>0.051</v>
      </c>
      <c r="AK245" s="65">
        <f>AC245/AJ245</f>
        <v>0.980392156862745</v>
      </c>
      <c r="AL245" s="55"/>
      <c r="AM245" s="55"/>
      <c r="AN245" s="55" t="s">
        <v>342</v>
      </c>
      <c r="AO245" s="55" t="s">
        <v>936</v>
      </c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85">
        <v>1</v>
      </c>
      <c r="BB245" s="85">
        <v>1</v>
      </c>
      <c r="BC245" s="85">
        <v>1</v>
      </c>
      <c r="BD245" s="85">
        <v>1</v>
      </c>
      <c r="BE245" s="85">
        <v>1</v>
      </c>
      <c r="BF245" s="85">
        <v>1</v>
      </c>
      <c r="BG245" s="86">
        <v>0</v>
      </c>
      <c r="BH245" s="85">
        <v>1</v>
      </c>
      <c r="BI245" s="152">
        <v>1</v>
      </c>
      <c r="BJ245" s="152">
        <v>0</v>
      </c>
      <c r="BK245" s="152">
        <v>1</v>
      </c>
      <c r="BL245" s="85">
        <v>0</v>
      </c>
      <c r="BM245" s="85">
        <v>0</v>
      </c>
      <c r="BN245" s="85">
        <v>1</v>
      </c>
      <c r="BO245" s="85">
        <v>1</v>
      </c>
      <c r="BP245" s="86">
        <v>1</v>
      </c>
      <c r="BQ245" s="86">
        <v>0</v>
      </c>
      <c r="BR245" s="86">
        <v>0</v>
      </c>
      <c r="BS245" s="86">
        <v>1</v>
      </c>
      <c r="BT245" s="86">
        <v>1</v>
      </c>
      <c r="BU245" s="22">
        <v>0</v>
      </c>
      <c r="BV245" s="22">
        <v>1</v>
      </c>
      <c r="BW245" s="42">
        <v>0</v>
      </c>
      <c r="BX245" s="86">
        <v>0</v>
      </c>
      <c r="BY245" s="22">
        <v>1</v>
      </c>
    </row>
    <row r="246" ht="30" customHeight="1" spans="1:79">
      <c r="A246" s="21">
        <f t="shared" si="18"/>
        <v>239</v>
      </c>
      <c r="B246" s="24"/>
      <c r="C246" s="24"/>
      <c r="D246" s="24"/>
      <c r="E246" s="23">
        <v>3</v>
      </c>
      <c r="F246" s="24"/>
      <c r="G246" s="24"/>
      <c r="H246" s="24"/>
      <c r="I246" s="24"/>
      <c r="J246" s="24"/>
      <c r="K246" s="24"/>
      <c r="L246" s="142"/>
      <c r="M246" s="142" t="s">
        <v>941</v>
      </c>
      <c r="N246" s="158" t="s">
        <v>942</v>
      </c>
      <c r="O246" s="23" t="s">
        <v>790</v>
      </c>
      <c r="P246" s="158" t="s">
        <v>943</v>
      </c>
      <c r="Q246" s="23" t="s">
        <v>242</v>
      </c>
      <c r="R246" s="24" t="s">
        <v>227</v>
      </c>
      <c r="S246" s="48"/>
      <c r="T246" s="23" t="s">
        <v>356</v>
      </c>
      <c r="U246" s="158" t="s">
        <v>232</v>
      </c>
      <c r="V246" s="23" t="s">
        <v>301</v>
      </c>
      <c r="W246" s="24" t="s">
        <v>229</v>
      </c>
      <c r="X246" s="48" t="s">
        <v>228</v>
      </c>
      <c r="Y246" s="23" t="s">
        <v>339</v>
      </c>
      <c r="Z246" s="24" t="s">
        <v>944</v>
      </c>
      <c r="AA246" s="23" t="s">
        <v>232</v>
      </c>
      <c r="AB246" s="24" t="s">
        <v>945</v>
      </c>
      <c r="AC246" s="148">
        <v>0.0009</v>
      </c>
      <c r="AD246" s="23" t="s">
        <v>794</v>
      </c>
      <c r="AE246" s="55"/>
      <c r="AF246" s="55"/>
      <c r="AG246" s="55"/>
      <c r="AH246" s="55"/>
      <c r="AI246" s="55"/>
      <c r="AJ246" s="55"/>
      <c r="AK246" s="23"/>
      <c r="AL246" s="55"/>
      <c r="AM246" s="55"/>
      <c r="AN246" s="55" t="s">
        <v>342</v>
      </c>
      <c r="AO246" s="55" t="s">
        <v>795</v>
      </c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85">
        <v>1</v>
      </c>
      <c r="BB246" s="85">
        <v>1</v>
      </c>
      <c r="BC246" s="85">
        <v>1</v>
      </c>
      <c r="BD246" s="85">
        <v>1</v>
      </c>
      <c r="BE246" s="85">
        <v>1</v>
      </c>
      <c r="BF246" s="85">
        <v>1</v>
      </c>
      <c r="BG246" s="86">
        <v>1</v>
      </c>
      <c r="BH246" s="85">
        <v>1</v>
      </c>
      <c r="BI246" s="152">
        <v>1</v>
      </c>
      <c r="BJ246" s="152">
        <v>1</v>
      </c>
      <c r="BK246" s="152">
        <v>1</v>
      </c>
      <c r="BL246" s="85">
        <v>1</v>
      </c>
      <c r="BM246" s="85">
        <v>1</v>
      </c>
      <c r="BN246" s="85">
        <v>1</v>
      </c>
      <c r="BO246" s="85">
        <v>1</v>
      </c>
      <c r="BP246" s="86">
        <v>1</v>
      </c>
      <c r="BQ246" s="86">
        <v>1</v>
      </c>
      <c r="BR246" s="86">
        <v>1</v>
      </c>
      <c r="BS246" s="86">
        <v>1</v>
      </c>
      <c r="BT246" s="86">
        <v>1</v>
      </c>
      <c r="BU246" s="22">
        <v>1</v>
      </c>
      <c r="BV246" s="22">
        <v>1</v>
      </c>
      <c r="BW246" s="42">
        <v>1</v>
      </c>
      <c r="BX246" s="86">
        <v>1</v>
      </c>
      <c r="BY246" s="86">
        <v>1</v>
      </c>
      <c r="BZ246" s="3"/>
      <c r="CA246" s="3"/>
    </row>
    <row r="247" ht="30" customHeight="1" spans="1:79">
      <c r="A247" s="21">
        <f t="shared" si="18"/>
        <v>240</v>
      </c>
      <c r="B247" s="24"/>
      <c r="C247" s="24"/>
      <c r="D247" s="24"/>
      <c r="E247" s="23">
        <v>3</v>
      </c>
      <c r="F247" s="24"/>
      <c r="G247" s="24"/>
      <c r="H247" s="24"/>
      <c r="I247" s="24"/>
      <c r="J247" s="24"/>
      <c r="K247" s="24"/>
      <c r="L247" s="142"/>
      <c r="M247" s="142" t="s">
        <v>946</v>
      </c>
      <c r="N247" s="159" t="s">
        <v>946</v>
      </c>
      <c r="O247" s="160" t="s">
        <v>947</v>
      </c>
      <c r="P247" s="24" t="s">
        <v>948</v>
      </c>
      <c r="Q247" s="23" t="s">
        <v>242</v>
      </c>
      <c r="R247" s="24" t="s">
        <v>227</v>
      </c>
      <c r="S247" s="48"/>
      <c r="T247" s="23" t="s">
        <v>226</v>
      </c>
      <c r="U247" s="159" t="s">
        <v>946</v>
      </c>
      <c r="V247" s="23" t="s">
        <v>226</v>
      </c>
      <c r="W247" s="24" t="s">
        <v>229</v>
      </c>
      <c r="X247" s="48" t="s">
        <v>228</v>
      </c>
      <c r="Y247" s="23" t="s">
        <v>949</v>
      </c>
      <c r="Z247" s="24" t="s">
        <v>231</v>
      </c>
      <c r="AA247" s="24" t="s">
        <v>232</v>
      </c>
      <c r="AB247" s="24" t="s">
        <v>950</v>
      </c>
      <c r="AC247" s="148">
        <v>0.0436</v>
      </c>
      <c r="AD247" s="23" t="s">
        <v>232</v>
      </c>
      <c r="AE247" s="55"/>
      <c r="AF247" s="55"/>
      <c r="AG247" s="55"/>
      <c r="AH247" s="55"/>
      <c r="AI247" s="55"/>
      <c r="AJ247" s="55"/>
      <c r="AK247" s="23"/>
      <c r="AL247" s="55"/>
      <c r="AM247" s="55"/>
      <c r="AN247" s="55" t="s">
        <v>342</v>
      </c>
      <c r="AO247" s="55" t="s">
        <v>801</v>
      </c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85" t="s">
        <v>188</v>
      </c>
      <c r="BB247" s="85" t="s">
        <v>188</v>
      </c>
      <c r="BC247" s="85" t="s">
        <v>188</v>
      </c>
      <c r="BD247" s="85">
        <v>0</v>
      </c>
      <c r="BE247" s="85" t="s">
        <v>188</v>
      </c>
      <c r="BF247" s="85">
        <v>0</v>
      </c>
      <c r="BG247" s="169">
        <v>1</v>
      </c>
      <c r="BH247" s="85">
        <v>1</v>
      </c>
      <c r="BI247" s="152">
        <v>1</v>
      </c>
      <c r="BJ247" s="152">
        <v>1</v>
      </c>
      <c r="BK247" s="152">
        <v>1</v>
      </c>
      <c r="BL247" s="85">
        <v>1</v>
      </c>
      <c r="BM247" s="85">
        <v>1</v>
      </c>
      <c r="BN247" s="85">
        <v>0</v>
      </c>
      <c r="BO247" s="85">
        <v>0</v>
      </c>
      <c r="BP247" s="86">
        <v>0</v>
      </c>
      <c r="BQ247" s="86" t="s">
        <v>188</v>
      </c>
      <c r="BR247" s="86" t="s">
        <v>188</v>
      </c>
      <c r="BS247" s="86">
        <v>0</v>
      </c>
      <c r="BT247" s="86" t="s">
        <v>188</v>
      </c>
      <c r="BU247" s="22">
        <v>1</v>
      </c>
      <c r="BV247" s="22">
        <v>1</v>
      </c>
      <c r="BW247" s="42">
        <v>1</v>
      </c>
      <c r="BX247" s="86" t="s">
        <v>188</v>
      </c>
      <c r="BY247" s="86" t="s">
        <v>188</v>
      </c>
      <c r="BZ247" s="3"/>
      <c r="CA247" s="3"/>
    </row>
    <row r="248" ht="30" customHeight="1" spans="1:79">
      <c r="A248" s="21">
        <f t="shared" si="18"/>
        <v>241</v>
      </c>
      <c r="B248" s="24"/>
      <c r="C248" s="24"/>
      <c r="D248" s="24"/>
      <c r="E248" s="23">
        <v>3</v>
      </c>
      <c r="F248" s="24"/>
      <c r="G248" s="24"/>
      <c r="H248" s="24"/>
      <c r="I248" s="24"/>
      <c r="J248" s="24"/>
      <c r="K248" s="24"/>
      <c r="L248" s="142"/>
      <c r="M248" s="142" t="s">
        <v>951</v>
      </c>
      <c r="N248" s="159" t="s">
        <v>951</v>
      </c>
      <c r="O248" s="161" t="s">
        <v>952</v>
      </c>
      <c r="P248" s="24" t="s">
        <v>953</v>
      </c>
      <c r="Q248" s="23" t="s">
        <v>242</v>
      </c>
      <c r="R248" s="24" t="s">
        <v>227</v>
      </c>
      <c r="S248" s="48"/>
      <c r="T248" s="23" t="s">
        <v>226</v>
      </c>
      <c r="U248" s="159" t="s">
        <v>951</v>
      </c>
      <c r="V248" s="23" t="s">
        <v>226</v>
      </c>
      <c r="W248" s="24" t="s">
        <v>229</v>
      </c>
      <c r="X248" s="48" t="s">
        <v>228</v>
      </c>
      <c r="Y248" s="23" t="s">
        <v>949</v>
      </c>
      <c r="Z248" s="24" t="s">
        <v>231</v>
      </c>
      <c r="AA248" s="24" t="s">
        <v>232</v>
      </c>
      <c r="AB248" s="24" t="s">
        <v>950</v>
      </c>
      <c r="AC248" s="148">
        <v>0.0436</v>
      </c>
      <c r="AD248" s="23" t="s">
        <v>232</v>
      </c>
      <c r="AE248" s="55"/>
      <c r="AF248" s="55"/>
      <c r="AG248" s="55"/>
      <c r="AH248" s="55"/>
      <c r="AI248" s="55"/>
      <c r="AJ248" s="55"/>
      <c r="AK248" s="23"/>
      <c r="AL248" s="55"/>
      <c r="AM248" s="55"/>
      <c r="AN248" s="55" t="s">
        <v>342</v>
      </c>
      <c r="AO248" s="55" t="s">
        <v>801</v>
      </c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85">
        <v>0</v>
      </c>
      <c r="BB248" s="85">
        <v>0</v>
      </c>
      <c r="BC248" s="85">
        <v>0</v>
      </c>
      <c r="BD248" s="85">
        <v>1</v>
      </c>
      <c r="BE248" s="85">
        <v>0</v>
      </c>
      <c r="BF248" s="85">
        <v>1</v>
      </c>
      <c r="BG248" s="86">
        <v>0</v>
      </c>
      <c r="BH248" s="85">
        <v>0</v>
      </c>
      <c r="BI248" s="152">
        <v>0</v>
      </c>
      <c r="BJ248" s="152">
        <v>0</v>
      </c>
      <c r="BK248" s="152">
        <v>0</v>
      </c>
      <c r="BL248" s="85">
        <v>0</v>
      </c>
      <c r="BM248" s="85">
        <v>0</v>
      </c>
      <c r="BN248" s="85">
        <v>1</v>
      </c>
      <c r="BO248" s="85">
        <v>1</v>
      </c>
      <c r="BP248" s="86">
        <v>1</v>
      </c>
      <c r="BQ248" s="86">
        <v>0</v>
      </c>
      <c r="BR248" s="86">
        <v>0</v>
      </c>
      <c r="BS248" s="86">
        <v>1</v>
      </c>
      <c r="BT248" s="86">
        <v>0</v>
      </c>
      <c r="BU248" s="22">
        <v>0</v>
      </c>
      <c r="BV248" s="22">
        <v>0</v>
      </c>
      <c r="BW248" s="42">
        <v>0</v>
      </c>
      <c r="BX248" s="86">
        <v>0</v>
      </c>
      <c r="BY248" s="86">
        <v>0</v>
      </c>
      <c r="BZ248" s="3"/>
      <c r="CA248" s="3"/>
    </row>
    <row r="249" s="3" customFormat="1" ht="30" customHeight="1" spans="1:77">
      <c r="A249" s="21">
        <f t="shared" si="18"/>
        <v>242</v>
      </c>
      <c r="B249" s="23"/>
      <c r="C249" s="23"/>
      <c r="D249" s="23"/>
      <c r="E249" s="23">
        <v>3</v>
      </c>
      <c r="F249" s="23"/>
      <c r="G249" s="23"/>
      <c r="H249" s="23"/>
      <c r="I249" s="23"/>
      <c r="J249" s="23"/>
      <c r="K249" s="23"/>
      <c r="L249" s="142" t="s">
        <v>702</v>
      </c>
      <c r="M249" s="142" t="s">
        <v>954</v>
      </c>
      <c r="N249" s="164" t="s">
        <v>954</v>
      </c>
      <c r="O249" s="23" t="s">
        <v>955</v>
      </c>
      <c r="P249" s="164" t="s">
        <v>545</v>
      </c>
      <c r="Q249" s="23" t="s">
        <v>242</v>
      </c>
      <c r="R249" s="24" t="s">
        <v>227</v>
      </c>
      <c r="S249" s="48"/>
      <c r="T249" s="23" t="s">
        <v>356</v>
      </c>
      <c r="U249" s="164" t="s">
        <v>954</v>
      </c>
      <c r="V249" s="23" t="s">
        <v>226</v>
      </c>
      <c r="W249" s="24" t="s">
        <v>229</v>
      </c>
      <c r="X249" s="48" t="s">
        <v>228</v>
      </c>
      <c r="Y249" s="23" t="s">
        <v>545</v>
      </c>
      <c r="Z249" s="48" t="s">
        <v>231</v>
      </c>
      <c r="AA249" s="24" t="s">
        <v>232</v>
      </c>
      <c r="AB249" s="48" t="s">
        <v>956</v>
      </c>
      <c r="AC249" s="56">
        <f>AC250+AC251</f>
        <v>0.0663</v>
      </c>
      <c r="AD249" s="23" t="s">
        <v>232</v>
      </c>
      <c r="AE249" s="55"/>
      <c r="AF249" s="55"/>
      <c r="AG249" s="55"/>
      <c r="AH249" s="55"/>
      <c r="AI249" s="55"/>
      <c r="AJ249" s="55"/>
      <c r="AK249" s="23"/>
      <c r="AL249" s="55"/>
      <c r="AM249" s="55"/>
      <c r="AN249" s="55" t="s">
        <v>342</v>
      </c>
      <c r="AO249" s="55" t="s">
        <v>957</v>
      </c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85" t="s">
        <v>191</v>
      </c>
      <c r="BB249" s="85" t="s">
        <v>191</v>
      </c>
      <c r="BC249" s="85" t="s">
        <v>191</v>
      </c>
      <c r="BD249" s="85" t="s">
        <v>191</v>
      </c>
      <c r="BE249" s="85" t="s">
        <v>191</v>
      </c>
      <c r="BF249" s="85" t="s">
        <v>191</v>
      </c>
      <c r="BG249" s="169">
        <v>4</v>
      </c>
      <c r="BH249" s="85">
        <v>4</v>
      </c>
      <c r="BI249" s="152">
        <v>4</v>
      </c>
      <c r="BJ249" s="152">
        <v>4</v>
      </c>
      <c r="BK249" s="152">
        <v>4</v>
      </c>
      <c r="BL249" s="85">
        <v>4</v>
      </c>
      <c r="BM249" s="85">
        <v>4</v>
      </c>
      <c r="BN249" s="85">
        <v>4</v>
      </c>
      <c r="BO249" s="85">
        <v>4</v>
      </c>
      <c r="BP249" s="86">
        <v>4</v>
      </c>
      <c r="BQ249" s="86" t="s">
        <v>191</v>
      </c>
      <c r="BR249" s="86" t="s">
        <v>191</v>
      </c>
      <c r="BS249" s="86">
        <v>4</v>
      </c>
      <c r="BT249" s="86" t="s">
        <v>191</v>
      </c>
      <c r="BU249" s="22">
        <v>4</v>
      </c>
      <c r="BV249" s="22">
        <v>4</v>
      </c>
      <c r="BW249" s="42">
        <v>4</v>
      </c>
      <c r="BX249" s="86" t="s">
        <v>191</v>
      </c>
      <c r="BY249" s="86" t="s">
        <v>191</v>
      </c>
    </row>
    <row r="250" s="3" customFormat="1" ht="30" customHeight="1" spans="1:77">
      <c r="A250" s="21">
        <f t="shared" ref="A250:A261" si="19">ROW()-7</f>
        <v>243</v>
      </c>
      <c r="B250" s="23"/>
      <c r="C250" s="23"/>
      <c r="D250" s="23"/>
      <c r="E250" s="23"/>
      <c r="F250" s="23">
        <v>4</v>
      </c>
      <c r="G250" s="23"/>
      <c r="H250" s="23"/>
      <c r="I250" s="23"/>
      <c r="J250" s="23"/>
      <c r="K250" s="23"/>
      <c r="L250" s="142" t="s">
        <v>702</v>
      </c>
      <c r="M250" s="142" t="s">
        <v>958</v>
      </c>
      <c r="N250" s="164" t="s">
        <v>958</v>
      </c>
      <c r="O250" s="23" t="s">
        <v>959</v>
      </c>
      <c r="P250" s="164" t="s">
        <v>393</v>
      </c>
      <c r="Q250" s="23" t="s">
        <v>242</v>
      </c>
      <c r="R250" s="24" t="s">
        <v>227</v>
      </c>
      <c r="S250" s="48"/>
      <c r="T250" s="23" t="s">
        <v>356</v>
      </c>
      <c r="U250" s="164" t="s">
        <v>958</v>
      </c>
      <c r="V250" s="23" t="s">
        <v>226</v>
      </c>
      <c r="W250" s="24" t="s">
        <v>229</v>
      </c>
      <c r="X250" s="48" t="s">
        <v>228</v>
      </c>
      <c r="Y250" s="23" t="s">
        <v>393</v>
      </c>
      <c r="Z250" s="48" t="s">
        <v>960</v>
      </c>
      <c r="AA250" s="24" t="s">
        <v>381</v>
      </c>
      <c r="AB250" s="48" t="s">
        <v>961</v>
      </c>
      <c r="AC250" s="56">
        <v>0.0504</v>
      </c>
      <c r="AD250" s="23" t="s">
        <v>962</v>
      </c>
      <c r="AE250" s="55" t="s">
        <v>383</v>
      </c>
      <c r="AF250" s="55"/>
      <c r="AG250" s="55">
        <v>18</v>
      </c>
      <c r="AH250" s="55">
        <v>26</v>
      </c>
      <c r="AI250" s="55"/>
      <c r="AJ250" s="55">
        <v>0.0750777768</v>
      </c>
      <c r="AK250" s="65">
        <f>AC250/AJ250</f>
        <v>0.671303841804756</v>
      </c>
      <c r="AL250" s="55"/>
      <c r="AM250" s="55"/>
      <c r="AN250" s="134"/>
      <c r="AO250" s="134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85">
        <v>1</v>
      </c>
      <c r="BB250" s="85">
        <v>1</v>
      </c>
      <c r="BC250" s="85">
        <v>1</v>
      </c>
      <c r="BD250" s="85">
        <v>1</v>
      </c>
      <c r="BE250" s="85">
        <v>1</v>
      </c>
      <c r="BF250" s="85">
        <v>1</v>
      </c>
      <c r="BG250" s="86">
        <v>1</v>
      </c>
      <c r="BH250" s="85">
        <v>1</v>
      </c>
      <c r="BI250" s="152">
        <v>1</v>
      </c>
      <c r="BJ250" s="152">
        <v>1</v>
      </c>
      <c r="BK250" s="152">
        <v>1</v>
      </c>
      <c r="BL250" s="85">
        <v>1</v>
      </c>
      <c r="BM250" s="85">
        <v>1</v>
      </c>
      <c r="BN250" s="85">
        <v>1</v>
      </c>
      <c r="BO250" s="85">
        <v>1</v>
      </c>
      <c r="BP250" s="86">
        <v>1</v>
      </c>
      <c r="BQ250" s="86">
        <v>1</v>
      </c>
      <c r="BR250" s="86">
        <v>1</v>
      </c>
      <c r="BS250" s="86">
        <v>1</v>
      </c>
      <c r="BT250" s="86">
        <v>1</v>
      </c>
      <c r="BU250" s="22">
        <v>1</v>
      </c>
      <c r="BV250" s="22">
        <v>1</v>
      </c>
      <c r="BW250" s="42">
        <v>1</v>
      </c>
      <c r="BX250" s="86">
        <v>1</v>
      </c>
      <c r="BY250" s="86">
        <v>1</v>
      </c>
    </row>
    <row r="251" s="3" customFormat="1" ht="30" customHeight="1" spans="1:77">
      <c r="A251" s="21">
        <f t="shared" si="19"/>
        <v>244</v>
      </c>
      <c r="B251" s="23"/>
      <c r="C251" s="23"/>
      <c r="D251" s="23"/>
      <c r="E251" s="23"/>
      <c r="F251" s="23">
        <v>4</v>
      </c>
      <c r="G251" s="23"/>
      <c r="H251" s="23"/>
      <c r="I251" s="23"/>
      <c r="J251" s="23"/>
      <c r="K251" s="23"/>
      <c r="L251" s="142" t="s">
        <v>702</v>
      </c>
      <c r="M251" s="142" t="s">
        <v>963</v>
      </c>
      <c r="N251" s="164" t="s">
        <v>963</v>
      </c>
      <c r="O251" s="23" t="s">
        <v>964</v>
      </c>
      <c r="P251" s="164" t="s">
        <v>765</v>
      </c>
      <c r="Q251" s="23" t="s">
        <v>242</v>
      </c>
      <c r="R251" s="24" t="s">
        <v>227</v>
      </c>
      <c r="S251" s="48"/>
      <c r="T251" s="23" t="s">
        <v>356</v>
      </c>
      <c r="U251" s="164" t="s">
        <v>963</v>
      </c>
      <c r="V251" s="23" t="s">
        <v>226</v>
      </c>
      <c r="W251" s="24" t="s">
        <v>229</v>
      </c>
      <c r="X251" s="48" t="s">
        <v>228</v>
      </c>
      <c r="Y251" s="23" t="s">
        <v>765</v>
      </c>
      <c r="Z251" s="48" t="s">
        <v>887</v>
      </c>
      <c r="AA251" s="24" t="s">
        <v>232</v>
      </c>
      <c r="AB251" s="48" t="s">
        <v>965</v>
      </c>
      <c r="AC251" s="56">
        <v>0.0159</v>
      </c>
      <c r="AD251" s="23" t="s">
        <v>232</v>
      </c>
      <c r="AE251" s="55" t="s">
        <v>587</v>
      </c>
      <c r="AF251" s="55"/>
      <c r="AG251" s="55" t="s">
        <v>768</v>
      </c>
      <c r="AH251" s="55"/>
      <c r="AI251" s="55"/>
      <c r="AJ251" s="55">
        <f>AC251*1.02</f>
        <v>0.016218</v>
      </c>
      <c r="AK251" s="65">
        <f>AC251/AJ251</f>
        <v>0.980392156862745</v>
      </c>
      <c r="AL251" s="55"/>
      <c r="AM251" s="55"/>
      <c r="AN251" s="134"/>
      <c r="AO251" s="134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85">
        <v>1</v>
      </c>
      <c r="BB251" s="85">
        <v>1</v>
      </c>
      <c r="BC251" s="85">
        <v>1</v>
      </c>
      <c r="BD251" s="85">
        <v>1</v>
      </c>
      <c r="BE251" s="85">
        <v>1</v>
      </c>
      <c r="BF251" s="85">
        <v>1</v>
      </c>
      <c r="BG251" s="86">
        <v>1</v>
      </c>
      <c r="BH251" s="85">
        <v>1</v>
      </c>
      <c r="BI251" s="152">
        <v>1</v>
      </c>
      <c r="BJ251" s="152">
        <v>1</v>
      </c>
      <c r="BK251" s="152">
        <v>1</v>
      </c>
      <c r="BL251" s="85">
        <v>1</v>
      </c>
      <c r="BM251" s="85">
        <v>1</v>
      </c>
      <c r="BN251" s="85">
        <v>1</v>
      </c>
      <c r="BO251" s="85">
        <v>1</v>
      </c>
      <c r="BP251" s="86">
        <v>1</v>
      </c>
      <c r="BQ251" s="86">
        <v>1</v>
      </c>
      <c r="BR251" s="86">
        <v>1</v>
      </c>
      <c r="BS251" s="86">
        <v>1</v>
      </c>
      <c r="BT251" s="86">
        <v>1</v>
      </c>
      <c r="BU251" s="22">
        <v>1</v>
      </c>
      <c r="BV251" s="22">
        <v>1</v>
      </c>
      <c r="BW251" s="42">
        <v>1</v>
      </c>
      <c r="BX251" s="86">
        <v>1</v>
      </c>
      <c r="BY251" s="86">
        <v>1</v>
      </c>
    </row>
    <row r="252" s="3" customFormat="1" ht="30" customHeight="1" spans="1:77">
      <c r="A252" s="21">
        <f t="shared" si="19"/>
        <v>245</v>
      </c>
      <c r="B252" s="23"/>
      <c r="C252" s="23"/>
      <c r="D252" s="23"/>
      <c r="E252" s="23">
        <v>3</v>
      </c>
      <c r="F252" s="23"/>
      <c r="G252" s="23"/>
      <c r="H252" s="23"/>
      <c r="I252" s="23"/>
      <c r="J252" s="23"/>
      <c r="K252" s="24"/>
      <c r="L252" s="41" t="s">
        <v>286</v>
      </c>
      <c r="M252" s="41" t="s">
        <v>966</v>
      </c>
      <c r="N252" s="165" t="s">
        <v>966</v>
      </c>
      <c r="O252" s="146" t="s">
        <v>967</v>
      </c>
      <c r="P252" s="164" t="s">
        <v>765</v>
      </c>
      <c r="Q252" s="23" t="s">
        <v>242</v>
      </c>
      <c r="R252" s="24" t="s">
        <v>227</v>
      </c>
      <c r="S252" s="48"/>
      <c r="T252" s="23" t="s">
        <v>356</v>
      </c>
      <c r="U252" s="165" t="s">
        <v>966</v>
      </c>
      <c r="V252" s="23" t="s">
        <v>226</v>
      </c>
      <c r="W252" s="24" t="s">
        <v>228</v>
      </c>
      <c r="X252" s="48" t="s">
        <v>229</v>
      </c>
      <c r="Y252" s="23" t="s">
        <v>765</v>
      </c>
      <c r="Z252" s="48" t="s">
        <v>968</v>
      </c>
      <c r="AA252" s="24" t="s">
        <v>232</v>
      </c>
      <c r="AB252" s="48" t="s">
        <v>969</v>
      </c>
      <c r="AC252" s="56">
        <v>0.0359</v>
      </c>
      <c r="AD252" s="23" t="s">
        <v>232</v>
      </c>
      <c r="AE252" s="55" t="s">
        <v>587</v>
      </c>
      <c r="AF252" s="55"/>
      <c r="AG252" s="55" t="s">
        <v>588</v>
      </c>
      <c r="AH252" s="55"/>
      <c r="AI252" s="55"/>
      <c r="AJ252" s="55">
        <v>0.037336</v>
      </c>
      <c r="AK252" s="65">
        <f>AC252/AJ252</f>
        <v>0.961538461538462</v>
      </c>
      <c r="AL252" s="55"/>
      <c r="AM252" s="55"/>
      <c r="AN252" s="55" t="s">
        <v>342</v>
      </c>
      <c r="AO252" s="55" t="s">
        <v>885</v>
      </c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85" t="s">
        <v>189</v>
      </c>
      <c r="BB252" s="85" t="s">
        <v>189</v>
      </c>
      <c r="BC252" s="85" t="s">
        <v>189</v>
      </c>
      <c r="BD252" s="85" t="s">
        <v>189</v>
      </c>
      <c r="BE252" s="85" t="s">
        <v>189</v>
      </c>
      <c r="BF252" s="85" t="s">
        <v>189</v>
      </c>
      <c r="BG252" s="86">
        <v>0</v>
      </c>
      <c r="BH252" s="85">
        <v>0</v>
      </c>
      <c r="BI252" s="152">
        <v>0</v>
      </c>
      <c r="BJ252" s="152">
        <v>0</v>
      </c>
      <c r="BK252" s="152">
        <v>0</v>
      </c>
      <c r="BL252" s="85">
        <v>0</v>
      </c>
      <c r="BM252" s="85">
        <v>0</v>
      </c>
      <c r="BN252" s="85">
        <v>2</v>
      </c>
      <c r="BO252" s="85">
        <v>2</v>
      </c>
      <c r="BP252" s="86">
        <v>2</v>
      </c>
      <c r="BQ252" s="86">
        <v>0</v>
      </c>
      <c r="BR252" s="86">
        <v>0</v>
      </c>
      <c r="BS252" s="86">
        <v>2</v>
      </c>
      <c r="BT252" s="86">
        <v>0</v>
      </c>
      <c r="BU252" s="22">
        <v>0</v>
      </c>
      <c r="BV252" s="22">
        <v>0</v>
      </c>
      <c r="BW252" s="42">
        <v>0</v>
      </c>
      <c r="BX252" s="86">
        <v>0</v>
      </c>
      <c r="BY252" s="86">
        <v>0</v>
      </c>
    </row>
    <row r="253" s="3" customFormat="1" ht="30" customHeight="1" spans="1:77">
      <c r="A253" s="21">
        <f t="shared" si="19"/>
        <v>246</v>
      </c>
      <c r="B253" s="23"/>
      <c r="C253" s="23"/>
      <c r="D253" s="23"/>
      <c r="E253" s="23">
        <v>3</v>
      </c>
      <c r="F253" s="23"/>
      <c r="G253" s="23"/>
      <c r="H253" s="23"/>
      <c r="I253" s="23"/>
      <c r="J253" s="23"/>
      <c r="K253" s="24"/>
      <c r="L253" s="41" t="s">
        <v>251</v>
      </c>
      <c r="M253" s="41" t="s">
        <v>970</v>
      </c>
      <c r="N253" s="165" t="s">
        <v>971</v>
      </c>
      <c r="O253" s="146" t="s">
        <v>972</v>
      </c>
      <c r="P253" s="165" t="s">
        <v>765</v>
      </c>
      <c r="Q253" s="165" t="s">
        <v>242</v>
      </c>
      <c r="R253" s="165" t="s">
        <v>227</v>
      </c>
      <c r="S253" s="165"/>
      <c r="T253" s="165" t="s">
        <v>356</v>
      </c>
      <c r="U253" s="165" t="s">
        <v>971</v>
      </c>
      <c r="V253" s="165" t="s">
        <v>242</v>
      </c>
      <c r="W253" s="165" t="s">
        <v>229</v>
      </c>
      <c r="X253" s="165" t="s">
        <v>228</v>
      </c>
      <c r="Y253" s="165" t="s">
        <v>765</v>
      </c>
      <c r="Z253" s="165" t="s">
        <v>968</v>
      </c>
      <c r="AA253" s="165" t="s">
        <v>232</v>
      </c>
      <c r="AB253" s="165" t="s">
        <v>969</v>
      </c>
      <c r="AC253" s="56">
        <v>0.0246</v>
      </c>
      <c r="AD253" s="23"/>
      <c r="AE253" s="55" t="s">
        <v>587</v>
      </c>
      <c r="AF253" s="55"/>
      <c r="AG253" s="55" t="s">
        <v>768</v>
      </c>
      <c r="AH253" s="55"/>
      <c r="AI253" s="55"/>
      <c r="AJ253" s="55">
        <f>AC253*1.02</f>
        <v>0.025092</v>
      </c>
      <c r="AK253" s="65">
        <f>AC253/AJ253</f>
        <v>0.980392156862745</v>
      </c>
      <c r="AL253" s="55"/>
      <c r="AM253" s="55"/>
      <c r="AN253" s="55" t="s">
        <v>342</v>
      </c>
      <c r="AO253" s="55" t="s">
        <v>973</v>
      </c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85">
        <v>0</v>
      </c>
      <c r="BB253" s="85">
        <v>0</v>
      </c>
      <c r="BC253" s="85">
        <v>0</v>
      </c>
      <c r="BD253" s="85">
        <v>0</v>
      </c>
      <c r="BE253" s="85">
        <v>0</v>
      </c>
      <c r="BF253" s="85">
        <v>0</v>
      </c>
      <c r="BG253" s="86">
        <v>2</v>
      </c>
      <c r="BH253" s="85">
        <v>2</v>
      </c>
      <c r="BI253" s="152">
        <v>2</v>
      </c>
      <c r="BJ253" s="152">
        <v>2</v>
      </c>
      <c r="BK253" s="152">
        <v>2</v>
      </c>
      <c r="BL253" s="85">
        <v>2</v>
      </c>
      <c r="BM253" s="85">
        <v>2</v>
      </c>
      <c r="BN253" s="85">
        <v>0</v>
      </c>
      <c r="BO253" s="85">
        <v>0</v>
      </c>
      <c r="BP253" s="86">
        <v>0</v>
      </c>
      <c r="BQ253" s="86">
        <v>2</v>
      </c>
      <c r="BR253" s="86">
        <v>2</v>
      </c>
      <c r="BS253" s="86">
        <v>0</v>
      </c>
      <c r="BT253" s="86">
        <v>2</v>
      </c>
      <c r="BU253" s="22">
        <v>2</v>
      </c>
      <c r="BV253" s="22">
        <v>2</v>
      </c>
      <c r="BW253" s="42">
        <v>2</v>
      </c>
      <c r="BX253" s="86">
        <v>2</v>
      </c>
      <c r="BY253" s="86">
        <v>2</v>
      </c>
    </row>
    <row r="254" s="3" customFormat="1" ht="30" customHeight="1" spans="1:77">
      <c r="A254" s="21">
        <f t="shared" si="19"/>
        <v>247</v>
      </c>
      <c r="B254" s="23"/>
      <c r="C254" s="23"/>
      <c r="D254" s="23"/>
      <c r="E254" s="23">
        <v>3</v>
      </c>
      <c r="F254" s="23"/>
      <c r="G254" s="23"/>
      <c r="H254" s="23"/>
      <c r="I254" s="23"/>
      <c r="J254" s="23"/>
      <c r="K254" s="23"/>
      <c r="L254" s="142" t="s">
        <v>723</v>
      </c>
      <c r="M254" s="142" t="s">
        <v>974</v>
      </c>
      <c r="N254" s="23" t="s">
        <v>975</v>
      </c>
      <c r="O254" s="23" t="s">
        <v>976</v>
      </c>
      <c r="P254" s="23" t="s">
        <v>670</v>
      </c>
      <c r="Q254" s="23" t="s">
        <v>242</v>
      </c>
      <c r="R254" s="24" t="s">
        <v>227</v>
      </c>
      <c r="S254" s="48"/>
      <c r="T254" s="23" t="s">
        <v>356</v>
      </c>
      <c r="U254" s="23" t="s">
        <v>975</v>
      </c>
      <c r="V254" s="23" t="s">
        <v>301</v>
      </c>
      <c r="W254" s="24" t="s">
        <v>229</v>
      </c>
      <c r="X254" s="48" t="s">
        <v>228</v>
      </c>
      <c r="Y254" s="23" t="s">
        <v>394</v>
      </c>
      <c r="Z254" s="130" t="s">
        <v>380</v>
      </c>
      <c r="AA254" s="48" t="s">
        <v>381</v>
      </c>
      <c r="AB254" s="23" t="s">
        <v>977</v>
      </c>
      <c r="AC254" s="56">
        <v>0.01</v>
      </c>
      <c r="AD254" s="23" t="s">
        <v>232</v>
      </c>
      <c r="AE254" s="55" t="s">
        <v>673</v>
      </c>
      <c r="AF254" s="55"/>
      <c r="AG254" s="55">
        <v>26</v>
      </c>
      <c r="AH254" s="55">
        <v>12</v>
      </c>
      <c r="AI254" s="55"/>
      <c r="AJ254" s="55">
        <v>0.0231008544</v>
      </c>
      <c r="AK254" s="65">
        <f>AC254/AJ254</f>
        <v>0.432884421798702</v>
      </c>
      <c r="AL254" s="55"/>
      <c r="AM254" s="55"/>
      <c r="AN254" s="55" t="s">
        <v>342</v>
      </c>
      <c r="AO254" s="55" t="s">
        <v>449</v>
      </c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85" t="s">
        <v>191</v>
      </c>
      <c r="BB254" s="85" t="s">
        <v>191</v>
      </c>
      <c r="BC254" s="85" t="s">
        <v>191</v>
      </c>
      <c r="BD254" s="85" t="s">
        <v>191</v>
      </c>
      <c r="BE254" s="85" t="s">
        <v>191</v>
      </c>
      <c r="BF254" s="85" t="s">
        <v>191</v>
      </c>
      <c r="BG254" s="169">
        <v>4</v>
      </c>
      <c r="BH254" s="85">
        <v>4</v>
      </c>
      <c r="BI254" s="152">
        <v>4</v>
      </c>
      <c r="BJ254" s="152">
        <v>4</v>
      </c>
      <c r="BK254" s="152">
        <v>4</v>
      </c>
      <c r="BL254" s="85">
        <v>4</v>
      </c>
      <c r="BM254" s="85">
        <v>4</v>
      </c>
      <c r="BN254" s="85">
        <v>4</v>
      </c>
      <c r="BO254" s="85">
        <v>4</v>
      </c>
      <c r="BP254" s="86">
        <v>4</v>
      </c>
      <c r="BQ254" s="86" t="s">
        <v>191</v>
      </c>
      <c r="BR254" s="86" t="s">
        <v>191</v>
      </c>
      <c r="BS254" s="86">
        <v>4</v>
      </c>
      <c r="BT254" s="86" t="s">
        <v>191</v>
      </c>
      <c r="BU254" s="22">
        <v>4</v>
      </c>
      <c r="BV254" s="22">
        <v>4</v>
      </c>
      <c r="BW254" s="42">
        <v>4</v>
      </c>
      <c r="BX254" s="86" t="s">
        <v>191</v>
      </c>
      <c r="BY254" s="86" t="s">
        <v>191</v>
      </c>
    </row>
    <row r="255" s="3" customFormat="1" ht="30" customHeight="1" spans="1:77">
      <c r="A255" s="21">
        <f t="shared" si="19"/>
        <v>248</v>
      </c>
      <c r="B255" s="23"/>
      <c r="C255" s="23"/>
      <c r="D255" s="23"/>
      <c r="E255" s="23">
        <v>3</v>
      </c>
      <c r="F255" s="23"/>
      <c r="G255" s="23"/>
      <c r="H255" s="23"/>
      <c r="I255" s="23"/>
      <c r="J255" s="23"/>
      <c r="K255" s="24"/>
      <c r="L255" s="41"/>
      <c r="M255" s="41" t="s">
        <v>978</v>
      </c>
      <c r="N255" s="23"/>
      <c r="O255" s="23" t="s">
        <v>979</v>
      </c>
      <c r="P255" s="158" t="s">
        <v>386</v>
      </c>
      <c r="Q255" s="23" t="s">
        <v>242</v>
      </c>
      <c r="R255" s="24" t="s">
        <v>227</v>
      </c>
      <c r="S255" s="48"/>
      <c r="T255" s="23" t="s">
        <v>356</v>
      </c>
      <c r="U255" s="23" t="s">
        <v>980</v>
      </c>
      <c r="V255" s="23" t="s">
        <v>660</v>
      </c>
      <c r="W255" s="24" t="s">
        <v>229</v>
      </c>
      <c r="X255" s="48" t="s">
        <v>228</v>
      </c>
      <c r="Y255" s="23" t="s">
        <v>400</v>
      </c>
      <c r="Z255" s="24" t="s">
        <v>231</v>
      </c>
      <c r="AA255" s="48" t="s">
        <v>232</v>
      </c>
      <c r="AB255" s="48" t="s">
        <v>981</v>
      </c>
      <c r="AC255" s="56"/>
      <c r="AD255" s="23" t="s">
        <v>319</v>
      </c>
      <c r="AE255" s="55"/>
      <c r="AF255" s="55"/>
      <c r="AG255" s="55"/>
      <c r="AH255" s="55"/>
      <c r="AI255" s="55"/>
      <c r="AJ255" s="55"/>
      <c r="AK255" s="23"/>
      <c r="AL255" s="55"/>
      <c r="AM255" s="55">
        <v>0.041</v>
      </c>
      <c r="AN255" s="55" t="s">
        <v>235</v>
      </c>
      <c r="AO255" s="55" t="s">
        <v>320</v>
      </c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55"/>
      <c r="BA255" s="85">
        <v>1</v>
      </c>
      <c r="BB255" s="85">
        <v>1</v>
      </c>
      <c r="BC255" s="85">
        <v>1</v>
      </c>
      <c r="BD255" s="85">
        <v>1</v>
      </c>
      <c r="BE255" s="85">
        <v>1</v>
      </c>
      <c r="BF255" s="85">
        <v>1</v>
      </c>
      <c r="BG255" s="85">
        <v>1</v>
      </c>
      <c r="BH255" s="85">
        <v>1</v>
      </c>
      <c r="BI255" s="152">
        <v>1</v>
      </c>
      <c r="BJ255" s="152">
        <v>1</v>
      </c>
      <c r="BK255" s="152">
        <v>1</v>
      </c>
      <c r="BL255" s="85">
        <v>1</v>
      </c>
      <c r="BM255" s="85">
        <v>1</v>
      </c>
      <c r="BN255" s="85">
        <v>1</v>
      </c>
      <c r="BO255" s="85">
        <v>1</v>
      </c>
      <c r="BP255" s="86">
        <v>1</v>
      </c>
      <c r="BQ255" s="86">
        <v>1</v>
      </c>
      <c r="BR255" s="86">
        <v>1</v>
      </c>
      <c r="BS255" s="86">
        <v>1</v>
      </c>
      <c r="BT255" s="86">
        <v>1</v>
      </c>
      <c r="BU255" s="22">
        <v>1</v>
      </c>
      <c r="BV255" s="22">
        <v>1</v>
      </c>
      <c r="BW255" s="22">
        <v>1</v>
      </c>
      <c r="BX255" s="86">
        <v>1</v>
      </c>
      <c r="BY255" s="86">
        <v>1</v>
      </c>
    </row>
    <row r="256" s="3" customFormat="1" ht="30" customHeight="1" spans="1:77">
      <c r="A256" s="21">
        <f t="shared" si="19"/>
        <v>249</v>
      </c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41"/>
      <c r="M256" s="41" t="s">
        <v>982</v>
      </c>
      <c r="N256" s="23" t="s">
        <v>980</v>
      </c>
      <c r="O256" s="23" t="s">
        <v>983</v>
      </c>
      <c r="P256" s="158" t="s">
        <v>386</v>
      </c>
      <c r="Q256" s="23" t="s">
        <v>242</v>
      </c>
      <c r="R256" s="24" t="s">
        <v>227</v>
      </c>
      <c r="S256" s="48"/>
      <c r="T256" s="23" t="s">
        <v>356</v>
      </c>
      <c r="U256" s="23" t="s">
        <v>980</v>
      </c>
      <c r="V256" s="23" t="s">
        <v>660</v>
      </c>
      <c r="W256" s="24" t="s">
        <v>229</v>
      </c>
      <c r="X256" s="48" t="s">
        <v>228</v>
      </c>
      <c r="Y256" s="23" t="s">
        <v>400</v>
      </c>
      <c r="Z256" s="24" t="s">
        <v>231</v>
      </c>
      <c r="AA256" s="48" t="s">
        <v>232</v>
      </c>
      <c r="AB256" s="48" t="s">
        <v>981</v>
      </c>
      <c r="AC256" s="56">
        <f>AC257+AC258*2</f>
        <v>0.4417</v>
      </c>
      <c r="AD256" s="23" t="s">
        <v>319</v>
      </c>
      <c r="AE256" s="55" t="s">
        <v>331</v>
      </c>
      <c r="AF256" s="55"/>
      <c r="AG256" s="55"/>
      <c r="AH256" s="55"/>
      <c r="AI256" s="55"/>
      <c r="AJ256" s="55"/>
      <c r="AK256" s="23"/>
      <c r="AL256" s="55">
        <v>6.3</v>
      </c>
      <c r="AM256" s="55"/>
      <c r="AN256" s="55" t="s">
        <v>342</v>
      </c>
      <c r="AO256" s="55" t="s">
        <v>432</v>
      </c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55"/>
      <c r="BA256" s="85">
        <v>1</v>
      </c>
      <c r="BB256" s="85">
        <v>1</v>
      </c>
      <c r="BC256" s="85">
        <v>1</v>
      </c>
      <c r="BD256" s="85">
        <v>1</v>
      </c>
      <c r="BE256" s="85">
        <v>1</v>
      </c>
      <c r="BF256" s="85">
        <v>1</v>
      </c>
      <c r="BG256" s="85">
        <v>1</v>
      </c>
      <c r="BH256" s="85">
        <v>1</v>
      </c>
      <c r="BI256" s="152">
        <v>1</v>
      </c>
      <c r="BJ256" s="152">
        <v>1</v>
      </c>
      <c r="BK256" s="152">
        <v>1</v>
      </c>
      <c r="BL256" s="85">
        <v>1</v>
      </c>
      <c r="BM256" s="85">
        <v>1</v>
      </c>
      <c r="BN256" s="85">
        <v>1</v>
      </c>
      <c r="BO256" s="85">
        <v>1</v>
      </c>
      <c r="BP256" s="86">
        <v>1</v>
      </c>
      <c r="BQ256" s="86">
        <v>1</v>
      </c>
      <c r="BR256" s="86">
        <v>1</v>
      </c>
      <c r="BS256" s="86">
        <v>1</v>
      </c>
      <c r="BT256" s="86">
        <v>1</v>
      </c>
      <c r="BU256" s="22">
        <v>1</v>
      </c>
      <c r="BV256" s="22">
        <v>1</v>
      </c>
      <c r="BW256" s="42">
        <v>1</v>
      </c>
      <c r="BX256" s="86">
        <v>1</v>
      </c>
      <c r="BY256" s="86">
        <v>1</v>
      </c>
    </row>
    <row r="257" s="3" customFormat="1" ht="30" customHeight="1" spans="1:77">
      <c r="A257" s="21">
        <f t="shared" si="19"/>
        <v>250</v>
      </c>
      <c r="B257" s="23"/>
      <c r="C257" s="23"/>
      <c r="D257" s="24"/>
      <c r="E257" s="23"/>
      <c r="F257" s="23">
        <v>4</v>
      </c>
      <c r="G257" s="23"/>
      <c r="H257" s="23"/>
      <c r="I257" s="23"/>
      <c r="J257" s="23"/>
      <c r="K257" s="24"/>
      <c r="L257" s="41"/>
      <c r="M257" s="41"/>
      <c r="N257" s="23" t="s">
        <v>984</v>
      </c>
      <c r="O257" s="23" t="s">
        <v>985</v>
      </c>
      <c r="P257" s="23" t="s">
        <v>347</v>
      </c>
      <c r="Q257" s="23" t="s">
        <v>242</v>
      </c>
      <c r="R257" s="24" t="s">
        <v>227</v>
      </c>
      <c r="S257" s="48"/>
      <c r="T257" s="23" t="s">
        <v>356</v>
      </c>
      <c r="U257" s="23" t="s">
        <v>984</v>
      </c>
      <c r="V257" s="23" t="s">
        <v>301</v>
      </c>
      <c r="W257" s="24" t="s">
        <v>229</v>
      </c>
      <c r="X257" s="48" t="s">
        <v>228</v>
      </c>
      <c r="Y257" s="23" t="s">
        <v>348</v>
      </c>
      <c r="Z257" s="48" t="s">
        <v>357</v>
      </c>
      <c r="AA257" s="24" t="s">
        <v>350</v>
      </c>
      <c r="AB257" s="48" t="s">
        <v>986</v>
      </c>
      <c r="AC257" s="56">
        <v>0.4307</v>
      </c>
      <c r="AD257" s="48" t="s">
        <v>232</v>
      </c>
      <c r="AE257" s="55" t="s">
        <v>351</v>
      </c>
      <c r="AF257" s="55"/>
      <c r="AG257" s="55">
        <v>247</v>
      </c>
      <c r="AH257" s="55">
        <v>78</v>
      </c>
      <c r="AI257" s="55" t="s">
        <v>190</v>
      </c>
      <c r="AJ257" s="55">
        <v>0.45429228</v>
      </c>
      <c r="AK257" s="65">
        <f>AC257/AJ257</f>
        <v>0.948068058739629</v>
      </c>
      <c r="AL257" s="55"/>
      <c r="AM257" s="55"/>
      <c r="AN257" s="134"/>
      <c r="AO257" s="134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23"/>
      <c r="BA257" s="85" t="s">
        <v>188</v>
      </c>
      <c r="BB257" s="85" t="s">
        <v>188</v>
      </c>
      <c r="BC257" s="85" t="s">
        <v>188</v>
      </c>
      <c r="BD257" s="85" t="s">
        <v>188</v>
      </c>
      <c r="BE257" s="85" t="s">
        <v>188</v>
      </c>
      <c r="BF257" s="85" t="s">
        <v>188</v>
      </c>
      <c r="BG257" s="85" t="s">
        <v>188</v>
      </c>
      <c r="BH257" s="85">
        <v>1</v>
      </c>
      <c r="BI257" s="152">
        <v>1</v>
      </c>
      <c r="BJ257" s="152">
        <v>1</v>
      </c>
      <c r="BK257" s="152">
        <v>1</v>
      </c>
      <c r="BL257" s="85">
        <v>1</v>
      </c>
      <c r="BM257" s="85">
        <v>1</v>
      </c>
      <c r="BN257" s="85">
        <v>1</v>
      </c>
      <c r="BO257" s="85">
        <v>1</v>
      </c>
      <c r="BP257" s="86">
        <v>1</v>
      </c>
      <c r="BQ257" s="86" t="s">
        <v>188</v>
      </c>
      <c r="BR257" s="86" t="s">
        <v>188</v>
      </c>
      <c r="BS257" s="86">
        <v>1</v>
      </c>
      <c r="BT257" s="86" t="s">
        <v>188</v>
      </c>
      <c r="BU257" s="22">
        <v>1</v>
      </c>
      <c r="BV257" s="22">
        <v>1</v>
      </c>
      <c r="BW257" s="42">
        <v>1</v>
      </c>
      <c r="BX257" s="86" t="s">
        <v>188</v>
      </c>
      <c r="BY257" s="86" t="s">
        <v>188</v>
      </c>
    </row>
    <row r="258" s="3" customFormat="1" ht="30" customHeight="1" spans="1:77">
      <c r="A258" s="21">
        <f t="shared" si="19"/>
        <v>251</v>
      </c>
      <c r="B258" s="23"/>
      <c r="C258" s="23"/>
      <c r="D258" s="24"/>
      <c r="E258" s="23"/>
      <c r="F258" s="24">
        <v>4</v>
      </c>
      <c r="G258" s="23"/>
      <c r="H258" s="23"/>
      <c r="I258" s="23"/>
      <c r="J258" s="23"/>
      <c r="K258" s="23"/>
      <c r="L258" s="37"/>
      <c r="M258" s="37"/>
      <c r="N258" s="158" t="s">
        <v>531</v>
      </c>
      <c r="O258" s="23" t="s">
        <v>532</v>
      </c>
      <c r="P258" s="22" t="s">
        <v>339</v>
      </c>
      <c r="Q258" s="23" t="s">
        <v>242</v>
      </c>
      <c r="R258" s="24" t="s">
        <v>227</v>
      </c>
      <c r="S258" s="51"/>
      <c r="T258" s="23" t="s">
        <v>356</v>
      </c>
      <c r="U258" s="158" t="s">
        <v>531</v>
      </c>
      <c r="V258" s="23" t="s">
        <v>301</v>
      </c>
      <c r="W258" s="24" t="s">
        <v>229</v>
      </c>
      <c r="X258" s="48" t="s">
        <v>228</v>
      </c>
      <c r="Y258" s="23" t="s">
        <v>339</v>
      </c>
      <c r="Z258" s="24" t="s">
        <v>495</v>
      </c>
      <c r="AA258" s="23" t="s">
        <v>232</v>
      </c>
      <c r="AB258" s="24" t="s">
        <v>987</v>
      </c>
      <c r="AC258" s="148">
        <v>0.0055</v>
      </c>
      <c r="AD258" s="24" t="s">
        <v>232</v>
      </c>
      <c r="AE258" s="55"/>
      <c r="AF258" s="55"/>
      <c r="AG258" s="55"/>
      <c r="AH258" s="55"/>
      <c r="AI258" s="55"/>
      <c r="AJ258" s="55"/>
      <c r="AK258" s="24"/>
      <c r="AL258" s="55"/>
      <c r="AM258" s="55"/>
      <c r="AN258" s="134"/>
      <c r="AO258" s="13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85">
        <v>2</v>
      </c>
      <c r="BB258" s="85">
        <v>2</v>
      </c>
      <c r="BC258" s="85">
        <v>2</v>
      </c>
      <c r="BD258" s="85">
        <v>2</v>
      </c>
      <c r="BE258" s="85">
        <v>2</v>
      </c>
      <c r="BF258" s="85">
        <v>2</v>
      </c>
      <c r="BG258" s="85">
        <v>2</v>
      </c>
      <c r="BH258" s="85">
        <v>2</v>
      </c>
      <c r="BI258" s="152">
        <v>2</v>
      </c>
      <c r="BJ258" s="152">
        <v>2</v>
      </c>
      <c r="BK258" s="152">
        <v>2</v>
      </c>
      <c r="BL258" s="85">
        <v>2</v>
      </c>
      <c r="BM258" s="85">
        <v>2</v>
      </c>
      <c r="BN258" s="85">
        <v>2</v>
      </c>
      <c r="BO258" s="85">
        <v>2</v>
      </c>
      <c r="BP258" s="86">
        <v>2</v>
      </c>
      <c r="BQ258" s="86">
        <v>2</v>
      </c>
      <c r="BR258" s="86">
        <v>2</v>
      </c>
      <c r="BS258" s="86">
        <v>2</v>
      </c>
      <c r="BT258" s="86">
        <v>2</v>
      </c>
      <c r="BU258" s="22">
        <v>2</v>
      </c>
      <c r="BV258" s="22">
        <v>2</v>
      </c>
      <c r="BW258" s="42">
        <v>2</v>
      </c>
      <c r="BX258" s="86">
        <v>2</v>
      </c>
      <c r="BY258" s="86">
        <v>2</v>
      </c>
    </row>
    <row r="259" s="3" customFormat="1" ht="30" customHeight="1" spans="1:77">
      <c r="A259" s="21">
        <f t="shared" si="19"/>
        <v>252</v>
      </c>
      <c r="B259" s="23"/>
      <c r="C259" s="23"/>
      <c r="D259" s="23"/>
      <c r="E259" s="23">
        <v>3</v>
      </c>
      <c r="F259" s="23"/>
      <c r="G259" s="23"/>
      <c r="H259" s="23"/>
      <c r="I259" s="23"/>
      <c r="J259" s="23"/>
      <c r="K259" s="23"/>
      <c r="L259" s="142" t="s">
        <v>988</v>
      </c>
      <c r="M259" s="142" t="s">
        <v>989</v>
      </c>
      <c r="N259" s="23" t="s">
        <v>990</v>
      </c>
      <c r="O259" s="23" t="s">
        <v>991</v>
      </c>
      <c r="P259" s="23" t="s">
        <v>765</v>
      </c>
      <c r="Q259" s="23" t="s">
        <v>242</v>
      </c>
      <c r="R259" s="24" t="s">
        <v>227</v>
      </c>
      <c r="S259" s="48"/>
      <c r="T259" s="23" t="s">
        <v>356</v>
      </c>
      <c r="U259" s="23" t="s">
        <v>990</v>
      </c>
      <c r="V259" s="23" t="s">
        <v>301</v>
      </c>
      <c r="W259" s="24" t="s">
        <v>229</v>
      </c>
      <c r="X259" s="48" t="s">
        <v>228</v>
      </c>
      <c r="Y259" s="23" t="s">
        <v>765</v>
      </c>
      <c r="Z259" s="48" t="s">
        <v>968</v>
      </c>
      <c r="AA259" s="24" t="s">
        <v>232</v>
      </c>
      <c r="AB259" s="48" t="s">
        <v>992</v>
      </c>
      <c r="AC259" s="56">
        <v>0.0154</v>
      </c>
      <c r="AD259" s="23" t="s">
        <v>232</v>
      </c>
      <c r="AE259" s="55" t="s">
        <v>587</v>
      </c>
      <c r="AF259" s="55"/>
      <c r="AG259" s="55" t="s">
        <v>768</v>
      </c>
      <c r="AH259" s="55"/>
      <c r="AI259" s="55"/>
      <c r="AJ259" s="55">
        <f>AC259*1.02</f>
        <v>0.015708</v>
      </c>
      <c r="AK259" s="65">
        <f>AC259/AJ259</f>
        <v>0.980392156862745</v>
      </c>
      <c r="AL259" s="55"/>
      <c r="AM259" s="55"/>
      <c r="AN259" s="55" t="s">
        <v>342</v>
      </c>
      <c r="AO259" s="55" t="s">
        <v>993</v>
      </c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85" t="s">
        <v>189</v>
      </c>
      <c r="BB259" s="85" t="s">
        <v>189</v>
      </c>
      <c r="BC259" s="85" t="s">
        <v>189</v>
      </c>
      <c r="BD259" s="85" t="s">
        <v>189</v>
      </c>
      <c r="BE259" s="85" t="s">
        <v>189</v>
      </c>
      <c r="BF259" s="85" t="s">
        <v>189</v>
      </c>
      <c r="BG259" s="85" t="s">
        <v>189</v>
      </c>
      <c r="BH259" s="85">
        <v>2</v>
      </c>
      <c r="BI259" s="152">
        <v>2</v>
      </c>
      <c r="BJ259" s="152">
        <v>2</v>
      </c>
      <c r="BK259" s="152">
        <v>2</v>
      </c>
      <c r="BL259" s="85">
        <v>2</v>
      </c>
      <c r="BM259" s="85">
        <v>2</v>
      </c>
      <c r="BN259" s="85">
        <v>2</v>
      </c>
      <c r="BO259" s="85">
        <v>2</v>
      </c>
      <c r="BP259" s="86">
        <v>2</v>
      </c>
      <c r="BQ259" s="86" t="s">
        <v>189</v>
      </c>
      <c r="BR259" s="86" t="s">
        <v>189</v>
      </c>
      <c r="BS259" s="86">
        <v>2</v>
      </c>
      <c r="BT259" s="86" t="s">
        <v>189</v>
      </c>
      <c r="BU259" s="22">
        <v>2</v>
      </c>
      <c r="BV259" s="22">
        <v>2</v>
      </c>
      <c r="BW259" s="42">
        <v>2</v>
      </c>
      <c r="BX259" s="86" t="s">
        <v>189</v>
      </c>
      <c r="BY259" s="86" t="s">
        <v>189</v>
      </c>
    </row>
    <row r="260" ht="30" customHeight="1" spans="1:79">
      <c r="A260" s="21">
        <f t="shared" si="19"/>
        <v>253</v>
      </c>
      <c r="B260" s="24"/>
      <c r="C260" s="24"/>
      <c r="D260" s="24"/>
      <c r="E260" s="24">
        <v>3</v>
      </c>
      <c r="F260" s="24"/>
      <c r="G260" s="24"/>
      <c r="H260" s="24"/>
      <c r="I260" s="24"/>
      <c r="J260" s="24"/>
      <c r="K260" s="24"/>
      <c r="L260" s="142" t="s">
        <v>988</v>
      </c>
      <c r="M260" s="142" t="s">
        <v>994</v>
      </c>
      <c r="N260" s="158" t="s">
        <v>995</v>
      </c>
      <c r="O260" s="23" t="s">
        <v>996</v>
      </c>
      <c r="P260" s="158" t="s">
        <v>386</v>
      </c>
      <c r="Q260" s="23" t="s">
        <v>242</v>
      </c>
      <c r="R260" s="24" t="s">
        <v>227</v>
      </c>
      <c r="S260" s="48"/>
      <c r="T260" s="23" t="s">
        <v>356</v>
      </c>
      <c r="U260" s="158" t="s">
        <v>995</v>
      </c>
      <c r="V260" s="23" t="s">
        <v>301</v>
      </c>
      <c r="W260" s="24" t="s">
        <v>229</v>
      </c>
      <c r="X260" s="48" t="s">
        <v>228</v>
      </c>
      <c r="Y260" s="23" t="s">
        <v>400</v>
      </c>
      <c r="Z260" s="24" t="s">
        <v>231</v>
      </c>
      <c r="AA260" s="48" t="s">
        <v>232</v>
      </c>
      <c r="AB260" s="24" t="s">
        <v>997</v>
      </c>
      <c r="AC260" s="148">
        <f>AC261+AC262*2</f>
        <v>0.037</v>
      </c>
      <c r="AD260" s="55" t="s">
        <v>319</v>
      </c>
      <c r="AE260" s="55" t="s">
        <v>331</v>
      </c>
      <c r="AF260" s="55"/>
      <c r="AG260" s="55"/>
      <c r="AH260" s="55"/>
      <c r="AI260" s="55"/>
      <c r="AJ260" s="55"/>
      <c r="AK260" s="55"/>
      <c r="AL260" s="55"/>
      <c r="AM260" s="55">
        <v>0.008</v>
      </c>
      <c r="AN260" s="55" t="s">
        <v>342</v>
      </c>
      <c r="AO260" s="55" t="s">
        <v>998</v>
      </c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85" t="s">
        <v>189</v>
      </c>
      <c r="BB260" s="85" t="s">
        <v>189</v>
      </c>
      <c r="BC260" s="85" t="s">
        <v>189</v>
      </c>
      <c r="BD260" s="85" t="s">
        <v>189</v>
      </c>
      <c r="BE260" s="85" t="s">
        <v>189</v>
      </c>
      <c r="BF260" s="85" t="s">
        <v>189</v>
      </c>
      <c r="BG260" s="85" t="s">
        <v>189</v>
      </c>
      <c r="BH260" s="85">
        <v>2</v>
      </c>
      <c r="BI260" s="152">
        <v>2</v>
      </c>
      <c r="BJ260" s="152">
        <v>2</v>
      </c>
      <c r="BK260" s="152">
        <v>2</v>
      </c>
      <c r="BL260" s="85">
        <v>2</v>
      </c>
      <c r="BM260" s="85">
        <v>2</v>
      </c>
      <c r="BN260" s="85">
        <v>2</v>
      </c>
      <c r="BO260" s="85">
        <v>2</v>
      </c>
      <c r="BP260" s="86">
        <v>2</v>
      </c>
      <c r="BQ260" s="86" t="s">
        <v>189</v>
      </c>
      <c r="BR260" s="86" t="s">
        <v>189</v>
      </c>
      <c r="BS260" s="86">
        <v>2</v>
      </c>
      <c r="BT260" s="86" t="s">
        <v>189</v>
      </c>
      <c r="BU260" s="22">
        <v>2</v>
      </c>
      <c r="BV260" s="22">
        <v>2</v>
      </c>
      <c r="BW260" s="42">
        <v>2</v>
      </c>
      <c r="BX260" s="86" t="s">
        <v>189</v>
      </c>
      <c r="BY260" s="86" t="s">
        <v>189</v>
      </c>
      <c r="BZ260" s="3"/>
      <c r="CA260" s="3"/>
    </row>
    <row r="261" ht="30" customHeight="1" spans="1:79">
      <c r="A261" s="21">
        <f t="shared" si="19"/>
        <v>254</v>
      </c>
      <c r="B261" s="24"/>
      <c r="C261" s="24"/>
      <c r="D261" s="24"/>
      <c r="E261" s="24"/>
      <c r="F261" s="24">
        <v>4</v>
      </c>
      <c r="G261" s="24"/>
      <c r="H261" s="24"/>
      <c r="I261" s="24"/>
      <c r="J261" s="24"/>
      <c r="K261" s="24"/>
      <c r="L261" s="142"/>
      <c r="M261" s="142"/>
      <c r="N261" s="158" t="s">
        <v>999</v>
      </c>
      <c r="O261" s="23" t="s">
        <v>1000</v>
      </c>
      <c r="P261" s="158" t="s">
        <v>347</v>
      </c>
      <c r="Q261" s="23" t="s">
        <v>242</v>
      </c>
      <c r="R261" s="24" t="s">
        <v>227</v>
      </c>
      <c r="S261" s="48"/>
      <c r="T261" s="23" t="s">
        <v>356</v>
      </c>
      <c r="U261" s="158" t="s">
        <v>999</v>
      </c>
      <c r="V261" s="23" t="s">
        <v>301</v>
      </c>
      <c r="W261" s="24" t="s">
        <v>229</v>
      </c>
      <c r="X261" s="48" t="s">
        <v>228</v>
      </c>
      <c r="Y261" s="23" t="s">
        <v>348</v>
      </c>
      <c r="Z261" s="24" t="s">
        <v>357</v>
      </c>
      <c r="AA261" s="24" t="s">
        <v>350</v>
      </c>
      <c r="AB261" s="24" t="s">
        <v>997</v>
      </c>
      <c r="AC261" s="148">
        <v>0.026</v>
      </c>
      <c r="AD261" s="23" t="s">
        <v>232</v>
      </c>
      <c r="AE261" s="55" t="s">
        <v>351</v>
      </c>
      <c r="AF261" s="55"/>
      <c r="AG261" s="55">
        <v>78</v>
      </c>
      <c r="AH261" s="55">
        <v>18</v>
      </c>
      <c r="AI261" s="55">
        <v>3</v>
      </c>
      <c r="AJ261" s="55">
        <v>0.03310632</v>
      </c>
      <c r="AK261" s="65">
        <f>AC261/AJ261</f>
        <v>0.785348537681023</v>
      </c>
      <c r="AL261" s="55"/>
      <c r="AM261" s="55"/>
      <c r="AN261" s="134"/>
      <c r="AO261" s="134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85">
        <v>1</v>
      </c>
      <c r="BB261" s="85">
        <v>1</v>
      </c>
      <c r="BC261" s="85">
        <v>1</v>
      </c>
      <c r="BD261" s="85">
        <v>1</v>
      </c>
      <c r="BE261" s="85">
        <v>1</v>
      </c>
      <c r="BF261" s="85">
        <v>1</v>
      </c>
      <c r="BG261" s="85">
        <v>1</v>
      </c>
      <c r="BH261" s="85">
        <v>1</v>
      </c>
      <c r="BI261" s="152">
        <v>1</v>
      </c>
      <c r="BJ261" s="152">
        <v>1</v>
      </c>
      <c r="BK261" s="152">
        <v>1</v>
      </c>
      <c r="BL261" s="85">
        <v>1</v>
      </c>
      <c r="BM261" s="85">
        <v>1</v>
      </c>
      <c r="BN261" s="85">
        <v>1</v>
      </c>
      <c r="BO261" s="85">
        <v>1</v>
      </c>
      <c r="BP261" s="86">
        <v>1</v>
      </c>
      <c r="BQ261" s="86">
        <v>1</v>
      </c>
      <c r="BR261" s="86">
        <v>1</v>
      </c>
      <c r="BS261" s="86">
        <v>1</v>
      </c>
      <c r="BT261" s="86">
        <v>1</v>
      </c>
      <c r="BU261" s="22">
        <v>1</v>
      </c>
      <c r="BV261" s="22">
        <v>1</v>
      </c>
      <c r="BW261" s="42">
        <v>1</v>
      </c>
      <c r="BX261" s="86">
        <v>1</v>
      </c>
      <c r="BY261" s="86">
        <v>1</v>
      </c>
      <c r="BZ261" s="3"/>
      <c r="CA261" s="3"/>
    </row>
    <row r="262" ht="30" customHeight="1" spans="1:79">
      <c r="A262" s="21">
        <f t="shared" ref="A262:A274" si="20">ROW()-7</f>
        <v>255</v>
      </c>
      <c r="B262" s="24"/>
      <c r="C262" s="24"/>
      <c r="D262" s="24"/>
      <c r="E262" s="24"/>
      <c r="F262" s="24">
        <v>4</v>
      </c>
      <c r="G262" s="24"/>
      <c r="H262" s="24"/>
      <c r="I262" s="24"/>
      <c r="J262" s="24"/>
      <c r="K262" s="24"/>
      <c r="L262" s="142"/>
      <c r="M262" s="142"/>
      <c r="N262" s="158" t="s">
        <v>531</v>
      </c>
      <c r="O262" s="23" t="s">
        <v>532</v>
      </c>
      <c r="P262" s="22" t="s">
        <v>339</v>
      </c>
      <c r="Q262" s="23" t="s">
        <v>242</v>
      </c>
      <c r="R262" s="24" t="s">
        <v>227</v>
      </c>
      <c r="S262" s="48"/>
      <c r="T262" s="23" t="s">
        <v>356</v>
      </c>
      <c r="U262" s="158" t="s">
        <v>531</v>
      </c>
      <c r="V262" s="23" t="s">
        <v>301</v>
      </c>
      <c r="W262" s="24" t="s">
        <v>229</v>
      </c>
      <c r="X262" s="48" t="s">
        <v>228</v>
      </c>
      <c r="Y262" s="23" t="s">
        <v>339</v>
      </c>
      <c r="Z262" s="24" t="s">
        <v>495</v>
      </c>
      <c r="AA262" s="23" t="s">
        <v>232</v>
      </c>
      <c r="AB262" s="24" t="s">
        <v>987</v>
      </c>
      <c r="AC262" s="148">
        <v>0.0055</v>
      </c>
      <c r="AD262" s="24" t="s">
        <v>232</v>
      </c>
      <c r="AE262" s="55"/>
      <c r="AF262" s="55"/>
      <c r="AG262" s="55"/>
      <c r="AH262" s="55"/>
      <c r="AI262" s="55"/>
      <c r="AJ262" s="55"/>
      <c r="AK262" s="24"/>
      <c r="AL262" s="55"/>
      <c r="AM262" s="55"/>
      <c r="AN262" s="134"/>
      <c r="AO262" s="13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85">
        <v>2</v>
      </c>
      <c r="BB262" s="85">
        <v>2</v>
      </c>
      <c r="BC262" s="85">
        <v>2</v>
      </c>
      <c r="BD262" s="85">
        <v>2</v>
      </c>
      <c r="BE262" s="85">
        <v>2</v>
      </c>
      <c r="BF262" s="85">
        <v>2</v>
      </c>
      <c r="BG262" s="85">
        <v>2</v>
      </c>
      <c r="BH262" s="85">
        <v>2</v>
      </c>
      <c r="BI262" s="152">
        <v>2</v>
      </c>
      <c r="BJ262" s="152">
        <v>2</v>
      </c>
      <c r="BK262" s="152">
        <v>2</v>
      </c>
      <c r="BL262" s="85">
        <v>2</v>
      </c>
      <c r="BM262" s="85">
        <v>2</v>
      </c>
      <c r="BN262" s="85">
        <v>2</v>
      </c>
      <c r="BO262" s="85">
        <v>2</v>
      </c>
      <c r="BP262" s="86">
        <v>2</v>
      </c>
      <c r="BQ262" s="86">
        <v>2</v>
      </c>
      <c r="BR262" s="86">
        <v>2</v>
      </c>
      <c r="BS262" s="86">
        <v>2</v>
      </c>
      <c r="BT262" s="86">
        <v>2</v>
      </c>
      <c r="BU262" s="22">
        <v>2</v>
      </c>
      <c r="BV262" s="22">
        <v>2</v>
      </c>
      <c r="BW262" s="42">
        <v>2</v>
      </c>
      <c r="BX262" s="86">
        <v>2</v>
      </c>
      <c r="BY262" s="86">
        <v>2</v>
      </c>
      <c r="BZ262" s="3"/>
      <c r="CA262" s="3"/>
    </row>
    <row r="263" ht="30" customHeight="1" spans="1:79">
      <c r="A263" s="21">
        <f t="shared" si="20"/>
        <v>256</v>
      </c>
      <c r="B263" s="24"/>
      <c r="C263" s="24"/>
      <c r="D263" s="24"/>
      <c r="E263" s="24">
        <v>3</v>
      </c>
      <c r="F263" s="24"/>
      <c r="G263" s="24"/>
      <c r="H263" s="24"/>
      <c r="I263" s="24"/>
      <c r="J263" s="24"/>
      <c r="K263" s="24"/>
      <c r="L263" s="142"/>
      <c r="M263" s="142" t="s">
        <v>1001</v>
      </c>
      <c r="N263" s="158" t="s">
        <v>1002</v>
      </c>
      <c r="O263" s="23" t="s">
        <v>1003</v>
      </c>
      <c r="P263" s="158" t="s">
        <v>1004</v>
      </c>
      <c r="Q263" s="23" t="s">
        <v>242</v>
      </c>
      <c r="R263" s="24" t="s">
        <v>227</v>
      </c>
      <c r="S263" s="48"/>
      <c r="T263" s="23" t="s">
        <v>356</v>
      </c>
      <c r="U263" s="158" t="s">
        <v>1002</v>
      </c>
      <c r="V263" s="23" t="s">
        <v>301</v>
      </c>
      <c r="W263" s="24" t="s">
        <v>229</v>
      </c>
      <c r="X263" s="48" t="s">
        <v>228</v>
      </c>
      <c r="Y263" s="23" t="s">
        <v>765</v>
      </c>
      <c r="Z263" s="24" t="s">
        <v>1004</v>
      </c>
      <c r="AA263" s="24" t="s">
        <v>232</v>
      </c>
      <c r="AB263" s="24" t="s">
        <v>1005</v>
      </c>
      <c r="AC263" s="148">
        <v>0.006</v>
      </c>
      <c r="AD263" s="24" t="s">
        <v>232</v>
      </c>
      <c r="AE263" s="55" t="s">
        <v>587</v>
      </c>
      <c r="AF263" s="55"/>
      <c r="AG263" s="55" t="s">
        <v>768</v>
      </c>
      <c r="AH263" s="55"/>
      <c r="AI263" s="55"/>
      <c r="AJ263" s="55">
        <f>AC263*1.02</f>
        <v>0.00612</v>
      </c>
      <c r="AK263" s="65">
        <f>AC263/AJ263</f>
        <v>0.980392156862745</v>
      </c>
      <c r="AL263" s="55"/>
      <c r="AM263" s="55"/>
      <c r="AN263" s="55" t="s">
        <v>342</v>
      </c>
      <c r="AO263" s="55" t="s">
        <v>1006</v>
      </c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85">
        <v>2</v>
      </c>
      <c r="BB263" s="85">
        <v>2</v>
      </c>
      <c r="BC263" s="85">
        <v>2</v>
      </c>
      <c r="BD263" s="85">
        <v>0</v>
      </c>
      <c r="BE263" s="85">
        <v>2</v>
      </c>
      <c r="BF263" s="85">
        <v>0</v>
      </c>
      <c r="BG263" s="85">
        <v>2</v>
      </c>
      <c r="BH263" s="85">
        <v>2</v>
      </c>
      <c r="BI263" s="152">
        <v>2</v>
      </c>
      <c r="BJ263" s="152">
        <v>2</v>
      </c>
      <c r="BK263" s="152">
        <v>2</v>
      </c>
      <c r="BL263" s="85">
        <v>2</v>
      </c>
      <c r="BM263" s="85">
        <v>2</v>
      </c>
      <c r="BN263" s="85">
        <v>0</v>
      </c>
      <c r="BO263" s="85">
        <v>0</v>
      </c>
      <c r="BP263" s="86">
        <v>0</v>
      </c>
      <c r="BQ263" s="86">
        <v>2</v>
      </c>
      <c r="BR263" s="86">
        <v>2</v>
      </c>
      <c r="BS263" s="86">
        <v>0</v>
      </c>
      <c r="BT263" s="86">
        <v>2</v>
      </c>
      <c r="BU263" s="22">
        <v>2</v>
      </c>
      <c r="BV263" s="22">
        <v>2</v>
      </c>
      <c r="BW263" s="42">
        <v>2</v>
      </c>
      <c r="BX263" s="86">
        <v>2</v>
      </c>
      <c r="BY263" s="86">
        <v>2</v>
      </c>
      <c r="BZ263" s="3"/>
      <c r="CA263" s="3"/>
    </row>
    <row r="264" ht="30" customHeight="1" spans="1:79">
      <c r="A264" s="21">
        <f t="shared" si="20"/>
        <v>257</v>
      </c>
      <c r="B264" s="24"/>
      <c r="C264" s="24"/>
      <c r="D264" s="24"/>
      <c r="E264" s="24">
        <v>3</v>
      </c>
      <c r="F264" s="24"/>
      <c r="G264" s="24"/>
      <c r="H264" s="24"/>
      <c r="I264" s="24"/>
      <c r="J264" s="24"/>
      <c r="K264" s="24"/>
      <c r="L264" s="142"/>
      <c r="M264" s="172" t="s">
        <v>1007</v>
      </c>
      <c r="N264" s="158" t="s">
        <v>1007</v>
      </c>
      <c r="O264" s="23" t="s">
        <v>1003</v>
      </c>
      <c r="P264" s="158" t="s">
        <v>1004</v>
      </c>
      <c r="Q264" s="23" t="s">
        <v>242</v>
      </c>
      <c r="R264" s="24" t="s">
        <v>227</v>
      </c>
      <c r="S264" s="48"/>
      <c r="T264" s="23" t="s">
        <v>226</v>
      </c>
      <c r="U264" s="158" t="s">
        <v>1007</v>
      </c>
      <c r="V264" s="23" t="s">
        <v>226</v>
      </c>
      <c r="W264" s="24" t="s">
        <v>228</v>
      </c>
      <c r="X264" s="48" t="s">
        <v>229</v>
      </c>
      <c r="Y264" s="23" t="s">
        <v>765</v>
      </c>
      <c r="Z264" s="24" t="s">
        <v>1004</v>
      </c>
      <c r="AA264" s="24" t="s">
        <v>232</v>
      </c>
      <c r="AB264" s="24" t="s">
        <v>1008</v>
      </c>
      <c r="AC264" s="148">
        <v>0.0019</v>
      </c>
      <c r="AD264" s="24" t="s">
        <v>232</v>
      </c>
      <c r="AE264" s="55"/>
      <c r="AF264" s="55"/>
      <c r="AG264" s="55"/>
      <c r="AH264" s="55"/>
      <c r="AI264" s="55"/>
      <c r="AJ264" s="55"/>
      <c r="AK264" s="24"/>
      <c r="AL264" s="55"/>
      <c r="AM264" s="55"/>
      <c r="AN264" s="55" t="s">
        <v>342</v>
      </c>
      <c r="AO264" s="55" t="s">
        <v>1009</v>
      </c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85">
        <v>0</v>
      </c>
      <c r="BB264" s="85">
        <v>0</v>
      </c>
      <c r="BC264" s="85">
        <v>0</v>
      </c>
      <c r="BD264" s="85">
        <v>2</v>
      </c>
      <c r="BE264" s="85">
        <v>0</v>
      </c>
      <c r="BF264" s="85">
        <v>2</v>
      </c>
      <c r="BG264" s="85">
        <v>0</v>
      </c>
      <c r="BH264" s="85">
        <v>0</v>
      </c>
      <c r="BI264" s="152">
        <v>0</v>
      </c>
      <c r="BJ264" s="152">
        <v>0</v>
      </c>
      <c r="BK264" s="152">
        <v>0</v>
      </c>
      <c r="BL264" s="85">
        <v>0</v>
      </c>
      <c r="BM264" s="85">
        <v>0</v>
      </c>
      <c r="BN264" s="85">
        <v>2</v>
      </c>
      <c r="BO264" s="85">
        <v>2</v>
      </c>
      <c r="BP264" s="86">
        <v>2</v>
      </c>
      <c r="BQ264" s="86">
        <v>0</v>
      </c>
      <c r="BR264" s="86">
        <v>0</v>
      </c>
      <c r="BS264" s="86">
        <v>2</v>
      </c>
      <c r="BT264" s="86">
        <v>0</v>
      </c>
      <c r="BU264" s="22">
        <v>0</v>
      </c>
      <c r="BV264" s="22">
        <v>0</v>
      </c>
      <c r="BW264" s="42">
        <v>0</v>
      </c>
      <c r="BX264" s="86">
        <v>0</v>
      </c>
      <c r="BY264" s="86">
        <v>0</v>
      </c>
      <c r="BZ264" s="3"/>
      <c r="CA264" s="3"/>
    </row>
    <row r="265" ht="30" customHeight="1" spans="1:79">
      <c r="A265" s="21">
        <f t="shared" si="20"/>
        <v>258</v>
      </c>
      <c r="B265" s="24"/>
      <c r="C265" s="24"/>
      <c r="D265" s="24"/>
      <c r="E265" s="24">
        <v>3</v>
      </c>
      <c r="F265" s="24"/>
      <c r="G265" s="24"/>
      <c r="H265" s="24"/>
      <c r="I265" s="24"/>
      <c r="J265" s="24"/>
      <c r="K265" s="24"/>
      <c r="L265" s="142"/>
      <c r="M265" s="142" t="s">
        <v>1010</v>
      </c>
      <c r="N265" s="23" t="s">
        <v>1011</v>
      </c>
      <c r="O265" s="23" t="s">
        <v>1012</v>
      </c>
      <c r="P265" s="23" t="s">
        <v>545</v>
      </c>
      <c r="Q265" s="23" t="s">
        <v>367</v>
      </c>
      <c r="R265" s="24" t="s">
        <v>227</v>
      </c>
      <c r="S265" s="48"/>
      <c r="T265" s="23" t="s">
        <v>356</v>
      </c>
      <c r="U265" s="23" t="s">
        <v>1011</v>
      </c>
      <c r="V265" s="23" t="s">
        <v>301</v>
      </c>
      <c r="W265" s="24" t="s">
        <v>229</v>
      </c>
      <c r="X265" s="48" t="s">
        <v>228</v>
      </c>
      <c r="Y265" s="23" t="s">
        <v>765</v>
      </c>
      <c r="Z265" s="24" t="s">
        <v>1004</v>
      </c>
      <c r="AA265" s="24" t="s">
        <v>232</v>
      </c>
      <c r="AB265" s="24" t="s">
        <v>1013</v>
      </c>
      <c r="AC265" s="148">
        <v>0.03</v>
      </c>
      <c r="AD265" s="24" t="s">
        <v>232</v>
      </c>
      <c r="AE265" s="55" t="s">
        <v>587</v>
      </c>
      <c r="AF265" s="55"/>
      <c r="AG265" s="55" t="s">
        <v>768</v>
      </c>
      <c r="AH265" s="55"/>
      <c r="AI265" s="55"/>
      <c r="AJ265" s="55">
        <f>AC265*1.02</f>
        <v>0.0306</v>
      </c>
      <c r="AK265" s="65">
        <f>AC265/AJ265</f>
        <v>0.980392156862745</v>
      </c>
      <c r="AL265" s="55"/>
      <c r="AM265" s="55"/>
      <c r="AN265" s="55" t="s">
        <v>342</v>
      </c>
      <c r="AO265" s="55" t="s">
        <v>1006</v>
      </c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85">
        <v>2</v>
      </c>
      <c r="BB265" s="85">
        <v>2</v>
      </c>
      <c r="BC265" s="85">
        <v>2</v>
      </c>
      <c r="BD265" s="85">
        <v>0</v>
      </c>
      <c r="BE265" s="85">
        <v>2</v>
      </c>
      <c r="BF265" s="85">
        <v>0</v>
      </c>
      <c r="BG265" s="85">
        <v>2</v>
      </c>
      <c r="BH265" s="85">
        <v>2</v>
      </c>
      <c r="BI265" s="152">
        <v>2</v>
      </c>
      <c r="BJ265" s="152">
        <v>2</v>
      </c>
      <c r="BK265" s="152">
        <v>2</v>
      </c>
      <c r="BL265" s="85">
        <v>2</v>
      </c>
      <c r="BM265" s="85">
        <v>2</v>
      </c>
      <c r="BN265" s="85">
        <v>0</v>
      </c>
      <c r="BO265" s="85">
        <v>0</v>
      </c>
      <c r="BP265" s="86">
        <v>0</v>
      </c>
      <c r="BQ265" s="86">
        <v>2</v>
      </c>
      <c r="BR265" s="86">
        <v>2</v>
      </c>
      <c r="BS265" s="86">
        <v>0</v>
      </c>
      <c r="BT265" s="86">
        <v>2</v>
      </c>
      <c r="BU265" s="22">
        <v>2</v>
      </c>
      <c r="BV265" s="22">
        <v>2</v>
      </c>
      <c r="BW265" s="42">
        <v>2</v>
      </c>
      <c r="BX265" s="86">
        <v>2</v>
      </c>
      <c r="BY265" s="86">
        <v>2</v>
      </c>
      <c r="BZ265" s="3"/>
      <c r="CA265" s="3"/>
    </row>
    <row r="266" ht="30" customHeight="1" spans="1:79">
      <c r="A266" s="21">
        <f t="shared" si="20"/>
        <v>259</v>
      </c>
      <c r="B266" s="24"/>
      <c r="C266" s="24"/>
      <c r="D266" s="24"/>
      <c r="E266" s="24">
        <v>3</v>
      </c>
      <c r="F266" s="24"/>
      <c r="G266" s="24"/>
      <c r="H266" s="24"/>
      <c r="I266" s="24"/>
      <c r="J266" s="24"/>
      <c r="K266" s="24"/>
      <c r="L266" s="142"/>
      <c r="M266" s="142" t="s">
        <v>1014</v>
      </c>
      <c r="N266" s="23" t="s">
        <v>1014</v>
      </c>
      <c r="O266" s="23" t="s">
        <v>1015</v>
      </c>
      <c r="P266" s="23" t="s">
        <v>545</v>
      </c>
      <c r="Q266" s="23" t="s">
        <v>367</v>
      </c>
      <c r="R266" s="24" t="s">
        <v>227</v>
      </c>
      <c r="S266" s="48"/>
      <c r="T266" s="23" t="s">
        <v>226</v>
      </c>
      <c r="U266" s="23" t="s">
        <v>1014</v>
      </c>
      <c r="V266" s="23" t="s">
        <v>226</v>
      </c>
      <c r="W266" s="24" t="s">
        <v>228</v>
      </c>
      <c r="X266" s="48" t="s">
        <v>229</v>
      </c>
      <c r="Y266" s="23" t="s">
        <v>800</v>
      </c>
      <c r="Z266" s="24" t="s">
        <v>231</v>
      </c>
      <c r="AA266" s="48" t="s">
        <v>232</v>
      </c>
      <c r="AB266" s="24" t="s">
        <v>1016</v>
      </c>
      <c r="AC266" s="148">
        <v>0.022</v>
      </c>
      <c r="AD266" s="24" t="s">
        <v>232</v>
      </c>
      <c r="AE266" s="55"/>
      <c r="AF266" s="55"/>
      <c r="AG266" s="55"/>
      <c r="AH266" s="55"/>
      <c r="AI266" s="55"/>
      <c r="AJ266" s="55"/>
      <c r="AK266" s="24"/>
      <c r="AL266" s="55"/>
      <c r="AM266" s="55"/>
      <c r="AN266" s="55" t="s">
        <v>342</v>
      </c>
      <c r="AO266" s="55" t="s">
        <v>1006</v>
      </c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85">
        <v>0</v>
      </c>
      <c r="BB266" s="85">
        <v>0</v>
      </c>
      <c r="BC266" s="85">
        <v>0</v>
      </c>
      <c r="BD266" s="85">
        <v>2</v>
      </c>
      <c r="BE266" s="85">
        <v>0</v>
      </c>
      <c r="BF266" s="85">
        <v>2</v>
      </c>
      <c r="BG266" s="85">
        <v>0</v>
      </c>
      <c r="BH266" s="85">
        <v>0</v>
      </c>
      <c r="BI266" s="152">
        <v>0</v>
      </c>
      <c r="BJ266" s="152">
        <v>0</v>
      </c>
      <c r="BK266" s="152">
        <v>0</v>
      </c>
      <c r="BL266" s="85">
        <v>0</v>
      </c>
      <c r="BM266" s="85">
        <v>0</v>
      </c>
      <c r="BN266" s="85">
        <v>2</v>
      </c>
      <c r="BO266" s="85">
        <v>2</v>
      </c>
      <c r="BP266" s="86">
        <v>2</v>
      </c>
      <c r="BQ266" s="86">
        <v>0</v>
      </c>
      <c r="BR266" s="86">
        <v>0</v>
      </c>
      <c r="BS266" s="86">
        <v>2</v>
      </c>
      <c r="BT266" s="86">
        <v>0</v>
      </c>
      <c r="BU266" s="22">
        <v>0</v>
      </c>
      <c r="BV266" s="22">
        <v>0</v>
      </c>
      <c r="BW266" s="42">
        <v>0</v>
      </c>
      <c r="BX266" s="86">
        <v>0</v>
      </c>
      <c r="BY266" s="86">
        <v>0</v>
      </c>
      <c r="BZ266" s="3"/>
      <c r="CA266" s="3"/>
    </row>
    <row r="267" s="3" customFormat="1" ht="30" customHeight="1" spans="1:77">
      <c r="A267" s="21">
        <f t="shared" si="20"/>
        <v>260</v>
      </c>
      <c r="B267" s="23"/>
      <c r="C267" s="23"/>
      <c r="D267" s="23"/>
      <c r="E267" s="24">
        <v>3</v>
      </c>
      <c r="F267" s="23"/>
      <c r="G267" s="23"/>
      <c r="H267" s="23"/>
      <c r="I267" s="23"/>
      <c r="J267" s="23"/>
      <c r="K267" s="23"/>
      <c r="L267" s="41" t="s">
        <v>723</v>
      </c>
      <c r="M267" s="41" t="s">
        <v>1017</v>
      </c>
      <c r="N267" s="23"/>
      <c r="O267" s="23" t="s">
        <v>1018</v>
      </c>
      <c r="P267" s="23" t="s">
        <v>347</v>
      </c>
      <c r="Q267" s="23" t="s">
        <v>242</v>
      </c>
      <c r="R267" s="24" t="s">
        <v>227</v>
      </c>
      <c r="S267" s="48"/>
      <c r="T267" s="23" t="s">
        <v>356</v>
      </c>
      <c r="U267" s="23" t="s">
        <v>1019</v>
      </c>
      <c r="V267" s="23" t="s">
        <v>301</v>
      </c>
      <c r="W267" s="24" t="s">
        <v>229</v>
      </c>
      <c r="X267" s="48" t="s">
        <v>228</v>
      </c>
      <c r="Y267" s="23" t="s">
        <v>348</v>
      </c>
      <c r="Z267" s="48" t="s">
        <v>357</v>
      </c>
      <c r="AA267" s="24" t="s">
        <v>350</v>
      </c>
      <c r="AB267" s="48" t="s">
        <v>1020</v>
      </c>
      <c r="AC267" s="56"/>
      <c r="AD267" s="23" t="s">
        <v>319</v>
      </c>
      <c r="AE267" s="55"/>
      <c r="AF267" s="55"/>
      <c r="AG267" s="55"/>
      <c r="AH267" s="55"/>
      <c r="AI267" s="55"/>
      <c r="AJ267" s="55"/>
      <c r="AK267" s="23"/>
      <c r="AL267" s="55"/>
      <c r="AM267" s="55">
        <v>0.012</v>
      </c>
      <c r="AN267" s="55" t="s">
        <v>235</v>
      </c>
      <c r="AO267" s="55" t="s">
        <v>320</v>
      </c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85">
        <v>2</v>
      </c>
      <c r="BB267" s="85">
        <v>2</v>
      </c>
      <c r="BC267" s="85">
        <v>2</v>
      </c>
      <c r="BD267" s="85">
        <v>2</v>
      </c>
      <c r="BE267" s="85">
        <v>2</v>
      </c>
      <c r="BF267" s="85">
        <v>2</v>
      </c>
      <c r="BG267" s="85">
        <v>2</v>
      </c>
      <c r="BH267" s="85">
        <v>2</v>
      </c>
      <c r="BI267" s="152">
        <v>2</v>
      </c>
      <c r="BJ267" s="152">
        <v>2</v>
      </c>
      <c r="BK267" s="152">
        <v>2</v>
      </c>
      <c r="BL267" s="85">
        <v>2</v>
      </c>
      <c r="BM267" s="85">
        <v>2</v>
      </c>
      <c r="BN267" s="85">
        <v>2</v>
      </c>
      <c r="BO267" s="85">
        <v>2</v>
      </c>
      <c r="BP267" s="86">
        <v>2</v>
      </c>
      <c r="BQ267" s="86">
        <v>2</v>
      </c>
      <c r="BR267" s="86">
        <v>2</v>
      </c>
      <c r="BS267" s="86">
        <v>2</v>
      </c>
      <c r="BT267" s="86">
        <v>2</v>
      </c>
      <c r="BU267" s="42">
        <v>0</v>
      </c>
      <c r="BV267" s="42">
        <v>0</v>
      </c>
      <c r="BW267" s="42">
        <v>0</v>
      </c>
      <c r="BX267" s="86">
        <v>2</v>
      </c>
      <c r="BY267" s="86">
        <v>2</v>
      </c>
    </row>
    <row r="268" s="3" customFormat="1" ht="30" customHeight="1" spans="1:77">
      <c r="A268" s="21">
        <f t="shared" si="20"/>
        <v>261</v>
      </c>
      <c r="B268" s="23"/>
      <c r="C268" s="23"/>
      <c r="D268" s="23"/>
      <c r="E268" s="24"/>
      <c r="F268" s="23"/>
      <c r="G268" s="23"/>
      <c r="H268" s="23"/>
      <c r="I268" s="23"/>
      <c r="J268" s="23"/>
      <c r="K268" s="23"/>
      <c r="L268" s="41" t="s">
        <v>723</v>
      </c>
      <c r="M268" s="41" t="s">
        <v>1021</v>
      </c>
      <c r="N268" s="23" t="s">
        <v>1019</v>
      </c>
      <c r="O268" s="23" t="s">
        <v>1022</v>
      </c>
      <c r="P268" s="23" t="s">
        <v>347</v>
      </c>
      <c r="Q268" s="23" t="s">
        <v>242</v>
      </c>
      <c r="R268" s="24" t="s">
        <v>227</v>
      </c>
      <c r="S268" s="48"/>
      <c r="T268" s="23" t="s">
        <v>356</v>
      </c>
      <c r="U268" s="23" t="s">
        <v>1019</v>
      </c>
      <c r="V268" s="23" t="s">
        <v>301</v>
      </c>
      <c r="W268" s="24" t="s">
        <v>229</v>
      </c>
      <c r="X268" s="48" t="s">
        <v>228</v>
      </c>
      <c r="Y268" s="23" t="s">
        <v>348</v>
      </c>
      <c r="Z268" s="48" t="s">
        <v>357</v>
      </c>
      <c r="AA268" s="24" t="s">
        <v>350</v>
      </c>
      <c r="AB268" s="48" t="s">
        <v>1020</v>
      </c>
      <c r="AC268" s="56">
        <v>0.063</v>
      </c>
      <c r="AD268" s="23" t="s">
        <v>319</v>
      </c>
      <c r="AE268" s="55" t="s">
        <v>351</v>
      </c>
      <c r="AF268" s="55" t="s">
        <v>1023</v>
      </c>
      <c r="AG268" s="55">
        <v>119</v>
      </c>
      <c r="AH268" s="55">
        <v>29</v>
      </c>
      <c r="AI268" s="55">
        <v>3</v>
      </c>
      <c r="AJ268" s="55">
        <v>0.08137458</v>
      </c>
      <c r="AK268" s="65">
        <f>AC268/AJ268</f>
        <v>0.77419754424539</v>
      </c>
      <c r="AL268" s="55"/>
      <c r="AM268" s="55"/>
      <c r="AN268" s="55" t="s">
        <v>342</v>
      </c>
      <c r="AO268" s="55" t="s">
        <v>1024</v>
      </c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85">
        <v>2</v>
      </c>
      <c r="BB268" s="85">
        <v>2</v>
      </c>
      <c r="BC268" s="85">
        <v>2</v>
      </c>
      <c r="BD268" s="85">
        <v>2</v>
      </c>
      <c r="BE268" s="85">
        <v>2</v>
      </c>
      <c r="BF268" s="85">
        <v>2</v>
      </c>
      <c r="BG268" s="85">
        <v>2</v>
      </c>
      <c r="BH268" s="85">
        <v>2</v>
      </c>
      <c r="BI268" s="152">
        <v>2</v>
      </c>
      <c r="BJ268" s="152">
        <v>2</v>
      </c>
      <c r="BK268" s="152">
        <v>2</v>
      </c>
      <c r="BL268" s="85">
        <v>2</v>
      </c>
      <c r="BM268" s="85">
        <v>2</v>
      </c>
      <c r="BN268" s="85">
        <v>2</v>
      </c>
      <c r="BO268" s="85">
        <v>2</v>
      </c>
      <c r="BP268" s="86">
        <v>2</v>
      </c>
      <c r="BQ268" s="86">
        <v>2</v>
      </c>
      <c r="BR268" s="86">
        <v>2</v>
      </c>
      <c r="BS268" s="86">
        <v>2</v>
      </c>
      <c r="BT268" s="86">
        <v>2</v>
      </c>
      <c r="BU268" s="42">
        <v>0</v>
      </c>
      <c r="BV268" s="42">
        <v>0</v>
      </c>
      <c r="BW268" s="42">
        <v>0</v>
      </c>
      <c r="BX268" s="86">
        <v>2</v>
      </c>
      <c r="BY268" s="86">
        <v>2</v>
      </c>
    </row>
    <row r="269" s="3" customFormat="1" ht="30" customHeight="1" spans="1:77">
      <c r="A269" s="21">
        <f t="shared" si="20"/>
        <v>262</v>
      </c>
      <c r="B269" s="23"/>
      <c r="C269" s="23"/>
      <c r="D269" s="23"/>
      <c r="E269" s="24">
        <v>3</v>
      </c>
      <c r="F269" s="23"/>
      <c r="G269" s="23"/>
      <c r="H269" s="23"/>
      <c r="I269" s="23"/>
      <c r="J269" s="23"/>
      <c r="K269" s="24"/>
      <c r="L269" s="41"/>
      <c r="M269" s="41" t="s">
        <v>1025</v>
      </c>
      <c r="N269" s="23" t="s">
        <v>1026</v>
      </c>
      <c r="O269" s="23" t="s">
        <v>1027</v>
      </c>
      <c r="P269" s="23" t="s">
        <v>545</v>
      </c>
      <c r="Q269" s="23" t="s">
        <v>242</v>
      </c>
      <c r="R269" s="24" t="s">
        <v>227</v>
      </c>
      <c r="S269" s="48"/>
      <c r="T269" s="23" t="s">
        <v>356</v>
      </c>
      <c r="U269" s="23" t="s">
        <v>1026</v>
      </c>
      <c r="V269" s="23" t="s">
        <v>301</v>
      </c>
      <c r="W269" s="24" t="s">
        <v>229</v>
      </c>
      <c r="X269" s="48" t="s">
        <v>228</v>
      </c>
      <c r="Y269" s="23" t="s">
        <v>230</v>
      </c>
      <c r="Z269" s="48" t="s">
        <v>232</v>
      </c>
      <c r="AA269" s="24" t="s">
        <v>232</v>
      </c>
      <c r="AB269" s="48" t="s">
        <v>1028</v>
      </c>
      <c r="AC269" s="56">
        <f>AC270+AC271*2+AC272*2</f>
        <v>0.0388</v>
      </c>
      <c r="AD269" s="24" t="s">
        <v>232</v>
      </c>
      <c r="AE269" s="55"/>
      <c r="AF269" s="55"/>
      <c r="AG269" s="55"/>
      <c r="AH269" s="55"/>
      <c r="AI269" s="55"/>
      <c r="AJ269" s="55"/>
      <c r="AK269" s="24"/>
      <c r="AL269" s="55"/>
      <c r="AM269" s="55"/>
      <c r="AN269" s="55" t="s">
        <v>342</v>
      </c>
      <c r="AO269" s="55" t="s">
        <v>1029</v>
      </c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85">
        <v>1</v>
      </c>
      <c r="BB269" s="85">
        <v>1</v>
      </c>
      <c r="BC269" s="85">
        <v>1</v>
      </c>
      <c r="BD269" s="85">
        <v>1</v>
      </c>
      <c r="BE269" s="85">
        <v>1</v>
      </c>
      <c r="BF269" s="85">
        <v>1</v>
      </c>
      <c r="BG269" s="85">
        <v>1</v>
      </c>
      <c r="BH269" s="85">
        <v>1</v>
      </c>
      <c r="BI269" s="152">
        <v>1</v>
      </c>
      <c r="BJ269" s="152">
        <v>1</v>
      </c>
      <c r="BK269" s="152">
        <v>1</v>
      </c>
      <c r="BL269" s="85">
        <v>1</v>
      </c>
      <c r="BM269" s="85">
        <v>1</v>
      </c>
      <c r="BN269" s="85">
        <v>1</v>
      </c>
      <c r="BO269" s="85">
        <v>1</v>
      </c>
      <c r="BP269" s="86">
        <v>1</v>
      </c>
      <c r="BQ269" s="86">
        <v>1</v>
      </c>
      <c r="BR269" s="86">
        <v>1</v>
      </c>
      <c r="BS269" s="86">
        <v>1</v>
      </c>
      <c r="BT269" s="86">
        <v>1</v>
      </c>
      <c r="BU269" s="42">
        <v>0</v>
      </c>
      <c r="BV269" s="42">
        <v>0</v>
      </c>
      <c r="BW269" s="42">
        <v>0</v>
      </c>
      <c r="BX269" s="86">
        <v>1</v>
      </c>
      <c r="BY269" s="86">
        <v>1</v>
      </c>
    </row>
    <row r="270" s="3" customFormat="1" ht="30" customHeight="1" spans="1:77">
      <c r="A270" s="21">
        <f t="shared" si="20"/>
        <v>263</v>
      </c>
      <c r="B270" s="23"/>
      <c r="C270" s="23"/>
      <c r="D270" s="23"/>
      <c r="E270" s="23"/>
      <c r="F270" s="24">
        <v>4</v>
      </c>
      <c r="G270" s="23"/>
      <c r="H270" s="23"/>
      <c r="I270" s="23"/>
      <c r="J270" s="23"/>
      <c r="K270" s="24"/>
      <c r="L270" s="37"/>
      <c r="M270" s="37"/>
      <c r="N270" s="23" t="s">
        <v>1030</v>
      </c>
      <c r="O270" s="24" t="s">
        <v>1031</v>
      </c>
      <c r="P270" s="22" t="s">
        <v>1032</v>
      </c>
      <c r="Q270" s="23" t="s">
        <v>242</v>
      </c>
      <c r="R270" s="24" t="s">
        <v>227</v>
      </c>
      <c r="S270" s="51"/>
      <c r="T270" s="23" t="s">
        <v>356</v>
      </c>
      <c r="U270" s="23" t="s">
        <v>1030</v>
      </c>
      <c r="V270" s="23" t="s">
        <v>301</v>
      </c>
      <c r="W270" s="24" t="s">
        <v>229</v>
      </c>
      <c r="X270" s="48" t="s">
        <v>228</v>
      </c>
      <c r="Y270" s="23" t="s">
        <v>1031</v>
      </c>
      <c r="Z270" s="197" t="s">
        <v>1033</v>
      </c>
      <c r="AA270" s="23" t="s">
        <v>232</v>
      </c>
      <c r="AB270" s="23" t="s">
        <v>1034</v>
      </c>
      <c r="AC270" s="56">
        <v>0.023</v>
      </c>
      <c r="AD270" s="24" t="s">
        <v>232</v>
      </c>
      <c r="AE270" s="55"/>
      <c r="AF270" s="55"/>
      <c r="AG270" s="55"/>
      <c r="AH270" s="55"/>
      <c r="AI270" s="55"/>
      <c r="AJ270" s="55"/>
      <c r="AK270" s="24"/>
      <c r="AL270" s="55"/>
      <c r="AM270" s="55"/>
      <c r="AN270" s="134"/>
      <c r="AO270" s="13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83">
        <v>1</v>
      </c>
      <c r="BB270" s="83">
        <v>1</v>
      </c>
      <c r="BC270" s="83">
        <v>1</v>
      </c>
      <c r="BD270" s="83">
        <v>1</v>
      </c>
      <c r="BE270" s="83">
        <v>1</v>
      </c>
      <c r="BF270" s="83">
        <v>1</v>
      </c>
      <c r="BG270" s="83">
        <v>1</v>
      </c>
      <c r="BH270" s="83">
        <v>1</v>
      </c>
      <c r="BI270" s="92">
        <v>1</v>
      </c>
      <c r="BJ270" s="92">
        <v>1</v>
      </c>
      <c r="BK270" s="92">
        <v>1</v>
      </c>
      <c r="BL270" s="83">
        <v>1</v>
      </c>
      <c r="BM270" s="83">
        <v>1</v>
      </c>
      <c r="BN270" s="83">
        <v>1</v>
      </c>
      <c r="BO270" s="83">
        <v>1</v>
      </c>
      <c r="BP270" s="97">
        <v>1</v>
      </c>
      <c r="BQ270" s="97">
        <v>1</v>
      </c>
      <c r="BR270" s="97">
        <v>1</v>
      </c>
      <c r="BS270" s="97">
        <v>1</v>
      </c>
      <c r="BT270" s="97">
        <v>1</v>
      </c>
      <c r="BU270" s="42">
        <v>0</v>
      </c>
      <c r="BV270" s="42">
        <v>0</v>
      </c>
      <c r="BW270" s="42">
        <v>0</v>
      </c>
      <c r="BX270" s="97">
        <v>1</v>
      </c>
      <c r="BY270" s="97">
        <v>1</v>
      </c>
    </row>
    <row r="271" s="3" customFormat="1" ht="30" customHeight="1" spans="1:77">
      <c r="A271" s="21">
        <f t="shared" si="20"/>
        <v>264</v>
      </c>
      <c r="B271" s="23"/>
      <c r="C271" s="23"/>
      <c r="D271" s="23"/>
      <c r="E271" s="23"/>
      <c r="F271" s="24">
        <v>4</v>
      </c>
      <c r="G271" s="23"/>
      <c r="H271" s="23"/>
      <c r="I271" s="23"/>
      <c r="J271" s="23"/>
      <c r="K271" s="23"/>
      <c r="L271" s="41" t="s">
        <v>723</v>
      </c>
      <c r="M271" s="41"/>
      <c r="N271" s="22" t="s">
        <v>1035</v>
      </c>
      <c r="O271" s="24" t="s">
        <v>1036</v>
      </c>
      <c r="P271" s="22" t="s">
        <v>890</v>
      </c>
      <c r="Q271" s="23" t="s">
        <v>242</v>
      </c>
      <c r="R271" s="24" t="s">
        <v>227</v>
      </c>
      <c r="S271" s="51"/>
      <c r="T271" s="23" t="s">
        <v>356</v>
      </c>
      <c r="U271" s="22" t="s">
        <v>232</v>
      </c>
      <c r="V271" s="23" t="s">
        <v>301</v>
      </c>
      <c r="W271" s="24" t="s">
        <v>229</v>
      </c>
      <c r="X271" s="48" t="s">
        <v>228</v>
      </c>
      <c r="Y271" s="23" t="s">
        <v>890</v>
      </c>
      <c r="Z271" s="197" t="s">
        <v>498</v>
      </c>
      <c r="AA271" s="23" t="s">
        <v>748</v>
      </c>
      <c r="AB271" s="48" t="s">
        <v>1037</v>
      </c>
      <c r="AC271" s="56">
        <v>0.0069</v>
      </c>
      <c r="AD271" s="24" t="s">
        <v>232</v>
      </c>
      <c r="AE271" s="55" t="s">
        <v>581</v>
      </c>
      <c r="AF271" s="55"/>
      <c r="AG271" s="55">
        <v>44.8051948051948</v>
      </c>
      <c r="AH271" s="55">
        <v>6</v>
      </c>
      <c r="AI271" s="55"/>
      <c r="AJ271" s="55">
        <v>0.0069</v>
      </c>
      <c r="AK271" s="65">
        <f>AC271/AJ271</f>
        <v>1</v>
      </c>
      <c r="AL271" s="55"/>
      <c r="AM271" s="55"/>
      <c r="AN271" s="134"/>
      <c r="AO271" s="13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83">
        <v>2</v>
      </c>
      <c r="BB271" s="83">
        <v>2</v>
      </c>
      <c r="BC271" s="83">
        <v>2</v>
      </c>
      <c r="BD271" s="83">
        <v>2</v>
      </c>
      <c r="BE271" s="83">
        <v>2</v>
      </c>
      <c r="BF271" s="83">
        <v>2</v>
      </c>
      <c r="BG271" s="83">
        <v>2</v>
      </c>
      <c r="BH271" s="83">
        <v>2</v>
      </c>
      <c r="BI271" s="92">
        <v>2</v>
      </c>
      <c r="BJ271" s="92">
        <v>2</v>
      </c>
      <c r="BK271" s="92">
        <v>2</v>
      </c>
      <c r="BL271" s="83">
        <v>2</v>
      </c>
      <c r="BM271" s="83">
        <v>2</v>
      </c>
      <c r="BN271" s="83">
        <v>2</v>
      </c>
      <c r="BO271" s="83">
        <v>2</v>
      </c>
      <c r="BP271" s="97">
        <v>2</v>
      </c>
      <c r="BQ271" s="97">
        <v>2</v>
      </c>
      <c r="BR271" s="97">
        <v>2</v>
      </c>
      <c r="BS271" s="97">
        <v>2</v>
      </c>
      <c r="BT271" s="97">
        <v>2</v>
      </c>
      <c r="BU271" s="42">
        <v>0</v>
      </c>
      <c r="BV271" s="42">
        <v>0</v>
      </c>
      <c r="BW271" s="42">
        <v>0</v>
      </c>
      <c r="BX271" s="97">
        <v>2</v>
      </c>
      <c r="BY271" s="97">
        <v>2</v>
      </c>
    </row>
    <row r="272" s="3" customFormat="1" ht="30" customHeight="1" spans="1:77">
      <c r="A272" s="21">
        <f t="shared" si="20"/>
        <v>265</v>
      </c>
      <c r="B272" s="23"/>
      <c r="C272" s="23"/>
      <c r="D272" s="23"/>
      <c r="E272" s="23"/>
      <c r="F272" s="24">
        <v>4</v>
      </c>
      <c r="G272" s="23"/>
      <c r="H272" s="23"/>
      <c r="I272" s="23"/>
      <c r="J272" s="23"/>
      <c r="K272" s="23"/>
      <c r="L272" s="41" t="s">
        <v>723</v>
      </c>
      <c r="M272" s="41"/>
      <c r="N272" s="22" t="s">
        <v>1038</v>
      </c>
      <c r="O272" s="24" t="s">
        <v>1039</v>
      </c>
      <c r="P272" s="22" t="s">
        <v>765</v>
      </c>
      <c r="Q272" s="23" t="s">
        <v>242</v>
      </c>
      <c r="R272" s="24" t="s">
        <v>227</v>
      </c>
      <c r="S272" s="51"/>
      <c r="T272" s="23" t="s">
        <v>356</v>
      </c>
      <c r="U272" s="22" t="s">
        <v>232</v>
      </c>
      <c r="V272" s="23" t="s">
        <v>301</v>
      </c>
      <c r="W272" s="24" t="s">
        <v>229</v>
      </c>
      <c r="X272" s="48" t="s">
        <v>228</v>
      </c>
      <c r="Y272" s="23" t="s">
        <v>765</v>
      </c>
      <c r="Z272" s="197" t="s">
        <v>1040</v>
      </c>
      <c r="AA272" s="24" t="s">
        <v>232</v>
      </c>
      <c r="AB272" s="48" t="s">
        <v>1041</v>
      </c>
      <c r="AC272" s="56">
        <v>0.001</v>
      </c>
      <c r="AD272" s="24" t="s">
        <v>232</v>
      </c>
      <c r="AE272" s="55" t="s">
        <v>587</v>
      </c>
      <c r="AF272" s="55"/>
      <c r="AG272" s="55" t="s">
        <v>768</v>
      </c>
      <c r="AH272" s="55"/>
      <c r="AI272" s="55"/>
      <c r="AJ272" s="55">
        <f>AC272*1.02</f>
        <v>0.00102</v>
      </c>
      <c r="AK272" s="65">
        <f>AC272/AJ272</f>
        <v>0.980392156862745</v>
      </c>
      <c r="AL272" s="55"/>
      <c r="AM272" s="55"/>
      <c r="AN272" s="134"/>
      <c r="AO272" s="13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83">
        <v>2</v>
      </c>
      <c r="BB272" s="83">
        <v>2</v>
      </c>
      <c r="BC272" s="83">
        <v>2</v>
      </c>
      <c r="BD272" s="83">
        <v>2</v>
      </c>
      <c r="BE272" s="83">
        <v>2</v>
      </c>
      <c r="BF272" s="83">
        <v>2</v>
      </c>
      <c r="BG272" s="83">
        <v>2</v>
      </c>
      <c r="BH272" s="83">
        <v>2</v>
      </c>
      <c r="BI272" s="92">
        <v>2</v>
      </c>
      <c r="BJ272" s="92">
        <v>2</v>
      </c>
      <c r="BK272" s="92">
        <v>2</v>
      </c>
      <c r="BL272" s="83">
        <v>2</v>
      </c>
      <c r="BM272" s="83">
        <v>2</v>
      </c>
      <c r="BN272" s="83">
        <v>2</v>
      </c>
      <c r="BO272" s="83">
        <v>2</v>
      </c>
      <c r="BP272" s="97">
        <v>2</v>
      </c>
      <c r="BQ272" s="97">
        <v>2</v>
      </c>
      <c r="BR272" s="97">
        <v>2</v>
      </c>
      <c r="BS272" s="97">
        <v>2</v>
      </c>
      <c r="BT272" s="97">
        <v>2</v>
      </c>
      <c r="BU272" s="42">
        <v>0</v>
      </c>
      <c r="BV272" s="42">
        <v>0</v>
      </c>
      <c r="BW272" s="42">
        <v>0</v>
      </c>
      <c r="BX272" s="97">
        <v>2</v>
      </c>
      <c r="BY272" s="97">
        <v>2</v>
      </c>
    </row>
    <row r="273" s="3" customFormat="1" ht="30" customHeight="1" spans="1:77">
      <c r="A273" s="21">
        <f t="shared" si="20"/>
        <v>266</v>
      </c>
      <c r="B273" s="23"/>
      <c r="C273" s="23"/>
      <c r="D273" s="23"/>
      <c r="E273" s="23">
        <v>3</v>
      </c>
      <c r="F273" s="24"/>
      <c r="G273" s="23"/>
      <c r="H273" s="23"/>
      <c r="I273" s="23"/>
      <c r="J273" s="23"/>
      <c r="K273" s="23"/>
      <c r="L273" s="41"/>
      <c r="M273" s="173" t="s">
        <v>1042</v>
      </c>
      <c r="N273" s="173" t="s">
        <v>1042</v>
      </c>
      <c r="O273" s="174" t="s">
        <v>1043</v>
      </c>
      <c r="P273" s="42" t="s">
        <v>339</v>
      </c>
      <c r="Q273" s="23" t="s">
        <v>226</v>
      </c>
      <c r="R273" s="24" t="s">
        <v>227</v>
      </c>
      <c r="S273" s="48"/>
      <c r="T273" s="50" t="s">
        <v>226</v>
      </c>
      <c r="U273" s="42" t="s">
        <v>232</v>
      </c>
      <c r="V273" s="50" t="s">
        <v>226</v>
      </c>
      <c r="W273" s="24" t="s">
        <v>229</v>
      </c>
      <c r="X273" s="48" t="s">
        <v>228</v>
      </c>
      <c r="Y273" s="23" t="s">
        <v>339</v>
      </c>
      <c r="Z273" s="198" t="s">
        <v>1044</v>
      </c>
      <c r="AA273" s="198" t="s">
        <v>1045</v>
      </c>
      <c r="AB273" s="198" t="s">
        <v>1046</v>
      </c>
      <c r="AC273" s="199">
        <v>0.0062</v>
      </c>
      <c r="AD273" s="50" t="s">
        <v>1047</v>
      </c>
      <c r="AE273" s="55"/>
      <c r="AF273" s="55"/>
      <c r="AG273" s="55"/>
      <c r="AH273" s="55"/>
      <c r="AI273" s="55"/>
      <c r="AJ273" s="55"/>
      <c r="AK273" s="65"/>
      <c r="AL273" s="55"/>
      <c r="AM273" s="55"/>
      <c r="AN273" s="55" t="s">
        <v>342</v>
      </c>
      <c r="AO273" s="55" t="s">
        <v>343</v>
      </c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85">
        <v>0</v>
      </c>
      <c r="BB273" s="85">
        <v>0</v>
      </c>
      <c r="BC273" s="85">
        <v>0</v>
      </c>
      <c r="BD273" s="85">
        <v>0</v>
      </c>
      <c r="BE273" s="85">
        <v>0</v>
      </c>
      <c r="BF273" s="85">
        <v>0</v>
      </c>
      <c r="BG273" s="85">
        <v>0</v>
      </c>
      <c r="BH273" s="85">
        <v>0</v>
      </c>
      <c r="BI273" s="85">
        <v>0</v>
      </c>
      <c r="BJ273" s="85">
        <v>0</v>
      </c>
      <c r="BK273" s="85">
        <v>0</v>
      </c>
      <c r="BL273" s="85">
        <v>0</v>
      </c>
      <c r="BM273" s="85">
        <v>0</v>
      </c>
      <c r="BN273" s="85">
        <v>0</v>
      </c>
      <c r="BO273" s="85">
        <v>0</v>
      </c>
      <c r="BP273" s="85">
        <v>0</v>
      </c>
      <c r="BQ273" s="85">
        <v>0</v>
      </c>
      <c r="BR273" s="85">
        <v>0</v>
      </c>
      <c r="BS273" s="85">
        <v>0</v>
      </c>
      <c r="BT273" s="85">
        <v>0</v>
      </c>
      <c r="BU273" s="42">
        <v>1</v>
      </c>
      <c r="BV273" s="42">
        <v>1</v>
      </c>
      <c r="BW273" s="42">
        <v>1</v>
      </c>
      <c r="BX273" s="86">
        <v>0</v>
      </c>
      <c r="BY273" s="86">
        <v>0</v>
      </c>
    </row>
    <row r="274" s="3" customFormat="1" ht="30" customHeight="1" spans="1:78">
      <c r="A274" s="21">
        <f t="shared" si="20"/>
        <v>267</v>
      </c>
      <c r="B274" s="23"/>
      <c r="C274" s="23"/>
      <c r="D274" s="23"/>
      <c r="E274" s="23">
        <v>3</v>
      </c>
      <c r="F274" s="24"/>
      <c r="G274" s="23"/>
      <c r="H274" s="23"/>
      <c r="I274" s="23"/>
      <c r="J274" s="23"/>
      <c r="K274" s="23"/>
      <c r="L274" s="41"/>
      <c r="M274" s="42" t="s">
        <v>1048</v>
      </c>
      <c r="N274" s="42" t="s">
        <v>1048</v>
      </c>
      <c r="O274" s="24" t="s">
        <v>1031</v>
      </c>
      <c r="P274" s="42" t="s">
        <v>1032</v>
      </c>
      <c r="Q274" s="23" t="s">
        <v>242</v>
      </c>
      <c r="R274" s="24" t="s">
        <v>227</v>
      </c>
      <c r="S274" s="144"/>
      <c r="T274" s="50" t="s">
        <v>226</v>
      </c>
      <c r="U274" s="42" t="str">
        <f>N274</f>
        <v>SHT0015407</v>
      </c>
      <c r="V274" s="50" t="s">
        <v>226</v>
      </c>
      <c r="W274" s="24" t="s">
        <v>228</v>
      </c>
      <c r="X274" s="48" t="s">
        <v>229</v>
      </c>
      <c r="Y274" s="48" t="s">
        <v>1031</v>
      </c>
      <c r="Z274" s="48" t="s">
        <v>1049</v>
      </c>
      <c r="AA274" s="24"/>
      <c r="AB274" s="48"/>
      <c r="AC274" s="56">
        <v>0.023</v>
      </c>
      <c r="AD274" s="24" t="s">
        <v>232</v>
      </c>
      <c r="AE274" s="55"/>
      <c r="AF274" s="55"/>
      <c r="AG274" s="55"/>
      <c r="AH274" s="55"/>
      <c r="AI274" s="55"/>
      <c r="AJ274" s="55"/>
      <c r="AK274" s="65"/>
      <c r="AL274" s="55"/>
      <c r="AM274" s="55"/>
      <c r="AN274" s="55" t="s">
        <v>342</v>
      </c>
      <c r="AO274" s="55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85">
        <v>0</v>
      </c>
      <c r="BB274" s="85">
        <v>0</v>
      </c>
      <c r="BC274" s="85">
        <v>0</v>
      </c>
      <c r="BD274" s="85">
        <v>0</v>
      </c>
      <c r="BE274" s="85">
        <v>0</v>
      </c>
      <c r="BF274" s="85">
        <v>0</v>
      </c>
      <c r="BG274" s="85">
        <v>0</v>
      </c>
      <c r="BH274" s="85">
        <v>0</v>
      </c>
      <c r="BI274" s="85">
        <v>0</v>
      </c>
      <c r="BJ274" s="85">
        <v>0</v>
      </c>
      <c r="BK274" s="85">
        <v>0</v>
      </c>
      <c r="BL274" s="85">
        <v>0</v>
      </c>
      <c r="BM274" s="85">
        <v>0</v>
      </c>
      <c r="BN274" s="85">
        <v>0</v>
      </c>
      <c r="BO274" s="85">
        <v>0</v>
      </c>
      <c r="BP274" s="85">
        <v>0</v>
      </c>
      <c r="BQ274" s="85">
        <v>0</v>
      </c>
      <c r="BR274" s="85">
        <v>0</v>
      </c>
      <c r="BS274" s="85">
        <v>0</v>
      </c>
      <c r="BT274" s="85">
        <v>0</v>
      </c>
      <c r="BU274" s="42">
        <v>1</v>
      </c>
      <c r="BV274" s="42">
        <v>1</v>
      </c>
      <c r="BW274" s="42">
        <v>1</v>
      </c>
      <c r="BX274" s="86">
        <v>0</v>
      </c>
      <c r="BY274" s="86">
        <v>0</v>
      </c>
      <c r="BZ274" s="3" t="s">
        <v>568</v>
      </c>
    </row>
    <row r="275" ht="30" customHeight="1" spans="1:79">
      <c r="A275" s="21">
        <f t="shared" ref="A275:A307" si="21">ROW()-7</f>
        <v>268</v>
      </c>
      <c r="B275" s="24"/>
      <c r="C275" s="24"/>
      <c r="D275" s="24"/>
      <c r="E275" s="24">
        <v>3</v>
      </c>
      <c r="F275" s="137"/>
      <c r="G275" s="137"/>
      <c r="H275" s="137"/>
      <c r="I275" s="137"/>
      <c r="J275" s="137"/>
      <c r="K275" s="137"/>
      <c r="L275" s="175"/>
      <c r="M275" s="175" t="s">
        <v>1050</v>
      </c>
      <c r="N275" s="158" t="s">
        <v>1051</v>
      </c>
      <c r="O275" s="23" t="s">
        <v>1052</v>
      </c>
      <c r="P275" s="158" t="s">
        <v>339</v>
      </c>
      <c r="Q275" s="23" t="s">
        <v>242</v>
      </c>
      <c r="R275" s="24" t="s">
        <v>227</v>
      </c>
      <c r="S275" s="48"/>
      <c r="T275" s="23" t="s">
        <v>356</v>
      </c>
      <c r="U275" s="158" t="s">
        <v>232</v>
      </c>
      <c r="V275" s="23" t="s">
        <v>301</v>
      </c>
      <c r="W275" s="24" t="s">
        <v>229</v>
      </c>
      <c r="X275" s="48" t="s">
        <v>228</v>
      </c>
      <c r="Y275" s="23" t="s">
        <v>339</v>
      </c>
      <c r="Z275" s="24" t="s">
        <v>1053</v>
      </c>
      <c r="AA275" s="23" t="s">
        <v>232</v>
      </c>
      <c r="AB275" s="24" t="s">
        <v>1054</v>
      </c>
      <c r="AC275" s="148">
        <v>0.0134</v>
      </c>
      <c r="AD275" s="24" t="s">
        <v>794</v>
      </c>
      <c r="AE275" s="55"/>
      <c r="AF275" s="55"/>
      <c r="AG275" s="55"/>
      <c r="AH275" s="55"/>
      <c r="AI275" s="55"/>
      <c r="AJ275" s="55"/>
      <c r="AK275" s="24"/>
      <c r="AL275" s="55"/>
      <c r="AM275" s="55"/>
      <c r="AN275" s="55" t="s">
        <v>342</v>
      </c>
      <c r="AO275" s="55" t="s">
        <v>780</v>
      </c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85">
        <v>4</v>
      </c>
      <c r="BB275" s="85">
        <v>4</v>
      </c>
      <c r="BC275" s="85">
        <v>4</v>
      </c>
      <c r="BD275" s="85">
        <v>4</v>
      </c>
      <c r="BE275" s="85">
        <v>4</v>
      </c>
      <c r="BF275" s="85">
        <v>4</v>
      </c>
      <c r="BG275" s="85">
        <v>4</v>
      </c>
      <c r="BH275" s="85">
        <v>4</v>
      </c>
      <c r="BI275" s="152">
        <v>4</v>
      </c>
      <c r="BJ275" s="152">
        <v>4</v>
      </c>
      <c r="BK275" s="152">
        <v>4</v>
      </c>
      <c r="BL275" s="85">
        <v>4</v>
      </c>
      <c r="BM275" s="85">
        <v>4</v>
      </c>
      <c r="BN275" s="85">
        <v>4</v>
      </c>
      <c r="BO275" s="85">
        <v>4</v>
      </c>
      <c r="BP275" s="86">
        <v>4</v>
      </c>
      <c r="BQ275" s="86">
        <v>4</v>
      </c>
      <c r="BR275" s="86">
        <v>4</v>
      </c>
      <c r="BS275" s="86">
        <v>4</v>
      </c>
      <c r="BT275" s="86">
        <v>4</v>
      </c>
      <c r="BU275" s="42">
        <v>3</v>
      </c>
      <c r="BV275" s="42">
        <v>3</v>
      </c>
      <c r="BW275" s="42">
        <v>3</v>
      </c>
      <c r="BX275" s="86">
        <v>4</v>
      </c>
      <c r="BY275" s="86">
        <v>4</v>
      </c>
      <c r="BZ275" s="3"/>
      <c r="CA275" s="3"/>
    </row>
    <row r="276" s="3" customFormat="1" ht="30" customHeight="1" spans="1:77">
      <c r="A276" s="21">
        <f t="shared" si="21"/>
        <v>269</v>
      </c>
      <c r="B276" s="23"/>
      <c r="C276" s="23"/>
      <c r="D276" s="23"/>
      <c r="E276" s="24">
        <v>3</v>
      </c>
      <c r="F276" s="23"/>
      <c r="G276" s="23"/>
      <c r="H276" s="23"/>
      <c r="I276" s="23"/>
      <c r="J276" s="23"/>
      <c r="K276" s="23"/>
      <c r="L276" s="41"/>
      <c r="M276" s="41" t="s">
        <v>1055</v>
      </c>
      <c r="N276" s="23" t="s">
        <v>1056</v>
      </c>
      <c r="O276" s="23" t="s">
        <v>1057</v>
      </c>
      <c r="P276" s="23" t="s">
        <v>339</v>
      </c>
      <c r="Q276" s="23" t="s">
        <v>242</v>
      </c>
      <c r="R276" s="24" t="s">
        <v>227</v>
      </c>
      <c r="S276" s="48"/>
      <c r="T276" s="23" t="s">
        <v>356</v>
      </c>
      <c r="U276" s="23" t="s">
        <v>232</v>
      </c>
      <c r="V276" s="23" t="s">
        <v>301</v>
      </c>
      <c r="W276" s="24" t="s">
        <v>229</v>
      </c>
      <c r="X276" s="48" t="s">
        <v>228</v>
      </c>
      <c r="Y276" s="23" t="s">
        <v>339</v>
      </c>
      <c r="Z276" s="24" t="s">
        <v>1058</v>
      </c>
      <c r="AA276" s="23" t="s">
        <v>232</v>
      </c>
      <c r="AB276" s="23" t="s">
        <v>779</v>
      </c>
      <c r="AC276" s="56">
        <v>0.025</v>
      </c>
      <c r="AD276" s="24" t="s">
        <v>794</v>
      </c>
      <c r="AE276" s="55"/>
      <c r="AF276" s="55"/>
      <c r="AG276" s="55"/>
      <c r="AH276" s="55"/>
      <c r="AI276" s="55"/>
      <c r="AJ276" s="55"/>
      <c r="AK276" s="24"/>
      <c r="AL276" s="55"/>
      <c r="AM276" s="55"/>
      <c r="AN276" s="55" t="s">
        <v>342</v>
      </c>
      <c r="AO276" s="55" t="s">
        <v>780</v>
      </c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3"/>
      <c r="BA276" s="85">
        <v>2</v>
      </c>
      <c r="BB276" s="85">
        <v>2</v>
      </c>
      <c r="BC276" s="85">
        <v>2</v>
      </c>
      <c r="BD276" s="85">
        <v>2</v>
      </c>
      <c r="BE276" s="85">
        <v>2</v>
      </c>
      <c r="BF276" s="85">
        <v>2</v>
      </c>
      <c r="BG276" s="85">
        <v>4</v>
      </c>
      <c r="BH276" s="85">
        <v>4</v>
      </c>
      <c r="BI276" s="152">
        <v>4</v>
      </c>
      <c r="BJ276" s="152">
        <v>4</v>
      </c>
      <c r="BK276" s="152">
        <v>4</v>
      </c>
      <c r="BL276" s="85">
        <v>4</v>
      </c>
      <c r="BM276" s="85">
        <v>4</v>
      </c>
      <c r="BN276" s="85">
        <v>2</v>
      </c>
      <c r="BO276" s="85">
        <v>2</v>
      </c>
      <c r="BP276" s="86">
        <v>2</v>
      </c>
      <c r="BQ276" s="86">
        <v>4</v>
      </c>
      <c r="BR276" s="86">
        <v>4</v>
      </c>
      <c r="BS276" s="86">
        <v>2</v>
      </c>
      <c r="BT276" s="86">
        <v>4</v>
      </c>
      <c r="BU276" s="22">
        <v>4</v>
      </c>
      <c r="BV276" s="22">
        <v>4</v>
      </c>
      <c r="BW276" s="42">
        <v>4</v>
      </c>
      <c r="BX276" s="86">
        <v>4</v>
      </c>
      <c r="BY276" s="86">
        <v>4</v>
      </c>
    </row>
    <row r="277" s="3" customFormat="1" ht="30" customHeight="1" spans="1:77">
      <c r="A277" s="21">
        <f t="shared" si="21"/>
        <v>270</v>
      </c>
      <c r="B277" s="23"/>
      <c r="C277" s="23"/>
      <c r="D277" s="23"/>
      <c r="E277" s="24">
        <v>3</v>
      </c>
      <c r="F277" s="23"/>
      <c r="G277" s="23"/>
      <c r="H277" s="23"/>
      <c r="I277" s="23"/>
      <c r="J277" s="23"/>
      <c r="K277" s="23"/>
      <c r="L277" s="142"/>
      <c r="M277" s="142" t="s">
        <v>1059</v>
      </c>
      <c r="N277" s="23" t="s">
        <v>1059</v>
      </c>
      <c r="O277" s="23" t="s">
        <v>1057</v>
      </c>
      <c r="P277" s="22" t="s">
        <v>339</v>
      </c>
      <c r="Q277" s="23" t="s">
        <v>242</v>
      </c>
      <c r="R277" s="24" t="s">
        <v>227</v>
      </c>
      <c r="S277" s="48"/>
      <c r="T277" s="23" t="s">
        <v>356</v>
      </c>
      <c r="U277" s="23" t="s">
        <v>232</v>
      </c>
      <c r="V277" s="23" t="s">
        <v>301</v>
      </c>
      <c r="W277" s="24" t="s">
        <v>229</v>
      </c>
      <c r="X277" s="48" t="s">
        <v>228</v>
      </c>
      <c r="Y277" s="23" t="s">
        <v>339</v>
      </c>
      <c r="Z277" s="48" t="s">
        <v>1060</v>
      </c>
      <c r="AA277" s="23" t="s">
        <v>232</v>
      </c>
      <c r="AB277" s="48" t="s">
        <v>1061</v>
      </c>
      <c r="AC277" s="56">
        <v>0.025</v>
      </c>
      <c r="AD277" s="24" t="s">
        <v>794</v>
      </c>
      <c r="AE277" s="55"/>
      <c r="AF277" s="55"/>
      <c r="AG277" s="55"/>
      <c r="AH277" s="55"/>
      <c r="AI277" s="55"/>
      <c r="AJ277" s="55"/>
      <c r="AK277" s="24"/>
      <c r="AL277" s="55"/>
      <c r="AM277" s="55"/>
      <c r="AN277" s="55" t="s">
        <v>342</v>
      </c>
      <c r="AO277" s="55" t="s">
        <v>816</v>
      </c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3"/>
      <c r="BA277" s="85" t="s">
        <v>189</v>
      </c>
      <c r="BB277" s="85" t="s">
        <v>189</v>
      </c>
      <c r="BC277" s="85" t="s">
        <v>189</v>
      </c>
      <c r="BD277" s="23">
        <v>2</v>
      </c>
      <c r="BE277" s="85">
        <v>2</v>
      </c>
      <c r="BF277" s="85" t="s">
        <v>189</v>
      </c>
      <c r="BG277" s="85">
        <v>2</v>
      </c>
      <c r="BH277" s="85">
        <v>2</v>
      </c>
      <c r="BI277" s="152">
        <v>2</v>
      </c>
      <c r="BJ277" s="152">
        <v>2</v>
      </c>
      <c r="BK277" s="152">
        <v>2</v>
      </c>
      <c r="BL277" s="85">
        <v>2</v>
      </c>
      <c r="BM277" s="85">
        <v>2</v>
      </c>
      <c r="BN277" s="85">
        <v>2</v>
      </c>
      <c r="BO277" s="85">
        <v>2</v>
      </c>
      <c r="BP277" s="86">
        <v>2</v>
      </c>
      <c r="BQ277" s="86" t="s">
        <v>189</v>
      </c>
      <c r="BR277" s="86" t="s">
        <v>189</v>
      </c>
      <c r="BS277" s="86">
        <v>2</v>
      </c>
      <c r="BT277" s="86" t="s">
        <v>189</v>
      </c>
      <c r="BU277" s="22">
        <v>2</v>
      </c>
      <c r="BV277" s="22">
        <v>2</v>
      </c>
      <c r="BW277" s="42">
        <v>2</v>
      </c>
      <c r="BX277" s="86" t="s">
        <v>189</v>
      </c>
      <c r="BY277" s="86" t="s">
        <v>189</v>
      </c>
    </row>
    <row r="278" s="3" customFormat="1" ht="30" customHeight="1" spans="1:77">
      <c r="A278" s="21">
        <f t="shared" si="21"/>
        <v>271</v>
      </c>
      <c r="B278" s="23"/>
      <c r="C278" s="23"/>
      <c r="D278" s="23"/>
      <c r="E278" s="24">
        <v>3</v>
      </c>
      <c r="F278" s="23"/>
      <c r="G278" s="23"/>
      <c r="H278" s="23"/>
      <c r="I278" s="23"/>
      <c r="J278" s="23"/>
      <c r="K278" s="23"/>
      <c r="L278" s="142"/>
      <c r="M278" s="142" t="s">
        <v>1062</v>
      </c>
      <c r="N278" s="23" t="s">
        <v>1063</v>
      </c>
      <c r="O278" s="23" t="s">
        <v>1064</v>
      </c>
      <c r="P278" s="22" t="s">
        <v>339</v>
      </c>
      <c r="Q278" s="23" t="s">
        <v>242</v>
      </c>
      <c r="R278" s="24" t="s">
        <v>227</v>
      </c>
      <c r="S278" s="48"/>
      <c r="T278" s="23" t="s">
        <v>356</v>
      </c>
      <c r="U278" s="23" t="s">
        <v>232</v>
      </c>
      <c r="V278" s="23" t="s">
        <v>301</v>
      </c>
      <c r="W278" s="24" t="s">
        <v>229</v>
      </c>
      <c r="X278" s="48" t="s">
        <v>228</v>
      </c>
      <c r="Y278" s="23" t="s">
        <v>339</v>
      </c>
      <c r="Z278" s="48" t="s">
        <v>495</v>
      </c>
      <c r="AA278" s="23" t="s">
        <v>232</v>
      </c>
      <c r="AB278" s="48" t="s">
        <v>1065</v>
      </c>
      <c r="AC278" s="56">
        <v>0.0064</v>
      </c>
      <c r="AD278" s="23" t="s">
        <v>774</v>
      </c>
      <c r="AE278" s="55"/>
      <c r="AF278" s="55"/>
      <c r="AG278" s="55"/>
      <c r="AH278" s="55"/>
      <c r="AI278" s="55"/>
      <c r="AJ278" s="55"/>
      <c r="AK278" s="23"/>
      <c r="AL278" s="55"/>
      <c r="AM278" s="55"/>
      <c r="AN278" s="55" t="s">
        <v>342</v>
      </c>
      <c r="AO278" s="55" t="s">
        <v>816</v>
      </c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85">
        <v>6</v>
      </c>
      <c r="BB278" s="85">
        <v>6</v>
      </c>
      <c r="BC278" s="85">
        <v>6</v>
      </c>
      <c r="BD278" s="85">
        <v>6</v>
      </c>
      <c r="BE278" s="85">
        <v>6</v>
      </c>
      <c r="BF278" s="85">
        <v>6</v>
      </c>
      <c r="BG278" s="85">
        <v>6</v>
      </c>
      <c r="BH278" s="85">
        <v>6</v>
      </c>
      <c r="BI278" s="152">
        <v>6</v>
      </c>
      <c r="BJ278" s="152">
        <v>6</v>
      </c>
      <c r="BK278" s="152">
        <v>6</v>
      </c>
      <c r="BL278" s="85">
        <v>6</v>
      </c>
      <c r="BM278" s="85">
        <v>6</v>
      </c>
      <c r="BN278" s="85">
        <v>6</v>
      </c>
      <c r="BO278" s="85">
        <v>6</v>
      </c>
      <c r="BP278" s="86">
        <v>6</v>
      </c>
      <c r="BQ278" s="86">
        <v>6</v>
      </c>
      <c r="BR278" s="86">
        <v>6</v>
      </c>
      <c r="BS278" s="86">
        <v>6</v>
      </c>
      <c r="BT278" s="86">
        <v>6</v>
      </c>
      <c r="BU278" s="42">
        <v>4</v>
      </c>
      <c r="BV278" s="42">
        <v>4</v>
      </c>
      <c r="BW278" s="42">
        <v>4</v>
      </c>
      <c r="BX278" s="86">
        <v>6</v>
      </c>
      <c r="BY278" s="86">
        <v>6</v>
      </c>
    </row>
    <row r="279" s="3" customFormat="1" ht="30" customHeight="1" spans="1:77">
      <c r="A279" s="21">
        <f t="shared" si="21"/>
        <v>272</v>
      </c>
      <c r="B279" s="23"/>
      <c r="C279" s="23"/>
      <c r="D279" s="23"/>
      <c r="E279" s="24">
        <v>3</v>
      </c>
      <c r="F279" s="23"/>
      <c r="G279" s="23"/>
      <c r="H279" s="23"/>
      <c r="I279" s="23"/>
      <c r="J279" s="23"/>
      <c r="K279" s="23"/>
      <c r="L279" s="142"/>
      <c r="M279" s="142" t="s">
        <v>1066</v>
      </c>
      <c r="N279" s="23" t="s">
        <v>1067</v>
      </c>
      <c r="O279" s="23" t="s">
        <v>1064</v>
      </c>
      <c r="P279" s="22" t="s">
        <v>339</v>
      </c>
      <c r="Q279" s="23" t="s">
        <v>242</v>
      </c>
      <c r="R279" s="24" t="s">
        <v>227</v>
      </c>
      <c r="S279" s="48"/>
      <c r="T279" s="23" t="s">
        <v>356</v>
      </c>
      <c r="U279" s="23" t="s">
        <v>232</v>
      </c>
      <c r="V279" s="23" t="s">
        <v>301</v>
      </c>
      <c r="W279" s="24" t="s">
        <v>229</v>
      </c>
      <c r="X279" s="48" t="s">
        <v>228</v>
      </c>
      <c r="Y279" s="23" t="s">
        <v>339</v>
      </c>
      <c r="Z279" s="48" t="s">
        <v>1068</v>
      </c>
      <c r="AA279" s="23" t="s">
        <v>232</v>
      </c>
      <c r="AB279" s="48" t="s">
        <v>1069</v>
      </c>
      <c r="AC279" s="56">
        <v>0.0104</v>
      </c>
      <c r="AD279" s="23" t="s">
        <v>774</v>
      </c>
      <c r="AE279" s="55"/>
      <c r="AF279" s="55"/>
      <c r="AG279" s="55"/>
      <c r="AH279" s="55"/>
      <c r="AI279" s="55"/>
      <c r="AJ279" s="55"/>
      <c r="AK279" s="23"/>
      <c r="AL279" s="55"/>
      <c r="AM279" s="55"/>
      <c r="AN279" s="55" t="s">
        <v>342</v>
      </c>
      <c r="AO279" s="55" t="s">
        <v>816</v>
      </c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85">
        <v>2</v>
      </c>
      <c r="BB279" s="85">
        <v>2</v>
      </c>
      <c r="BC279" s="85">
        <v>2</v>
      </c>
      <c r="BD279" s="85">
        <v>2</v>
      </c>
      <c r="BE279" s="85">
        <v>2</v>
      </c>
      <c r="BF279" s="85">
        <v>2</v>
      </c>
      <c r="BG279" s="85">
        <v>2</v>
      </c>
      <c r="BH279" s="85">
        <v>2</v>
      </c>
      <c r="BI279" s="152">
        <v>2</v>
      </c>
      <c r="BJ279" s="152">
        <v>2</v>
      </c>
      <c r="BK279" s="152">
        <v>2</v>
      </c>
      <c r="BL279" s="85">
        <v>2</v>
      </c>
      <c r="BM279" s="85">
        <v>2</v>
      </c>
      <c r="BN279" s="85">
        <v>2</v>
      </c>
      <c r="BO279" s="85">
        <v>2</v>
      </c>
      <c r="BP279" s="86">
        <v>2</v>
      </c>
      <c r="BQ279" s="86">
        <v>2</v>
      </c>
      <c r="BR279" s="86">
        <v>2</v>
      </c>
      <c r="BS279" s="86">
        <v>2</v>
      </c>
      <c r="BT279" s="86">
        <v>2</v>
      </c>
      <c r="BU279" s="22">
        <v>2</v>
      </c>
      <c r="BV279" s="22">
        <v>2</v>
      </c>
      <c r="BW279" s="42">
        <v>2</v>
      </c>
      <c r="BX279" s="86">
        <v>2</v>
      </c>
      <c r="BY279" s="86">
        <v>2</v>
      </c>
    </row>
    <row r="280" s="3" customFormat="1" ht="30" customHeight="1" spans="1:77">
      <c r="A280" s="21">
        <f t="shared" si="21"/>
        <v>273</v>
      </c>
      <c r="B280" s="23"/>
      <c r="C280" s="23"/>
      <c r="D280" s="23"/>
      <c r="E280" s="24">
        <v>3</v>
      </c>
      <c r="F280" s="23"/>
      <c r="G280" s="23"/>
      <c r="H280" s="23"/>
      <c r="I280" s="23"/>
      <c r="J280" s="23"/>
      <c r="K280" s="23"/>
      <c r="L280" s="142" t="s">
        <v>1070</v>
      </c>
      <c r="M280" s="142" t="s">
        <v>1071</v>
      </c>
      <c r="N280" s="23" t="s">
        <v>1072</v>
      </c>
      <c r="O280" s="23" t="s">
        <v>1073</v>
      </c>
      <c r="P280" s="22" t="s">
        <v>339</v>
      </c>
      <c r="Q280" s="23" t="s">
        <v>242</v>
      </c>
      <c r="R280" s="24" t="s">
        <v>227</v>
      </c>
      <c r="S280" s="48"/>
      <c r="T280" s="23" t="s">
        <v>356</v>
      </c>
      <c r="U280" s="23" t="s">
        <v>1072</v>
      </c>
      <c r="V280" s="23" t="s">
        <v>301</v>
      </c>
      <c r="W280" s="24" t="s">
        <v>229</v>
      </c>
      <c r="X280" s="48" t="s">
        <v>228</v>
      </c>
      <c r="Y280" s="23" t="s">
        <v>765</v>
      </c>
      <c r="Z280" s="24" t="s">
        <v>968</v>
      </c>
      <c r="AA280" s="24" t="s">
        <v>232</v>
      </c>
      <c r="AB280" s="48" t="s">
        <v>1074</v>
      </c>
      <c r="AC280" s="56">
        <v>0.0005</v>
      </c>
      <c r="AD280" s="23" t="s">
        <v>232</v>
      </c>
      <c r="AE280" s="55" t="s">
        <v>587</v>
      </c>
      <c r="AF280" s="55"/>
      <c r="AG280" s="55" t="s">
        <v>588</v>
      </c>
      <c r="AH280" s="55"/>
      <c r="AI280" s="55"/>
      <c r="AJ280" s="55">
        <v>0.00052</v>
      </c>
      <c r="AK280" s="65">
        <f>AC280/AJ280</f>
        <v>0.961538461538462</v>
      </c>
      <c r="AL280" s="55"/>
      <c r="AM280" s="55"/>
      <c r="AN280" s="55" t="s">
        <v>342</v>
      </c>
      <c r="AO280" s="55" t="s">
        <v>914</v>
      </c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85">
        <v>1</v>
      </c>
      <c r="BB280" s="85">
        <v>1</v>
      </c>
      <c r="BC280" s="85">
        <v>1</v>
      </c>
      <c r="BD280" s="85">
        <v>1</v>
      </c>
      <c r="BE280" s="85">
        <v>1</v>
      </c>
      <c r="BF280" s="85">
        <v>1</v>
      </c>
      <c r="BG280" s="85">
        <v>0</v>
      </c>
      <c r="BH280" s="85">
        <v>1</v>
      </c>
      <c r="BI280" s="152">
        <v>1</v>
      </c>
      <c r="BJ280" s="152">
        <v>1</v>
      </c>
      <c r="BK280" s="152">
        <v>1</v>
      </c>
      <c r="BL280" s="85">
        <v>1</v>
      </c>
      <c r="BM280" s="85">
        <v>1</v>
      </c>
      <c r="BN280" s="85">
        <v>1</v>
      </c>
      <c r="BO280" s="85">
        <v>1</v>
      </c>
      <c r="BP280" s="86">
        <v>1</v>
      </c>
      <c r="BQ280" s="86">
        <v>0</v>
      </c>
      <c r="BR280" s="86">
        <v>0</v>
      </c>
      <c r="BS280" s="86">
        <v>1</v>
      </c>
      <c r="BT280" s="86">
        <v>0</v>
      </c>
      <c r="BU280" s="22">
        <v>0</v>
      </c>
      <c r="BV280" s="22">
        <v>1</v>
      </c>
      <c r="BW280" s="42">
        <v>0</v>
      </c>
      <c r="BX280" s="86">
        <v>0</v>
      </c>
      <c r="BY280" s="86">
        <v>0</v>
      </c>
    </row>
    <row r="281" s="3" customFormat="1" ht="30" customHeight="1" spans="1:77">
      <c r="A281" s="21">
        <f t="shared" si="21"/>
        <v>274</v>
      </c>
      <c r="B281" s="23"/>
      <c r="C281" s="23"/>
      <c r="D281" s="23"/>
      <c r="E281" s="24">
        <v>3</v>
      </c>
      <c r="F281" s="23"/>
      <c r="G281" s="23"/>
      <c r="H281" s="23"/>
      <c r="I281" s="23"/>
      <c r="J281" s="23"/>
      <c r="K281" s="23"/>
      <c r="L281" s="142"/>
      <c r="M281" s="142" t="s">
        <v>1075</v>
      </c>
      <c r="N281" s="23" t="s">
        <v>1076</v>
      </c>
      <c r="O281" s="23" t="s">
        <v>1077</v>
      </c>
      <c r="P281" s="22" t="s">
        <v>339</v>
      </c>
      <c r="Q281" s="23" t="s">
        <v>242</v>
      </c>
      <c r="R281" s="24" t="s">
        <v>227</v>
      </c>
      <c r="S281" s="48"/>
      <c r="T281" s="23" t="s">
        <v>356</v>
      </c>
      <c r="U281" s="23" t="s">
        <v>232</v>
      </c>
      <c r="V281" s="23" t="s">
        <v>301</v>
      </c>
      <c r="W281" s="24" t="s">
        <v>229</v>
      </c>
      <c r="X281" s="48" t="s">
        <v>228</v>
      </c>
      <c r="Y281" s="23" t="s">
        <v>339</v>
      </c>
      <c r="Z281" s="48" t="s">
        <v>1078</v>
      </c>
      <c r="AA281" s="48" t="s">
        <v>232</v>
      </c>
      <c r="AB281" s="48" t="s">
        <v>1079</v>
      </c>
      <c r="AC281" s="56">
        <v>0.0191</v>
      </c>
      <c r="AD281" s="23" t="s">
        <v>774</v>
      </c>
      <c r="AE281" s="55"/>
      <c r="AF281" s="55"/>
      <c r="AG281" s="55"/>
      <c r="AH281" s="55"/>
      <c r="AI281" s="55"/>
      <c r="AJ281" s="55"/>
      <c r="AK281" s="23"/>
      <c r="AL281" s="55"/>
      <c r="AM281" s="55"/>
      <c r="AN281" s="55" t="s">
        <v>342</v>
      </c>
      <c r="AO281" s="55" t="s">
        <v>816</v>
      </c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85">
        <v>1</v>
      </c>
      <c r="BB281" s="85">
        <v>1</v>
      </c>
      <c r="BC281" s="85">
        <v>1</v>
      </c>
      <c r="BD281" s="85">
        <v>1</v>
      </c>
      <c r="BE281" s="85">
        <v>1</v>
      </c>
      <c r="BF281" s="85">
        <v>1</v>
      </c>
      <c r="BG281" s="85">
        <v>1</v>
      </c>
      <c r="BH281" s="85">
        <v>1</v>
      </c>
      <c r="BI281" s="152">
        <v>1</v>
      </c>
      <c r="BJ281" s="152">
        <v>1</v>
      </c>
      <c r="BK281" s="152">
        <v>1</v>
      </c>
      <c r="BL281" s="85">
        <v>1</v>
      </c>
      <c r="BM281" s="85">
        <v>1</v>
      </c>
      <c r="BN281" s="85">
        <v>1</v>
      </c>
      <c r="BO281" s="85">
        <v>1</v>
      </c>
      <c r="BP281" s="86">
        <v>1</v>
      </c>
      <c r="BQ281" s="86">
        <v>1</v>
      </c>
      <c r="BR281" s="86">
        <v>1</v>
      </c>
      <c r="BS281" s="86">
        <v>1</v>
      </c>
      <c r="BT281" s="86">
        <v>1</v>
      </c>
      <c r="BU281" s="22">
        <v>1</v>
      </c>
      <c r="BV281" s="22">
        <v>1</v>
      </c>
      <c r="BW281" s="42">
        <v>1</v>
      </c>
      <c r="BX281" s="86">
        <v>1</v>
      </c>
      <c r="BY281" s="86">
        <v>1</v>
      </c>
    </row>
    <row r="282" s="3" customFormat="1" ht="30" customHeight="1" spans="1:77">
      <c r="A282" s="21">
        <f t="shared" si="21"/>
        <v>275</v>
      </c>
      <c r="B282" s="24"/>
      <c r="C282" s="24"/>
      <c r="D282" s="24"/>
      <c r="E282" s="24">
        <v>3</v>
      </c>
      <c r="F282" s="24"/>
      <c r="G282" s="24"/>
      <c r="H282" s="24"/>
      <c r="I282" s="24"/>
      <c r="J282" s="24"/>
      <c r="K282" s="24"/>
      <c r="L282" s="142"/>
      <c r="M282" s="142" t="s">
        <v>1080</v>
      </c>
      <c r="N282" s="22" t="s">
        <v>1081</v>
      </c>
      <c r="O282" s="23" t="s">
        <v>1082</v>
      </c>
      <c r="P282" s="24" t="s">
        <v>339</v>
      </c>
      <c r="Q282" s="23" t="s">
        <v>242</v>
      </c>
      <c r="R282" s="24" t="s">
        <v>227</v>
      </c>
      <c r="S282" s="48"/>
      <c r="T282" s="23" t="s">
        <v>356</v>
      </c>
      <c r="U282" s="22" t="s">
        <v>232</v>
      </c>
      <c r="V282" s="23" t="s">
        <v>301</v>
      </c>
      <c r="W282" s="24" t="s">
        <v>229</v>
      </c>
      <c r="X282" s="48" t="s">
        <v>228</v>
      </c>
      <c r="Y282" s="23" t="s">
        <v>339</v>
      </c>
      <c r="Z282" s="24" t="s">
        <v>1083</v>
      </c>
      <c r="AA282" s="24" t="s">
        <v>232</v>
      </c>
      <c r="AB282" s="24" t="s">
        <v>232</v>
      </c>
      <c r="AC282" s="148">
        <v>0.0025</v>
      </c>
      <c r="AD282" s="23" t="s">
        <v>794</v>
      </c>
      <c r="AE282" s="55"/>
      <c r="AF282" s="55"/>
      <c r="AG282" s="55"/>
      <c r="AH282" s="55"/>
      <c r="AI282" s="55"/>
      <c r="AJ282" s="55"/>
      <c r="AK282" s="23"/>
      <c r="AL282" s="55"/>
      <c r="AM282" s="55"/>
      <c r="AN282" s="55" t="s">
        <v>342</v>
      </c>
      <c r="AO282" s="55" t="s">
        <v>816</v>
      </c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85">
        <v>2</v>
      </c>
      <c r="BB282" s="85">
        <v>2</v>
      </c>
      <c r="BC282" s="85">
        <v>2</v>
      </c>
      <c r="BD282" s="85">
        <v>2</v>
      </c>
      <c r="BE282" s="85">
        <v>2</v>
      </c>
      <c r="BF282" s="85">
        <v>2</v>
      </c>
      <c r="BG282" s="85">
        <v>2</v>
      </c>
      <c r="BH282" s="85">
        <v>2</v>
      </c>
      <c r="BI282" s="85">
        <v>2</v>
      </c>
      <c r="BJ282" s="85">
        <v>2</v>
      </c>
      <c r="BK282" s="85">
        <v>2</v>
      </c>
      <c r="BL282" s="85">
        <v>2</v>
      </c>
      <c r="BM282" s="85">
        <v>2</v>
      </c>
      <c r="BN282" s="85">
        <v>2</v>
      </c>
      <c r="BO282" s="85">
        <v>2</v>
      </c>
      <c r="BP282" s="85">
        <v>2</v>
      </c>
      <c r="BQ282" s="85">
        <v>2</v>
      </c>
      <c r="BR282" s="85">
        <v>2</v>
      </c>
      <c r="BS282" s="85">
        <v>2</v>
      </c>
      <c r="BT282" s="85">
        <v>2</v>
      </c>
      <c r="BU282" s="85">
        <v>2</v>
      </c>
      <c r="BV282" s="85">
        <v>2</v>
      </c>
      <c r="BW282" s="85">
        <v>2</v>
      </c>
      <c r="BX282" s="85">
        <v>2</v>
      </c>
      <c r="BY282" s="85">
        <v>2</v>
      </c>
    </row>
    <row r="283" s="3" customFormat="1" ht="30" customHeight="1" spans="1:77">
      <c r="A283" s="21">
        <f t="shared" si="21"/>
        <v>276</v>
      </c>
      <c r="B283" s="24"/>
      <c r="C283" s="24"/>
      <c r="D283" s="24"/>
      <c r="E283" s="24">
        <v>3</v>
      </c>
      <c r="F283" s="24"/>
      <c r="G283" s="24"/>
      <c r="H283" s="24"/>
      <c r="I283" s="24"/>
      <c r="J283" s="24"/>
      <c r="K283" s="24"/>
      <c r="L283" s="142"/>
      <c r="M283" s="142" t="s">
        <v>1084</v>
      </c>
      <c r="N283" s="22" t="s">
        <v>1085</v>
      </c>
      <c r="O283" s="23" t="s">
        <v>1086</v>
      </c>
      <c r="P283" s="24" t="s">
        <v>339</v>
      </c>
      <c r="Q283" s="23" t="s">
        <v>242</v>
      </c>
      <c r="R283" s="24" t="s">
        <v>227</v>
      </c>
      <c r="S283" s="48"/>
      <c r="T283" s="23" t="s">
        <v>356</v>
      </c>
      <c r="U283" s="22" t="s">
        <v>232</v>
      </c>
      <c r="V283" s="23" t="s">
        <v>301</v>
      </c>
      <c r="W283" s="24" t="s">
        <v>229</v>
      </c>
      <c r="X283" s="48" t="s">
        <v>228</v>
      </c>
      <c r="Y283" s="23" t="s">
        <v>339</v>
      </c>
      <c r="Z283" s="24" t="s">
        <v>1083</v>
      </c>
      <c r="AA283" s="24" t="s">
        <v>232</v>
      </c>
      <c r="AB283" s="24" t="s">
        <v>232</v>
      </c>
      <c r="AC283" s="148">
        <v>0.0015</v>
      </c>
      <c r="AD283" s="23" t="s">
        <v>794</v>
      </c>
      <c r="AE283" s="55"/>
      <c r="AF283" s="55"/>
      <c r="AG283" s="55"/>
      <c r="AH283" s="55"/>
      <c r="AI283" s="55"/>
      <c r="AJ283" s="55"/>
      <c r="AK283" s="23"/>
      <c r="AL283" s="55"/>
      <c r="AM283" s="55"/>
      <c r="AN283" s="55" t="s">
        <v>342</v>
      </c>
      <c r="AO283" s="55" t="s">
        <v>816</v>
      </c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85">
        <v>1</v>
      </c>
      <c r="BB283" s="85">
        <v>1</v>
      </c>
      <c r="BC283" s="85">
        <v>1</v>
      </c>
      <c r="BD283" s="85">
        <v>1</v>
      </c>
      <c r="BE283" s="85">
        <v>1</v>
      </c>
      <c r="BF283" s="85">
        <v>1</v>
      </c>
      <c r="BG283" s="85">
        <v>1</v>
      </c>
      <c r="BH283" s="85">
        <v>1</v>
      </c>
      <c r="BI283" s="152">
        <v>1</v>
      </c>
      <c r="BJ283" s="152">
        <v>1</v>
      </c>
      <c r="BK283" s="152">
        <v>1</v>
      </c>
      <c r="BL283" s="85">
        <v>1</v>
      </c>
      <c r="BM283" s="85">
        <v>1</v>
      </c>
      <c r="BN283" s="85">
        <v>1</v>
      </c>
      <c r="BO283" s="85">
        <v>1</v>
      </c>
      <c r="BP283" s="86">
        <v>1</v>
      </c>
      <c r="BQ283" s="86">
        <v>1</v>
      </c>
      <c r="BR283" s="86">
        <v>1</v>
      </c>
      <c r="BS283" s="86">
        <v>1</v>
      </c>
      <c r="BT283" s="86">
        <v>1</v>
      </c>
      <c r="BU283" s="22">
        <v>1</v>
      </c>
      <c r="BV283" s="22">
        <v>1</v>
      </c>
      <c r="BW283" s="42">
        <v>1</v>
      </c>
      <c r="BX283" s="86">
        <v>1</v>
      </c>
      <c r="BY283" s="86">
        <v>1</v>
      </c>
    </row>
    <row r="284" s="3" customFormat="1" ht="30" customHeight="1" spans="1:77">
      <c r="A284" s="21">
        <f t="shared" si="21"/>
        <v>277</v>
      </c>
      <c r="B284" s="24"/>
      <c r="C284" s="24"/>
      <c r="D284" s="24"/>
      <c r="E284" s="24">
        <v>3</v>
      </c>
      <c r="F284" s="24"/>
      <c r="G284" s="24"/>
      <c r="H284" s="24"/>
      <c r="I284" s="24"/>
      <c r="J284" s="24"/>
      <c r="K284" s="24"/>
      <c r="L284" s="142"/>
      <c r="M284" s="142" t="s">
        <v>1087</v>
      </c>
      <c r="N284" s="22" t="s">
        <v>1087</v>
      </c>
      <c r="O284" s="23" t="s">
        <v>1088</v>
      </c>
      <c r="P284" s="22" t="s">
        <v>339</v>
      </c>
      <c r="Q284" s="23" t="s">
        <v>242</v>
      </c>
      <c r="R284" s="24" t="s">
        <v>227</v>
      </c>
      <c r="S284" s="48"/>
      <c r="T284" s="23" t="s">
        <v>356</v>
      </c>
      <c r="U284" s="23" t="s">
        <v>232</v>
      </c>
      <c r="V284" s="23" t="s">
        <v>301</v>
      </c>
      <c r="W284" s="24" t="s">
        <v>229</v>
      </c>
      <c r="X284" s="48" t="s">
        <v>228</v>
      </c>
      <c r="Y284" s="23" t="s">
        <v>339</v>
      </c>
      <c r="Z284" s="48" t="s">
        <v>1053</v>
      </c>
      <c r="AA284" s="23" t="s">
        <v>232</v>
      </c>
      <c r="AB284" s="48" t="s">
        <v>1061</v>
      </c>
      <c r="AC284" s="56">
        <v>0.0107</v>
      </c>
      <c r="AD284" s="23" t="s">
        <v>794</v>
      </c>
      <c r="AE284" s="55"/>
      <c r="AF284" s="55"/>
      <c r="AG284" s="55"/>
      <c r="AH284" s="55"/>
      <c r="AI284" s="55"/>
      <c r="AJ284" s="55"/>
      <c r="AK284" s="23"/>
      <c r="AL284" s="55"/>
      <c r="AM284" s="55"/>
      <c r="AN284" s="55" t="s">
        <v>342</v>
      </c>
      <c r="AO284" s="55" t="s">
        <v>816</v>
      </c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85">
        <v>1</v>
      </c>
      <c r="BB284" s="85">
        <v>1</v>
      </c>
      <c r="BC284" s="85">
        <v>1</v>
      </c>
      <c r="BD284" s="85">
        <v>1</v>
      </c>
      <c r="BE284" s="85">
        <v>1</v>
      </c>
      <c r="BF284" s="85">
        <v>1</v>
      </c>
      <c r="BG284" s="85">
        <v>1</v>
      </c>
      <c r="BH284" s="85">
        <v>1</v>
      </c>
      <c r="BI284" s="152">
        <v>1</v>
      </c>
      <c r="BJ284" s="152">
        <v>1</v>
      </c>
      <c r="BK284" s="152">
        <v>1</v>
      </c>
      <c r="BL284" s="85">
        <v>1</v>
      </c>
      <c r="BM284" s="85">
        <v>1</v>
      </c>
      <c r="BN284" s="85">
        <v>1</v>
      </c>
      <c r="BO284" s="85">
        <v>1</v>
      </c>
      <c r="BP284" s="86">
        <v>1</v>
      </c>
      <c r="BQ284" s="86">
        <v>1</v>
      </c>
      <c r="BR284" s="86">
        <v>1</v>
      </c>
      <c r="BS284" s="86">
        <v>1</v>
      </c>
      <c r="BT284" s="86">
        <v>1</v>
      </c>
      <c r="BU284" s="22">
        <v>1</v>
      </c>
      <c r="BV284" s="22">
        <v>1</v>
      </c>
      <c r="BW284" s="42">
        <v>1</v>
      </c>
      <c r="BX284" s="86">
        <v>1</v>
      </c>
      <c r="BY284" s="86">
        <v>1</v>
      </c>
    </row>
    <row r="285" s="3" customFormat="1" ht="30" customHeight="1" spans="1:77">
      <c r="A285" s="21">
        <f t="shared" si="21"/>
        <v>278</v>
      </c>
      <c r="B285" s="24"/>
      <c r="C285" s="24"/>
      <c r="D285" s="24"/>
      <c r="E285" s="24">
        <v>3</v>
      </c>
      <c r="F285" s="24"/>
      <c r="G285" s="24"/>
      <c r="H285" s="24"/>
      <c r="I285" s="24"/>
      <c r="J285" s="24"/>
      <c r="K285" s="24"/>
      <c r="L285" s="142"/>
      <c r="M285" s="142" t="s">
        <v>1089</v>
      </c>
      <c r="N285" s="22" t="s">
        <v>1090</v>
      </c>
      <c r="O285" s="22" t="s">
        <v>1091</v>
      </c>
      <c r="P285" s="22" t="s">
        <v>339</v>
      </c>
      <c r="Q285" s="22" t="s">
        <v>242</v>
      </c>
      <c r="R285" s="22" t="s">
        <v>227</v>
      </c>
      <c r="S285" s="22"/>
      <c r="T285" s="22" t="s">
        <v>356</v>
      </c>
      <c r="U285" s="22" t="s">
        <v>232</v>
      </c>
      <c r="V285" s="22" t="s">
        <v>301</v>
      </c>
      <c r="W285" s="22" t="s">
        <v>229</v>
      </c>
      <c r="X285" s="22" t="s">
        <v>228</v>
      </c>
      <c r="Y285" s="22" t="s">
        <v>339</v>
      </c>
      <c r="Z285" s="22"/>
      <c r="AA285" s="22" t="s">
        <v>232</v>
      </c>
      <c r="AB285" s="22" t="s">
        <v>232</v>
      </c>
      <c r="AC285" s="22">
        <v>0.0016</v>
      </c>
      <c r="AD285" s="200"/>
      <c r="AE285" s="55"/>
      <c r="AF285" s="55"/>
      <c r="AG285" s="55"/>
      <c r="AH285" s="55"/>
      <c r="AI285" s="55"/>
      <c r="AJ285" s="55"/>
      <c r="AK285" s="200"/>
      <c r="AL285" s="55"/>
      <c r="AM285" s="55"/>
      <c r="AN285" s="55" t="s">
        <v>342</v>
      </c>
      <c r="AO285" s="55" t="s">
        <v>1092</v>
      </c>
      <c r="AP285" s="200"/>
      <c r="AQ285" s="200"/>
      <c r="AR285" s="200"/>
      <c r="AS285" s="200"/>
      <c r="AT285" s="200"/>
      <c r="AU285" s="200"/>
      <c r="AV285" s="200"/>
      <c r="AW285" s="200"/>
      <c r="AX285" s="200"/>
      <c r="AY285" s="200"/>
      <c r="AZ285" s="23"/>
      <c r="BA285" s="85">
        <v>0</v>
      </c>
      <c r="BB285" s="85">
        <v>0</v>
      </c>
      <c r="BC285" s="85">
        <v>0</v>
      </c>
      <c r="BD285" s="85">
        <v>0</v>
      </c>
      <c r="BE285" s="85">
        <v>0</v>
      </c>
      <c r="BF285" s="85">
        <v>0</v>
      </c>
      <c r="BG285" s="85">
        <v>0</v>
      </c>
      <c r="BH285" s="85">
        <v>0</v>
      </c>
      <c r="BI285" s="152">
        <v>2</v>
      </c>
      <c r="BJ285" s="152">
        <v>2</v>
      </c>
      <c r="BK285" s="152">
        <v>2</v>
      </c>
      <c r="BL285" s="85">
        <v>0</v>
      </c>
      <c r="BM285" s="85">
        <v>0</v>
      </c>
      <c r="BN285" s="85">
        <v>0</v>
      </c>
      <c r="BO285" s="85">
        <v>0</v>
      </c>
      <c r="BP285" s="86">
        <v>0</v>
      </c>
      <c r="BQ285" s="86">
        <v>0</v>
      </c>
      <c r="BR285" s="86">
        <v>0</v>
      </c>
      <c r="BS285" s="86">
        <v>0</v>
      </c>
      <c r="BT285" s="86">
        <v>0</v>
      </c>
      <c r="BU285" s="22">
        <v>0</v>
      </c>
      <c r="BV285" s="22">
        <v>0</v>
      </c>
      <c r="BW285" s="42">
        <v>0</v>
      </c>
      <c r="BX285" s="86">
        <v>0</v>
      </c>
      <c r="BY285" s="86">
        <v>0</v>
      </c>
    </row>
    <row r="286" s="3" customFormat="1" ht="30" customHeight="1" spans="1:77">
      <c r="A286" s="21">
        <f t="shared" si="21"/>
        <v>279</v>
      </c>
      <c r="B286" s="24"/>
      <c r="C286" s="24"/>
      <c r="D286" s="24"/>
      <c r="E286" s="24">
        <v>3</v>
      </c>
      <c r="F286" s="24"/>
      <c r="G286" s="24"/>
      <c r="H286" s="24"/>
      <c r="I286" s="24"/>
      <c r="J286" s="24"/>
      <c r="K286" s="24"/>
      <c r="L286" s="142"/>
      <c r="M286" s="142" t="s">
        <v>1093</v>
      </c>
      <c r="N286" s="22" t="s">
        <v>1093</v>
      </c>
      <c r="O286" s="23" t="s">
        <v>1094</v>
      </c>
      <c r="P286" s="22" t="s">
        <v>339</v>
      </c>
      <c r="Q286" s="22" t="s">
        <v>367</v>
      </c>
      <c r="R286" s="22" t="s">
        <v>227</v>
      </c>
      <c r="S286" s="48"/>
      <c r="T286" s="23" t="s">
        <v>226</v>
      </c>
      <c r="U286" s="23" t="s">
        <v>232</v>
      </c>
      <c r="V286" s="23" t="s">
        <v>226</v>
      </c>
      <c r="W286" s="24" t="s">
        <v>229</v>
      </c>
      <c r="X286" s="48" t="s">
        <v>228</v>
      </c>
      <c r="Y286" s="23" t="s">
        <v>339</v>
      </c>
      <c r="Z286" s="48" t="s">
        <v>1095</v>
      </c>
      <c r="AA286" s="23" t="s">
        <v>1096</v>
      </c>
      <c r="AB286" s="48" t="s">
        <v>1097</v>
      </c>
      <c r="AC286" s="56">
        <v>0.0063</v>
      </c>
      <c r="AD286" s="23"/>
      <c r="AE286" s="55"/>
      <c r="AF286" s="55"/>
      <c r="AG286" s="55"/>
      <c r="AH286" s="55"/>
      <c r="AI286" s="55"/>
      <c r="AJ286" s="55"/>
      <c r="AK286" s="23"/>
      <c r="AL286" s="55"/>
      <c r="AM286" s="55"/>
      <c r="AN286" s="55" t="s">
        <v>342</v>
      </c>
      <c r="AO286" s="55" t="s">
        <v>1098</v>
      </c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85">
        <v>1</v>
      </c>
      <c r="BB286" s="85">
        <v>1</v>
      </c>
      <c r="BC286" s="85">
        <v>1</v>
      </c>
      <c r="BD286" s="85">
        <v>1</v>
      </c>
      <c r="BE286" s="85">
        <v>1</v>
      </c>
      <c r="BF286" s="85">
        <v>1</v>
      </c>
      <c r="BG286" s="85">
        <v>1</v>
      </c>
      <c r="BH286" s="85">
        <v>1</v>
      </c>
      <c r="BI286" s="152">
        <v>1</v>
      </c>
      <c r="BJ286" s="152">
        <v>1</v>
      </c>
      <c r="BK286" s="152">
        <v>1</v>
      </c>
      <c r="BL286" s="85">
        <v>1</v>
      </c>
      <c r="BM286" s="85">
        <v>1</v>
      </c>
      <c r="BN286" s="85">
        <v>1</v>
      </c>
      <c r="BO286" s="85">
        <v>1</v>
      </c>
      <c r="BP286" s="86">
        <v>1</v>
      </c>
      <c r="BQ286" s="86">
        <v>1</v>
      </c>
      <c r="BR286" s="86">
        <v>1</v>
      </c>
      <c r="BS286" s="86">
        <v>1</v>
      </c>
      <c r="BT286" s="86">
        <v>1</v>
      </c>
      <c r="BU286" s="22">
        <v>1</v>
      </c>
      <c r="BV286" s="22">
        <v>1</v>
      </c>
      <c r="BW286" s="42">
        <v>1</v>
      </c>
      <c r="BX286" s="86">
        <v>1</v>
      </c>
      <c r="BY286" s="86">
        <v>1</v>
      </c>
    </row>
    <row r="287" ht="30" customHeight="1" spans="1:79">
      <c r="A287" s="21">
        <f t="shared" si="21"/>
        <v>280</v>
      </c>
      <c r="B287" s="24"/>
      <c r="C287" s="24"/>
      <c r="D287" s="24"/>
      <c r="E287" s="24">
        <v>3</v>
      </c>
      <c r="F287" s="24"/>
      <c r="G287" s="24"/>
      <c r="H287" s="24"/>
      <c r="I287" s="24"/>
      <c r="J287" s="24"/>
      <c r="K287" s="24"/>
      <c r="L287" s="142"/>
      <c r="M287" s="142" t="s">
        <v>1099</v>
      </c>
      <c r="N287" s="24" t="s">
        <v>1099</v>
      </c>
      <c r="O287" s="23" t="s">
        <v>1057</v>
      </c>
      <c r="P287" s="24" t="s">
        <v>339</v>
      </c>
      <c r="Q287" s="23" t="s">
        <v>242</v>
      </c>
      <c r="R287" s="24" t="s">
        <v>227</v>
      </c>
      <c r="S287" s="48"/>
      <c r="T287" s="23" t="s">
        <v>356</v>
      </c>
      <c r="U287" s="24" t="s">
        <v>232</v>
      </c>
      <c r="V287" s="23" t="s">
        <v>301</v>
      </c>
      <c r="W287" s="24" t="s">
        <v>229</v>
      </c>
      <c r="X287" s="48" t="s">
        <v>228</v>
      </c>
      <c r="Y287" s="23" t="s">
        <v>339</v>
      </c>
      <c r="Z287" s="24" t="s">
        <v>1100</v>
      </c>
      <c r="AA287" s="24" t="s">
        <v>232</v>
      </c>
      <c r="AB287" s="24" t="s">
        <v>232</v>
      </c>
      <c r="AC287" s="148">
        <v>0.0237</v>
      </c>
      <c r="AD287" s="23" t="s">
        <v>794</v>
      </c>
      <c r="AE287" s="55"/>
      <c r="AF287" s="55"/>
      <c r="AG287" s="55"/>
      <c r="AH287" s="55"/>
      <c r="AI287" s="55"/>
      <c r="AJ287" s="55"/>
      <c r="AK287" s="23"/>
      <c r="AL287" s="55"/>
      <c r="AM287" s="55"/>
      <c r="AN287" s="55" t="s">
        <v>342</v>
      </c>
      <c r="AO287" s="55" t="s">
        <v>816</v>
      </c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85">
        <v>2</v>
      </c>
      <c r="BB287" s="85">
        <v>2</v>
      </c>
      <c r="BC287" s="85">
        <v>2</v>
      </c>
      <c r="BD287" s="85">
        <v>2</v>
      </c>
      <c r="BE287" s="85">
        <v>2</v>
      </c>
      <c r="BF287" s="85">
        <v>2</v>
      </c>
      <c r="BG287" s="85">
        <v>0</v>
      </c>
      <c r="BH287" s="85">
        <v>0</v>
      </c>
      <c r="BI287" s="152">
        <v>0</v>
      </c>
      <c r="BJ287" s="152">
        <v>0</v>
      </c>
      <c r="BK287" s="152">
        <v>0</v>
      </c>
      <c r="BL287" s="85">
        <v>0</v>
      </c>
      <c r="BM287" s="85">
        <v>0</v>
      </c>
      <c r="BN287" s="85">
        <v>2</v>
      </c>
      <c r="BO287" s="85">
        <v>2</v>
      </c>
      <c r="BP287" s="86">
        <v>2</v>
      </c>
      <c r="BQ287" s="86">
        <v>0</v>
      </c>
      <c r="BR287" s="86">
        <v>0</v>
      </c>
      <c r="BS287" s="86">
        <v>2</v>
      </c>
      <c r="BT287" s="86">
        <v>0</v>
      </c>
      <c r="BU287" s="22">
        <v>0</v>
      </c>
      <c r="BV287" s="22">
        <v>0</v>
      </c>
      <c r="BW287" s="42">
        <v>0</v>
      </c>
      <c r="BX287" s="86">
        <v>0</v>
      </c>
      <c r="BY287" s="86">
        <v>0</v>
      </c>
      <c r="BZ287" s="3"/>
      <c r="CA287" s="3"/>
    </row>
    <row r="288" ht="30" customHeight="1" spans="1:79">
      <c r="A288" s="21">
        <f t="shared" si="21"/>
        <v>281</v>
      </c>
      <c r="B288" s="24"/>
      <c r="C288" s="24"/>
      <c r="D288" s="24">
        <v>2</v>
      </c>
      <c r="E288" s="23"/>
      <c r="F288" s="24"/>
      <c r="G288" s="24"/>
      <c r="H288" s="24"/>
      <c r="I288" s="24"/>
      <c r="J288" s="24"/>
      <c r="K288" s="24"/>
      <c r="L288" s="41"/>
      <c r="M288" s="176" t="s">
        <v>1101</v>
      </c>
      <c r="N288" s="158" t="s">
        <v>1101</v>
      </c>
      <c r="O288" s="23" t="s">
        <v>1102</v>
      </c>
      <c r="P288" s="158" t="s">
        <v>545</v>
      </c>
      <c r="Q288" s="23" t="s">
        <v>242</v>
      </c>
      <c r="R288" s="24" t="s">
        <v>227</v>
      </c>
      <c r="S288" s="48"/>
      <c r="T288" s="23" t="s">
        <v>356</v>
      </c>
      <c r="U288" s="158" t="s">
        <v>1101</v>
      </c>
      <c r="V288" s="23" t="s">
        <v>301</v>
      </c>
      <c r="W288" s="48" t="s">
        <v>229</v>
      </c>
      <c r="X288" s="48" t="s">
        <v>228</v>
      </c>
      <c r="Y288" s="23" t="s">
        <v>545</v>
      </c>
      <c r="Z288" s="24" t="s">
        <v>231</v>
      </c>
      <c r="AA288" s="24" t="s">
        <v>232</v>
      </c>
      <c r="AB288" s="24" t="s">
        <v>1103</v>
      </c>
      <c r="AC288" s="148">
        <v>0.12</v>
      </c>
      <c r="AD288" s="23" t="s">
        <v>232</v>
      </c>
      <c r="AE288" s="55"/>
      <c r="AF288" s="55"/>
      <c r="AG288" s="55"/>
      <c r="AH288" s="55"/>
      <c r="AI288" s="55"/>
      <c r="AJ288" s="55"/>
      <c r="AK288" s="23"/>
      <c r="AL288" s="55"/>
      <c r="AM288" s="55"/>
      <c r="AN288" s="55" t="s">
        <v>342</v>
      </c>
      <c r="AO288" s="55" t="s">
        <v>1104</v>
      </c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85">
        <v>1</v>
      </c>
      <c r="BB288" s="85">
        <v>1</v>
      </c>
      <c r="BC288" s="85">
        <v>1</v>
      </c>
      <c r="BD288" s="85">
        <v>1</v>
      </c>
      <c r="BE288" s="85">
        <v>1</v>
      </c>
      <c r="BF288" s="85">
        <v>0</v>
      </c>
      <c r="BG288" s="85">
        <v>0</v>
      </c>
      <c r="BH288" s="85">
        <v>1</v>
      </c>
      <c r="BI288" s="152">
        <v>1</v>
      </c>
      <c r="BJ288" s="152">
        <v>1</v>
      </c>
      <c r="BK288" s="152">
        <v>1</v>
      </c>
      <c r="BL288" s="85">
        <v>1</v>
      </c>
      <c r="BM288" s="85">
        <v>1</v>
      </c>
      <c r="BN288" s="85">
        <v>1</v>
      </c>
      <c r="BO288" s="85">
        <v>1</v>
      </c>
      <c r="BP288" s="86">
        <v>1</v>
      </c>
      <c r="BQ288" s="86">
        <v>0</v>
      </c>
      <c r="BR288" s="86">
        <v>0</v>
      </c>
      <c r="BS288" s="208">
        <v>1</v>
      </c>
      <c r="BT288" s="86">
        <v>0</v>
      </c>
      <c r="BU288" s="22">
        <v>0</v>
      </c>
      <c r="BV288" s="22">
        <v>0</v>
      </c>
      <c r="BW288" s="42">
        <v>0</v>
      </c>
      <c r="BX288" s="86">
        <v>0</v>
      </c>
      <c r="BY288" s="86">
        <v>0</v>
      </c>
      <c r="BZ288" s="3"/>
      <c r="CA288" s="3"/>
    </row>
    <row r="289" ht="30" customHeight="1" spans="1:79">
      <c r="A289" s="21">
        <f t="shared" si="21"/>
        <v>282</v>
      </c>
      <c r="B289" s="24"/>
      <c r="C289" s="24"/>
      <c r="D289" s="24">
        <v>2</v>
      </c>
      <c r="E289" s="23"/>
      <c r="F289" s="24"/>
      <c r="G289" s="24"/>
      <c r="H289" s="24"/>
      <c r="I289" s="24"/>
      <c r="J289" s="24"/>
      <c r="K289" s="24"/>
      <c r="L289" s="41"/>
      <c r="M289" s="176" t="s">
        <v>1105</v>
      </c>
      <c r="N289" s="158" t="s">
        <v>1105</v>
      </c>
      <c r="O289" s="23" t="s">
        <v>1106</v>
      </c>
      <c r="P289" s="158" t="s">
        <v>545</v>
      </c>
      <c r="Q289" s="23" t="s">
        <v>242</v>
      </c>
      <c r="R289" s="24" t="s">
        <v>227</v>
      </c>
      <c r="S289" s="48"/>
      <c r="T289" s="23" t="s">
        <v>226</v>
      </c>
      <c r="U289" s="158" t="s">
        <v>1105</v>
      </c>
      <c r="V289" s="23" t="s">
        <v>226</v>
      </c>
      <c r="W289" s="48" t="s">
        <v>229</v>
      </c>
      <c r="X289" s="48" t="s">
        <v>228</v>
      </c>
      <c r="Y289" s="23" t="s">
        <v>545</v>
      </c>
      <c r="Z289" s="24" t="s">
        <v>231</v>
      </c>
      <c r="AA289" s="24" t="s">
        <v>232</v>
      </c>
      <c r="AB289" s="24" t="s">
        <v>1107</v>
      </c>
      <c r="AC289" s="148">
        <v>0.13</v>
      </c>
      <c r="AD289" s="23" t="s">
        <v>232</v>
      </c>
      <c r="AE289" s="55"/>
      <c r="AF289" s="55"/>
      <c r="AG289" s="55"/>
      <c r="AH289" s="55"/>
      <c r="AI289" s="55"/>
      <c r="AJ289" s="55"/>
      <c r="AK289" s="23"/>
      <c r="AL289" s="55"/>
      <c r="AM289" s="55"/>
      <c r="AN289" s="55" t="s">
        <v>342</v>
      </c>
      <c r="AO289" s="55" t="s">
        <v>1104</v>
      </c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85">
        <v>0</v>
      </c>
      <c r="BB289" s="85">
        <v>0</v>
      </c>
      <c r="BC289" s="85">
        <v>0</v>
      </c>
      <c r="BD289" s="85">
        <v>0</v>
      </c>
      <c r="BE289" s="85">
        <v>0</v>
      </c>
      <c r="BF289" s="85">
        <v>1</v>
      </c>
      <c r="BG289" s="85">
        <v>0</v>
      </c>
      <c r="BH289" s="85">
        <v>0</v>
      </c>
      <c r="BI289" s="152">
        <v>0</v>
      </c>
      <c r="BJ289" s="152">
        <v>0</v>
      </c>
      <c r="BK289" s="152">
        <v>0</v>
      </c>
      <c r="BL289" s="85">
        <v>0</v>
      </c>
      <c r="BM289" s="85">
        <v>0</v>
      </c>
      <c r="BN289" s="85">
        <v>0</v>
      </c>
      <c r="BO289" s="85">
        <v>0</v>
      </c>
      <c r="BP289" s="86">
        <v>0</v>
      </c>
      <c r="BQ289" s="86">
        <v>0</v>
      </c>
      <c r="BR289" s="86">
        <v>0</v>
      </c>
      <c r="BS289" s="208">
        <v>0</v>
      </c>
      <c r="BT289" s="86">
        <v>0</v>
      </c>
      <c r="BU289" s="22">
        <v>0</v>
      </c>
      <c r="BV289" s="22">
        <v>0</v>
      </c>
      <c r="BW289" s="42">
        <v>0</v>
      </c>
      <c r="BX289" s="86">
        <v>0</v>
      </c>
      <c r="BY289" s="86">
        <v>0</v>
      </c>
      <c r="BZ289" s="3"/>
      <c r="CA289" s="3"/>
    </row>
    <row r="290" ht="30" customHeight="1" spans="1:79">
      <c r="A290" s="21">
        <f t="shared" si="21"/>
        <v>283</v>
      </c>
      <c r="B290" s="24"/>
      <c r="C290" s="24"/>
      <c r="D290" s="24">
        <v>2</v>
      </c>
      <c r="E290" s="24"/>
      <c r="F290" s="24"/>
      <c r="G290" s="24"/>
      <c r="H290" s="24"/>
      <c r="I290" s="24"/>
      <c r="J290" s="24"/>
      <c r="K290" s="24"/>
      <c r="L290" s="142"/>
      <c r="M290" s="142" t="s">
        <v>1108</v>
      </c>
      <c r="N290" s="23" t="s">
        <v>1108</v>
      </c>
      <c r="O290" s="23" t="s">
        <v>1109</v>
      </c>
      <c r="P290" s="23" t="s">
        <v>393</v>
      </c>
      <c r="Q290" s="23" t="s">
        <v>226</v>
      </c>
      <c r="R290" s="24" t="s">
        <v>227</v>
      </c>
      <c r="S290" s="48"/>
      <c r="T290" s="23" t="s">
        <v>367</v>
      </c>
      <c r="U290" s="23" t="s">
        <v>1108</v>
      </c>
      <c r="V290" s="23" t="s">
        <v>367</v>
      </c>
      <c r="W290" s="24" t="s">
        <v>228</v>
      </c>
      <c r="X290" s="48" t="s">
        <v>229</v>
      </c>
      <c r="Y290" s="23" t="s">
        <v>394</v>
      </c>
      <c r="Z290" s="24" t="s">
        <v>1110</v>
      </c>
      <c r="AA290" s="130" t="s">
        <v>410</v>
      </c>
      <c r="AB290" s="24" t="s">
        <v>1111</v>
      </c>
      <c r="AC290" s="148">
        <v>0.0571</v>
      </c>
      <c r="AD290" s="24" t="s">
        <v>774</v>
      </c>
      <c r="AE290" s="55" t="s">
        <v>383</v>
      </c>
      <c r="AF290" s="55"/>
      <c r="AG290" s="55">
        <v>73</v>
      </c>
      <c r="AH290" s="55">
        <v>12</v>
      </c>
      <c r="AI290" s="55"/>
      <c r="AJ290" s="55">
        <v>0.0648600912</v>
      </c>
      <c r="AK290" s="65">
        <f>AC290/AJ290</f>
        <v>0.880356455619662</v>
      </c>
      <c r="AL290" s="55"/>
      <c r="AM290" s="55"/>
      <c r="AN290" s="55" t="s">
        <v>342</v>
      </c>
      <c r="AO290" s="55" t="s">
        <v>1112</v>
      </c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85" t="s">
        <v>189</v>
      </c>
      <c r="BB290" s="85" t="s">
        <v>189</v>
      </c>
      <c r="BC290" s="85" t="s">
        <v>189</v>
      </c>
      <c r="BD290" s="85" t="s">
        <v>189</v>
      </c>
      <c r="BE290" s="85">
        <v>2</v>
      </c>
      <c r="BF290" s="85" t="s">
        <v>189</v>
      </c>
      <c r="BG290" s="85">
        <v>0</v>
      </c>
      <c r="BH290" s="85">
        <v>0</v>
      </c>
      <c r="BI290" s="152">
        <v>0</v>
      </c>
      <c r="BJ290" s="152">
        <v>0</v>
      </c>
      <c r="BK290" s="152">
        <v>0</v>
      </c>
      <c r="BL290" s="85">
        <v>0</v>
      </c>
      <c r="BM290" s="85">
        <v>0</v>
      </c>
      <c r="BN290" s="85">
        <v>2</v>
      </c>
      <c r="BO290" s="85">
        <v>2</v>
      </c>
      <c r="BP290" s="86">
        <v>2</v>
      </c>
      <c r="BQ290" s="86">
        <v>0</v>
      </c>
      <c r="BR290" s="86">
        <v>0</v>
      </c>
      <c r="BS290" s="208">
        <v>2</v>
      </c>
      <c r="BT290" s="86">
        <v>0</v>
      </c>
      <c r="BU290" s="22">
        <v>0</v>
      </c>
      <c r="BV290" s="22">
        <v>0</v>
      </c>
      <c r="BW290" s="42">
        <v>0</v>
      </c>
      <c r="BX290" s="86">
        <v>0</v>
      </c>
      <c r="BY290" s="86">
        <v>0</v>
      </c>
      <c r="BZ290" s="3"/>
      <c r="CA290" s="3"/>
    </row>
    <row r="291" ht="30" customHeight="1" spans="1:79">
      <c r="A291" s="21">
        <f t="shared" si="21"/>
        <v>284</v>
      </c>
      <c r="B291" s="24"/>
      <c r="C291" s="24"/>
      <c r="D291" s="24">
        <v>2</v>
      </c>
      <c r="E291" s="24"/>
      <c r="F291" s="24"/>
      <c r="G291" s="24"/>
      <c r="H291" s="24"/>
      <c r="I291" s="24"/>
      <c r="J291" s="24"/>
      <c r="K291" s="24"/>
      <c r="L291" s="142"/>
      <c r="M291" s="142" t="s">
        <v>1113</v>
      </c>
      <c r="N291" s="23" t="s">
        <v>1114</v>
      </c>
      <c r="O291" s="23" t="s">
        <v>1115</v>
      </c>
      <c r="P291" s="23" t="s">
        <v>393</v>
      </c>
      <c r="Q291" s="23" t="s">
        <v>226</v>
      </c>
      <c r="R291" s="23" t="s">
        <v>227</v>
      </c>
      <c r="S291" s="23"/>
      <c r="T291" s="23" t="s">
        <v>356</v>
      </c>
      <c r="U291" s="23" t="s">
        <v>1114</v>
      </c>
      <c r="V291" s="23" t="s">
        <v>301</v>
      </c>
      <c r="W291" s="23" t="s">
        <v>229</v>
      </c>
      <c r="X291" s="23" t="s">
        <v>228</v>
      </c>
      <c r="Y291" s="23" t="s">
        <v>394</v>
      </c>
      <c r="Z291" s="23" t="s">
        <v>1110</v>
      </c>
      <c r="AA291" s="23" t="s">
        <v>410</v>
      </c>
      <c r="AB291" s="23" t="s">
        <v>1111</v>
      </c>
      <c r="AC291" s="148">
        <v>0.083</v>
      </c>
      <c r="AD291" s="201" t="s">
        <v>774</v>
      </c>
      <c r="AE291" s="55" t="s">
        <v>383</v>
      </c>
      <c r="AF291" s="55"/>
      <c r="AG291" s="55">
        <v>82</v>
      </c>
      <c r="AH291" s="55">
        <v>14</v>
      </c>
      <c r="AI291" s="55"/>
      <c r="AJ291" s="55">
        <v>0.0991658472</v>
      </c>
      <c r="AK291" s="65">
        <f>AC291/AJ291</f>
        <v>0.836981706338914</v>
      </c>
      <c r="AL291" s="55"/>
      <c r="AM291" s="55"/>
      <c r="AN291" s="55" t="s">
        <v>342</v>
      </c>
      <c r="AO291" s="55" t="s">
        <v>449</v>
      </c>
      <c r="AP291" s="201"/>
      <c r="AQ291" s="201"/>
      <c r="AR291" s="201"/>
      <c r="AS291" s="201"/>
      <c r="AT291" s="201"/>
      <c r="AU291" s="201"/>
      <c r="AV291" s="201"/>
      <c r="AW291" s="201"/>
      <c r="AX291" s="201"/>
      <c r="AY291" s="201"/>
      <c r="AZ291" s="24"/>
      <c r="BA291" s="85">
        <v>0</v>
      </c>
      <c r="BB291" s="85">
        <v>0</v>
      </c>
      <c r="BC291" s="85">
        <v>0</v>
      </c>
      <c r="BD291" s="85">
        <v>0</v>
      </c>
      <c r="BE291" s="85">
        <v>0</v>
      </c>
      <c r="BF291" s="85">
        <v>0</v>
      </c>
      <c r="BG291" s="85">
        <v>2</v>
      </c>
      <c r="BH291" s="85">
        <v>2</v>
      </c>
      <c r="BI291" s="152">
        <v>2</v>
      </c>
      <c r="BJ291" s="152">
        <v>2</v>
      </c>
      <c r="BK291" s="152">
        <v>2</v>
      </c>
      <c r="BL291" s="85">
        <v>2</v>
      </c>
      <c r="BM291" s="85">
        <v>2</v>
      </c>
      <c r="BN291" s="85">
        <v>0</v>
      </c>
      <c r="BO291" s="85">
        <v>0</v>
      </c>
      <c r="BP291" s="86">
        <v>0</v>
      </c>
      <c r="BQ291" s="86">
        <v>2</v>
      </c>
      <c r="BR291" s="86">
        <v>2</v>
      </c>
      <c r="BS291" s="208">
        <v>0</v>
      </c>
      <c r="BT291" s="86">
        <v>2</v>
      </c>
      <c r="BU291" s="22">
        <v>2</v>
      </c>
      <c r="BV291" s="22">
        <v>2</v>
      </c>
      <c r="BW291" s="42">
        <v>2</v>
      </c>
      <c r="BX291" s="86">
        <v>2</v>
      </c>
      <c r="BY291" s="86">
        <v>2</v>
      </c>
      <c r="BZ291" s="3"/>
      <c r="CA291" s="3"/>
    </row>
    <row r="292" ht="30" customHeight="1" spans="1:79">
      <c r="A292" s="21">
        <f t="shared" si="21"/>
        <v>285</v>
      </c>
      <c r="B292" s="24"/>
      <c r="C292" s="24"/>
      <c r="D292" s="24">
        <v>2</v>
      </c>
      <c r="E292" s="24"/>
      <c r="F292" s="24"/>
      <c r="G292" s="24"/>
      <c r="H292" s="24"/>
      <c r="I292" s="24"/>
      <c r="J292" s="24"/>
      <c r="K292" s="24"/>
      <c r="L292" s="142"/>
      <c r="M292" s="142" t="s">
        <v>1116</v>
      </c>
      <c r="N292" s="23" t="s">
        <v>1116</v>
      </c>
      <c r="O292" s="23" t="s">
        <v>1117</v>
      </c>
      <c r="P292" s="23" t="s">
        <v>1118</v>
      </c>
      <c r="Q292" s="23" t="s">
        <v>226</v>
      </c>
      <c r="R292" s="24" t="s">
        <v>227</v>
      </c>
      <c r="S292" s="48"/>
      <c r="T292" s="23" t="s">
        <v>226</v>
      </c>
      <c r="U292" s="24" t="s">
        <v>1119</v>
      </c>
      <c r="V292" s="23" t="s">
        <v>226</v>
      </c>
      <c r="W292" s="24" t="s">
        <v>228</v>
      </c>
      <c r="X292" s="48" t="s">
        <v>229</v>
      </c>
      <c r="Y292" s="23" t="s">
        <v>765</v>
      </c>
      <c r="Z292" s="24" t="s">
        <v>232</v>
      </c>
      <c r="AA292" s="24" t="s">
        <v>232</v>
      </c>
      <c r="AB292" s="24" t="s">
        <v>1120</v>
      </c>
      <c r="AC292" s="148">
        <v>0.001</v>
      </c>
      <c r="AD292" s="23" t="s">
        <v>232</v>
      </c>
      <c r="AE292" s="55" t="s">
        <v>587</v>
      </c>
      <c r="AF292" s="55"/>
      <c r="AG292" s="55" t="s">
        <v>588</v>
      </c>
      <c r="AH292" s="55"/>
      <c r="AI292" s="55"/>
      <c r="AJ292" s="55">
        <v>0.00104</v>
      </c>
      <c r="AK292" s="65">
        <f>AC292/AJ292</f>
        <v>0.961538461538462</v>
      </c>
      <c r="AL292" s="55"/>
      <c r="AM292" s="55"/>
      <c r="AN292" s="55" t="s">
        <v>342</v>
      </c>
      <c r="AO292" s="55" t="s">
        <v>769</v>
      </c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4"/>
      <c r="BA292" s="85" t="s">
        <v>189</v>
      </c>
      <c r="BB292" s="85" t="s">
        <v>189</v>
      </c>
      <c r="BC292" s="85" t="s">
        <v>189</v>
      </c>
      <c r="BD292" s="85" t="s">
        <v>189</v>
      </c>
      <c r="BE292" s="85">
        <v>2</v>
      </c>
      <c r="BF292" s="85" t="s">
        <v>189</v>
      </c>
      <c r="BG292" s="85">
        <v>0</v>
      </c>
      <c r="BH292" s="85">
        <v>0</v>
      </c>
      <c r="BI292" s="152">
        <v>0</v>
      </c>
      <c r="BJ292" s="152">
        <v>0</v>
      </c>
      <c r="BK292" s="152">
        <v>0</v>
      </c>
      <c r="BL292" s="85">
        <v>0</v>
      </c>
      <c r="BM292" s="85">
        <v>0</v>
      </c>
      <c r="BN292" s="85">
        <v>2</v>
      </c>
      <c r="BO292" s="85">
        <v>2</v>
      </c>
      <c r="BP292" s="86">
        <v>2</v>
      </c>
      <c r="BQ292" s="86">
        <v>0</v>
      </c>
      <c r="BR292" s="86">
        <v>0</v>
      </c>
      <c r="BS292" s="208">
        <v>2</v>
      </c>
      <c r="BT292" s="86">
        <v>0</v>
      </c>
      <c r="BU292" s="22">
        <v>0</v>
      </c>
      <c r="BV292" s="22">
        <v>0</v>
      </c>
      <c r="BW292" s="42">
        <v>0</v>
      </c>
      <c r="BX292" s="86">
        <v>0</v>
      </c>
      <c r="BY292" s="86">
        <v>0</v>
      </c>
      <c r="BZ292" s="3"/>
      <c r="CA292" s="3"/>
    </row>
    <row r="293" ht="30" customHeight="1" spans="1:79">
      <c r="A293" s="21">
        <f t="shared" si="21"/>
        <v>286</v>
      </c>
      <c r="B293" s="24"/>
      <c r="C293" s="24"/>
      <c r="D293" s="24">
        <v>2</v>
      </c>
      <c r="E293" s="24"/>
      <c r="F293" s="24"/>
      <c r="G293" s="24"/>
      <c r="H293" s="24"/>
      <c r="I293" s="24"/>
      <c r="J293" s="24"/>
      <c r="K293" s="24"/>
      <c r="L293" s="24"/>
      <c r="M293" s="24" t="s">
        <v>1121</v>
      </c>
      <c r="N293" s="23" t="s">
        <v>1121</v>
      </c>
      <c r="O293" s="23" t="s">
        <v>1122</v>
      </c>
      <c r="P293" s="22" t="s">
        <v>339</v>
      </c>
      <c r="Q293" s="23" t="s">
        <v>226</v>
      </c>
      <c r="R293" s="24" t="s">
        <v>227</v>
      </c>
      <c r="S293" s="48"/>
      <c r="T293" s="23" t="s">
        <v>226</v>
      </c>
      <c r="U293" s="24" t="str">
        <f>N293</f>
        <v>BFA0010093</v>
      </c>
      <c r="V293" s="23" t="s">
        <v>226</v>
      </c>
      <c r="W293" s="24" t="s">
        <v>228</v>
      </c>
      <c r="X293" s="48" t="s">
        <v>229</v>
      </c>
      <c r="Y293" s="23" t="s">
        <v>339</v>
      </c>
      <c r="Z293" s="24" t="s">
        <v>1123</v>
      </c>
      <c r="AA293" s="24" t="s">
        <v>1124</v>
      </c>
      <c r="AB293" s="24" t="s">
        <v>1125</v>
      </c>
      <c r="AC293" s="199">
        <v>0.0109</v>
      </c>
      <c r="AD293" s="23" t="s">
        <v>1047</v>
      </c>
      <c r="AE293" s="55"/>
      <c r="AF293" s="55"/>
      <c r="AG293" s="55"/>
      <c r="AH293" s="55"/>
      <c r="AI293" s="55"/>
      <c r="AJ293" s="55"/>
      <c r="AK293" s="23"/>
      <c r="AL293" s="55"/>
      <c r="AM293" s="55"/>
      <c r="AN293" s="55" t="s">
        <v>342</v>
      </c>
      <c r="AO293" s="55" t="s">
        <v>1098</v>
      </c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85">
        <v>0</v>
      </c>
      <c r="BB293" s="85">
        <v>0</v>
      </c>
      <c r="BC293" s="85">
        <v>0</v>
      </c>
      <c r="BD293" s="85">
        <v>0</v>
      </c>
      <c r="BE293" s="85">
        <v>0</v>
      </c>
      <c r="BF293" s="85">
        <v>0</v>
      </c>
      <c r="BG293" s="86">
        <v>2</v>
      </c>
      <c r="BH293" s="85">
        <v>0</v>
      </c>
      <c r="BI293" s="152">
        <v>0</v>
      </c>
      <c r="BJ293" s="152">
        <v>0</v>
      </c>
      <c r="BK293" s="152">
        <v>0</v>
      </c>
      <c r="BL293" s="85">
        <v>0</v>
      </c>
      <c r="BM293" s="85">
        <v>0</v>
      </c>
      <c r="BN293" s="85">
        <v>0</v>
      </c>
      <c r="BO293" s="85">
        <v>0</v>
      </c>
      <c r="BP293" s="86">
        <v>0</v>
      </c>
      <c r="BQ293" s="86">
        <v>2</v>
      </c>
      <c r="BR293" s="86">
        <v>2</v>
      </c>
      <c r="BS293" s="208">
        <v>0</v>
      </c>
      <c r="BT293" s="86">
        <v>2</v>
      </c>
      <c r="BU293" s="22">
        <v>2</v>
      </c>
      <c r="BV293" s="22">
        <v>2</v>
      </c>
      <c r="BW293" s="42">
        <v>2</v>
      </c>
      <c r="BX293" s="86">
        <v>2</v>
      </c>
      <c r="BY293" s="86">
        <v>2</v>
      </c>
      <c r="BZ293" s="3"/>
      <c r="CA293" s="3"/>
    </row>
    <row r="294" ht="30" customHeight="1" spans="1:79">
      <c r="A294" s="21">
        <f t="shared" si="21"/>
        <v>287</v>
      </c>
      <c r="B294" s="24"/>
      <c r="C294" s="24"/>
      <c r="D294" s="24">
        <v>2</v>
      </c>
      <c r="E294" s="24"/>
      <c r="F294" s="24"/>
      <c r="G294" s="24"/>
      <c r="H294" s="24"/>
      <c r="I294" s="24"/>
      <c r="J294" s="24"/>
      <c r="K294" s="24"/>
      <c r="L294" s="142"/>
      <c r="M294" s="142" t="s">
        <v>1126</v>
      </c>
      <c r="N294" s="165" t="s">
        <v>1126</v>
      </c>
      <c r="O294" s="23" t="s">
        <v>1127</v>
      </c>
      <c r="P294" s="22" t="s">
        <v>1128</v>
      </c>
      <c r="Q294" s="23" t="s">
        <v>232</v>
      </c>
      <c r="R294" s="24" t="s">
        <v>227</v>
      </c>
      <c r="S294" s="48"/>
      <c r="T294" s="23" t="s">
        <v>226</v>
      </c>
      <c r="U294" s="165" t="s">
        <v>1126</v>
      </c>
      <c r="V294" s="23" t="s">
        <v>226</v>
      </c>
      <c r="W294" s="24" t="s">
        <v>228</v>
      </c>
      <c r="X294" s="48" t="s">
        <v>229</v>
      </c>
      <c r="Y294" s="23" t="s">
        <v>230</v>
      </c>
      <c r="Z294" s="24" t="s">
        <v>231</v>
      </c>
      <c r="AA294" s="24" t="s">
        <v>232</v>
      </c>
      <c r="AB294" s="23" t="s">
        <v>1129</v>
      </c>
      <c r="AC294" s="148">
        <f>AC301+AC311*2+AC313*4+AC314*4</f>
        <v>4.992</v>
      </c>
      <c r="AD294" s="48" t="s">
        <v>232</v>
      </c>
      <c r="AE294" s="55"/>
      <c r="AF294" s="55"/>
      <c r="AG294" s="55"/>
      <c r="AH294" s="55"/>
      <c r="AI294" s="55"/>
      <c r="AJ294" s="55"/>
      <c r="AK294" s="48"/>
      <c r="AL294" s="55"/>
      <c r="AM294" s="55"/>
      <c r="AN294" s="55" t="s">
        <v>288</v>
      </c>
      <c r="AO294" s="55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85" t="s">
        <v>188</v>
      </c>
      <c r="BB294" s="85">
        <v>0</v>
      </c>
      <c r="BC294" s="85">
        <v>0</v>
      </c>
      <c r="BD294" s="85">
        <v>0</v>
      </c>
      <c r="BE294" s="85">
        <v>0</v>
      </c>
      <c r="BF294" s="85">
        <v>0</v>
      </c>
      <c r="BG294" s="86">
        <v>0</v>
      </c>
      <c r="BH294" s="85">
        <v>0</v>
      </c>
      <c r="BI294" s="152">
        <v>0</v>
      </c>
      <c r="BJ294" s="152">
        <v>0</v>
      </c>
      <c r="BK294" s="152">
        <v>0</v>
      </c>
      <c r="BL294" s="85">
        <v>0</v>
      </c>
      <c r="BM294" s="85">
        <v>0</v>
      </c>
      <c r="BN294" s="85">
        <v>0</v>
      </c>
      <c r="BO294" s="85">
        <v>0</v>
      </c>
      <c r="BP294" s="86">
        <v>0</v>
      </c>
      <c r="BQ294" s="86">
        <v>0</v>
      </c>
      <c r="BR294" s="86">
        <v>0</v>
      </c>
      <c r="BS294" s="208">
        <v>0</v>
      </c>
      <c r="BT294" s="86">
        <v>0</v>
      </c>
      <c r="BU294" s="22">
        <v>0</v>
      </c>
      <c r="BV294" s="22">
        <v>0</v>
      </c>
      <c r="BW294" s="42">
        <v>0</v>
      </c>
      <c r="BX294" s="86">
        <v>0</v>
      </c>
      <c r="BY294" s="86">
        <v>0</v>
      </c>
      <c r="BZ294" s="3"/>
      <c r="CA294" s="3"/>
    </row>
    <row r="295" ht="30" customHeight="1" spans="1:79">
      <c r="A295" s="21">
        <f t="shared" si="21"/>
        <v>288</v>
      </c>
      <c r="B295" s="24"/>
      <c r="C295" s="24"/>
      <c r="D295" s="24">
        <v>2</v>
      </c>
      <c r="E295" s="24"/>
      <c r="F295" s="24"/>
      <c r="G295" s="24"/>
      <c r="H295" s="24"/>
      <c r="I295" s="24"/>
      <c r="J295" s="24"/>
      <c r="K295" s="24"/>
      <c r="L295" s="142"/>
      <c r="M295" s="142" t="s">
        <v>1130</v>
      </c>
      <c r="N295" s="165" t="s">
        <v>1130</v>
      </c>
      <c r="O295" s="23" t="s">
        <v>1131</v>
      </c>
      <c r="P295" s="22" t="s">
        <v>1132</v>
      </c>
      <c r="Q295" s="23" t="s">
        <v>232</v>
      </c>
      <c r="R295" s="24" t="s">
        <v>227</v>
      </c>
      <c r="S295" s="48"/>
      <c r="T295" s="23" t="s">
        <v>226</v>
      </c>
      <c r="U295" s="165" t="s">
        <v>1126</v>
      </c>
      <c r="V295" s="23" t="s">
        <v>226</v>
      </c>
      <c r="W295" s="24" t="s">
        <v>228</v>
      </c>
      <c r="X295" s="48" t="s">
        <v>229</v>
      </c>
      <c r="Y295" s="23" t="s">
        <v>230</v>
      </c>
      <c r="Z295" s="24" t="s">
        <v>231</v>
      </c>
      <c r="AA295" s="24" t="s">
        <v>232</v>
      </c>
      <c r="AB295" s="23" t="s">
        <v>1129</v>
      </c>
      <c r="AC295" s="148">
        <f>AC303+AC311*2+AC313*4+AC314*4</f>
        <v>5.0921</v>
      </c>
      <c r="AD295" s="48" t="s">
        <v>232</v>
      </c>
      <c r="AE295" s="55"/>
      <c r="AF295" s="55"/>
      <c r="AG295" s="55"/>
      <c r="AH295" s="55"/>
      <c r="AI295" s="55"/>
      <c r="AJ295" s="55"/>
      <c r="AK295" s="48"/>
      <c r="AL295" s="55"/>
      <c r="AM295" s="55"/>
      <c r="AN295" s="55" t="s">
        <v>288</v>
      </c>
      <c r="AO295" s="55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85">
        <v>0</v>
      </c>
      <c r="BB295" s="85" t="s">
        <v>188</v>
      </c>
      <c r="BC295" s="85">
        <v>0</v>
      </c>
      <c r="BD295" s="85">
        <v>0</v>
      </c>
      <c r="BE295" s="85">
        <v>0</v>
      </c>
      <c r="BF295" s="85">
        <v>0</v>
      </c>
      <c r="BG295" s="86">
        <v>0</v>
      </c>
      <c r="BH295" s="85">
        <v>0</v>
      </c>
      <c r="BI295" s="152">
        <v>0</v>
      </c>
      <c r="BJ295" s="152">
        <v>0</v>
      </c>
      <c r="BK295" s="152">
        <v>0</v>
      </c>
      <c r="BL295" s="85">
        <v>0</v>
      </c>
      <c r="BM295" s="85">
        <v>0</v>
      </c>
      <c r="BN295" s="85">
        <v>0</v>
      </c>
      <c r="BO295" s="85">
        <v>0</v>
      </c>
      <c r="BP295" s="86">
        <v>0</v>
      </c>
      <c r="BQ295" s="86">
        <v>0</v>
      </c>
      <c r="BR295" s="86">
        <v>0</v>
      </c>
      <c r="BS295" s="208">
        <v>0</v>
      </c>
      <c r="BT295" s="86">
        <v>0</v>
      </c>
      <c r="BU295" s="22">
        <v>0</v>
      </c>
      <c r="BV295" s="22">
        <v>0</v>
      </c>
      <c r="BW295" s="42">
        <v>0</v>
      </c>
      <c r="BX295" s="86">
        <v>0</v>
      </c>
      <c r="BY295" s="86">
        <v>0</v>
      </c>
      <c r="BZ295" s="3"/>
      <c r="CA295" s="3"/>
    </row>
    <row r="296" s="3" customFormat="1" ht="30" customHeight="1" spans="1:77">
      <c r="A296" s="21">
        <f t="shared" si="21"/>
        <v>289</v>
      </c>
      <c r="B296" s="24"/>
      <c r="C296" s="24"/>
      <c r="D296" s="24">
        <v>2</v>
      </c>
      <c r="E296" s="24"/>
      <c r="F296" s="24"/>
      <c r="G296" s="24"/>
      <c r="H296" s="24"/>
      <c r="I296" s="24"/>
      <c r="J296" s="24"/>
      <c r="K296" s="24"/>
      <c r="L296" s="142"/>
      <c r="M296" s="142" t="s">
        <v>1133</v>
      </c>
      <c r="N296" s="22" t="s">
        <v>1133</v>
      </c>
      <c r="O296" s="22" t="s">
        <v>1131</v>
      </c>
      <c r="P296" s="22" t="s">
        <v>1134</v>
      </c>
      <c r="Q296" s="23" t="s">
        <v>232</v>
      </c>
      <c r="R296" s="24" t="s">
        <v>227</v>
      </c>
      <c r="S296" s="48"/>
      <c r="T296" s="23" t="s">
        <v>226</v>
      </c>
      <c r="U296" s="22" t="s">
        <v>232</v>
      </c>
      <c r="V296" s="23" t="s">
        <v>226</v>
      </c>
      <c r="W296" s="24" t="s">
        <v>228</v>
      </c>
      <c r="X296" s="48" t="s">
        <v>229</v>
      </c>
      <c r="Y296" s="23" t="s">
        <v>230</v>
      </c>
      <c r="Z296" s="24" t="s">
        <v>231</v>
      </c>
      <c r="AA296" s="24" t="s">
        <v>232</v>
      </c>
      <c r="AB296" s="23" t="s">
        <v>1129</v>
      </c>
      <c r="AC296" s="148">
        <f>AC305+AC312*2+AC313*4+AC314*4</f>
        <v>4.8801</v>
      </c>
      <c r="AD296" s="48" t="s">
        <v>232</v>
      </c>
      <c r="AE296" s="55"/>
      <c r="AF296" s="55"/>
      <c r="AG296" s="55"/>
      <c r="AH296" s="55"/>
      <c r="AI296" s="55"/>
      <c r="AJ296" s="55"/>
      <c r="AK296" s="48"/>
      <c r="AL296" s="55"/>
      <c r="AM296" s="55"/>
      <c r="AN296" s="55" t="s">
        <v>288</v>
      </c>
      <c r="AO296" s="55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85">
        <v>0</v>
      </c>
      <c r="BB296" s="85">
        <v>0</v>
      </c>
      <c r="BC296" s="85">
        <v>0</v>
      </c>
      <c r="BD296" s="85" t="s">
        <v>188</v>
      </c>
      <c r="BE296" s="85" t="s">
        <v>188</v>
      </c>
      <c r="BF296" s="85">
        <v>0</v>
      </c>
      <c r="BG296" s="86">
        <v>0</v>
      </c>
      <c r="BH296" s="85">
        <v>0</v>
      </c>
      <c r="BI296" s="152">
        <v>0</v>
      </c>
      <c r="BJ296" s="152">
        <v>0</v>
      </c>
      <c r="BK296" s="152">
        <v>0</v>
      </c>
      <c r="BL296" s="85">
        <v>0</v>
      </c>
      <c r="BM296" s="85">
        <v>0</v>
      </c>
      <c r="BN296" s="85">
        <v>1</v>
      </c>
      <c r="BO296" s="85">
        <v>1</v>
      </c>
      <c r="BP296" s="86">
        <v>1</v>
      </c>
      <c r="BQ296" s="86">
        <v>0</v>
      </c>
      <c r="BR296" s="86">
        <v>0</v>
      </c>
      <c r="BS296" s="208">
        <v>0</v>
      </c>
      <c r="BT296" s="86">
        <v>0</v>
      </c>
      <c r="BU296" s="22">
        <v>0</v>
      </c>
      <c r="BV296" s="22">
        <v>0</v>
      </c>
      <c r="BW296" s="42">
        <v>0</v>
      </c>
      <c r="BX296" s="86">
        <v>0</v>
      </c>
      <c r="BY296" s="86">
        <v>0</v>
      </c>
    </row>
    <row r="297" s="3" customFormat="1" ht="30" customHeight="1" spans="1:77">
      <c r="A297" s="21">
        <f t="shared" si="21"/>
        <v>290</v>
      </c>
      <c r="B297" s="24"/>
      <c r="C297" s="24"/>
      <c r="D297" s="24">
        <v>2</v>
      </c>
      <c r="E297" s="24"/>
      <c r="F297" s="24"/>
      <c r="G297" s="24"/>
      <c r="H297" s="24"/>
      <c r="I297" s="24"/>
      <c r="J297" s="24"/>
      <c r="K297" s="24"/>
      <c r="L297" s="142"/>
      <c r="M297" s="172" t="s">
        <v>1135</v>
      </c>
      <c r="N297" s="177" t="s">
        <v>1135</v>
      </c>
      <c r="O297" s="178" t="s">
        <v>1136</v>
      </c>
      <c r="P297" s="22" t="s">
        <v>1134</v>
      </c>
      <c r="Q297" s="23" t="s">
        <v>232</v>
      </c>
      <c r="R297" s="24" t="s">
        <v>227</v>
      </c>
      <c r="S297" s="48"/>
      <c r="T297" s="23" t="s">
        <v>226</v>
      </c>
      <c r="U297" s="22" t="s">
        <v>232</v>
      </c>
      <c r="V297" s="23" t="s">
        <v>226</v>
      </c>
      <c r="W297" s="24" t="s">
        <v>228</v>
      </c>
      <c r="X297" s="48" t="s">
        <v>229</v>
      </c>
      <c r="Y297" s="23" t="s">
        <v>230</v>
      </c>
      <c r="Z297" s="24" t="s">
        <v>231</v>
      </c>
      <c r="AA297" s="24" t="s">
        <v>232</v>
      </c>
      <c r="AB297" s="23" t="s">
        <v>1129</v>
      </c>
      <c r="AC297" s="148">
        <f>AC307+AC312*2+AC313*4+AC314*4</f>
        <v>4.8801</v>
      </c>
      <c r="AD297" s="48" t="s">
        <v>232</v>
      </c>
      <c r="AE297" s="55"/>
      <c r="AF297" s="55"/>
      <c r="AG297" s="55"/>
      <c r="AH297" s="55"/>
      <c r="AI297" s="55"/>
      <c r="AJ297" s="55"/>
      <c r="AK297" s="48"/>
      <c r="AL297" s="55"/>
      <c r="AM297" s="55"/>
      <c r="AN297" s="55" t="s">
        <v>288</v>
      </c>
      <c r="AO297" s="55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85">
        <v>0</v>
      </c>
      <c r="BB297" s="85">
        <v>0</v>
      </c>
      <c r="BC297" s="85">
        <v>0</v>
      </c>
      <c r="BD297" s="85">
        <v>0</v>
      </c>
      <c r="BE297" s="85">
        <v>0</v>
      </c>
      <c r="BF297" s="85" t="s">
        <v>188</v>
      </c>
      <c r="BG297" s="86">
        <v>0</v>
      </c>
      <c r="BH297" s="85">
        <v>0</v>
      </c>
      <c r="BI297" s="152">
        <v>0</v>
      </c>
      <c r="BJ297" s="152">
        <v>0</v>
      </c>
      <c r="BK297" s="152">
        <v>0</v>
      </c>
      <c r="BL297" s="85">
        <v>0</v>
      </c>
      <c r="BM297" s="85">
        <v>0</v>
      </c>
      <c r="BN297" s="85">
        <v>0</v>
      </c>
      <c r="BO297" s="85">
        <v>0</v>
      </c>
      <c r="BP297" s="86">
        <v>0</v>
      </c>
      <c r="BQ297" s="86">
        <v>0</v>
      </c>
      <c r="BR297" s="86">
        <v>0</v>
      </c>
      <c r="BS297" s="208">
        <v>0</v>
      </c>
      <c r="BT297" s="86">
        <v>0</v>
      </c>
      <c r="BU297" s="22">
        <v>0</v>
      </c>
      <c r="BV297" s="22">
        <v>0</v>
      </c>
      <c r="BW297" s="42">
        <v>0</v>
      </c>
      <c r="BX297" s="86">
        <v>0</v>
      </c>
      <c r="BY297" s="86">
        <v>0</v>
      </c>
    </row>
    <row r="298" s="3" customFormat="1" ht="30" customHeight="1" spans="1:77">
      <c r="A298" s="21">
        <f t="shared" si="21"/>
        <v>291</v>
      </c>
      <c r="B298" s="24"/>
      <c r="C298" s="24"/>
      <c r="D298" s="24">
        <v>2</v>
      </c>
      <c r="E298" s="24"/>
      <c r="F298" s="24"/>
      <c r="G298" s="24"/>
      <c r="H298" s="24"/>
      <c r="I298" s="24"/>
      <c r="J298" s="24"/>
      <c r="K298" s="24"/>
      <c r="L298" s="142"/>
      <c r="M298" s="172" t="s">
        <v>1137</v>
      </c>
      <c r="N298" s="177" t="s">
        <v>1137</v>
      </c>
      <c r="O298" s="22" t="s">
        <v>1131</v>
      </c>
      <c r="P298" s="179" t="s">
        <v>1138</v>
      </c>
      <c r="Q298" s="23" t="s">
        <v>232</v>
      </c>
      <c r="R298" s="24" t="s">
        <v>227</v>
      </c>
      <c r="S298" s="48"/>
      <c r="T298" s="23" t="s">
        <v>226</v>
      </c>
      <c r="U298" s="22" t="s">
        <v>232</v>
      </c>
      <c r="V298" s="23" t="s">
        <v>226</v>
      </c>
      <c r="W298" s="24" t="s">
        <v>228</v>
      </c>
      <c r="X298" s="48" t="s">
        <v>229</v>
      </c>
      <c r="Y298" s="23" t="s">
        <v>230</v>
      </c>
      <c r="Z298" s="24" t="s">
        <v>231</v>
      </c>
      <c r="AA298" s="24" t="s">
        <v>232</v>
      </c>
      <c r="AB298" s="23" t="s">
        <v>1129</v>
      </c>
      <c r="AC298" s="148">
        <f>AC309+AC312*2+AC313*4+AC314*4</f>
        <v>4.8969</v>
      </c>
      <c r="AD298" s="48" t="s">
        <v>232</v>
      </c>
      <c r="AE298" s="55"/>
      <c r="AF298" s="55"/>
      <c r="AG298" s="55"/>
      <c r="AH298" s="55"/>
      <c r="AI298" s="55"/>
      <c r="AJ298" s="55"/>
      <c r="AK298" s="48"/>
      <c r="AL298" s="55"/>
      <c r="AM298" s="55"/>
      <c r="AN298" s="55" t="s">
        <v>288</v>
      </c>
      <c r="AO298" s="55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85">
        <v>0</v>
      </c>
      <c r="BB298" s="85">
        <v>0</v>
      </c>
      <c r="BC298" s="85">
        <v>1</v>
      </c>
      <c r="BD298" s="85">
        <v>0</v>
      </c>
      <c r="BE298" s="85">
        <v>0</v>
      </c>
      <c r="BF298" s="85">
        <v>0</v>
      </c>
      <c r="BG298" s="86">
        <v>0</v>
      </c>
      <c r="BH298" s="85">
        <v>0</v>
      </c>
      <c r="BI298" s="152">
        <v>0</v>
      </c>
      <c r="BJ298" s="152">
        <v>0</v>
      </c>
      <c r="BK298" s="152">
        <v>0</v>
      </c>
      <c r="BL298" s="85">
        <v>0</v>
      </c>
      <c r="BM298" s="85">
        <v>0</v>
      </c>
      <c r="BN298" s="85">
        <v>0</v>
      </c>
      <c r="BO298" s="85">
        <v>0</v>
      </c>
      <c r="BP298" s="86">
        <v>0</v>
      </c>
      <c r="BQ298" s="86">
        <v>0</v>
      </c>
      <c r="BR298" s="86">
        <v>0</v>
      </c>
      <c r="BS298" s="208">
        <v>0</v>
      </c>
      <c r="BT298" s="86">
        <v>0</v>
      </c>
      <c r="BU298" s="22">
        <v>0</v>
      </c>
      <c r="BV298" s="22">
        <v>0</v>
      </c>
      <c r="BW298" s="42">
        <v>0</v>
      </c>
      <c r="BX298" s="86">
        <v>0</v>
      </c>
      <c r="BY298" s="86">
        <v>0</v>
      </c>
    </row>
    <row r="299" s="3" customFormat="1" ht="30" customHeight="1" spans="1:77">
      <c r="A299" s="21">
        <f t="shared" si="21"/>
        <v>292</v>
      </c>
      <c r="B299" s="24"/>
      <c r="C299" s="24"/>
      <c r="D299" s="24">
        <v>2</v>
      </c>
      <c r="E299" s="24"/>
      <c r="F299" s="24"/>
      <c r="G299" s="24"/>
      <c r="H299" s="24"/>
      <c r="I299" s="24"/>
      <c r="J299" s="24"/>
      <c r="K299" s="24"/>
      <c r="L299" s="142"/>
      <c r="M299" s="172" t="s">
        <v>1139</v>
      </c>
      <c r="N299" s="177" t="s">
        <v>1139</v>
      </c>
      <c r="O299" s="22" t="s">
        <v>1131</v>
      </c>
      <c r="P299" s="22" t="s">
        <v>1140</v>
      </c>
      <c r="Q299" s="23" t="s">
        <v>226</v>
      </c>
      <c r="R299" s="24" t="s">
        <v>227</v>
      </c>
      <c r="S299" s="48"/>
      <c r="T299" s="23" t="s">
        <v>226</v>
      </c>
      <c r="U299" s="22" t="s">
        <v>232</v>
      </c>
      <c r="V299" s="23" t="s">
        <v>226</v>
      </c>
      <c r="W299" s="24" t="s">
        <v>228</v>
      </c>
      <c r="X299" s="48" t="s">
        <v>229</v>
      </c>
      <c r="Y299" s="23" t="s">
        <v>230</v>
      </c>
      <c r="Z299" s="24" t="s">
        <v>231</v>
      </c>
      <c r="AA299" s="24" t="s">
        <v>232</v>
      </c>
      <c r="AB299" s="23" t="s">
        <v>1129</v>
      </c>
      <c r="AC299" s="148">
        <f>AC310+AC312*2+AC313*4+AC314*4</f>
        <v>4.8886</v>
      </c>
      <c r="AD299" s="48" t="s">
        <v>232</v>
      </c>
      <c r="AE299" s="55"/>
      <c r="AF299" s="55"/>
      <c r="AG299" s="55"/>
      <c r="AH299" s="55"/>
      <c r="AI299" s="55"/>
      <c r="AJ299" s="55"/>
      <c r="AK299" s="48"/>
      <c r="AL299" s="55"/>
      <c r="AM299" s="55"/>
      <c r="AN299" s="55" t="s">
        <v>288</v>
      </c>
      <c r="AO299" s="55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85">
        <v>0</v>
      </c>
      <c r="BB299" s="85">
        <v>0</v>
      </c>
      <c r="BC299" s="85">
        <v>0</v>
      </c>
      <c r="BD299" s="85">
        <v>0</v>
      </c>
      <c r="BE299" s="85">
        <v>0</v>
      </c>
      <c r="BF299" s="85">
        <v>0</v>
      </c>
      <c r="BG299" s="86">
        <v>0</v>
      </c>
      <c r="BH299" s="85">
        <v>0</v>
      </c>
      <c r="BI299" s="152">
        <v>0</v>
      </c>
      <c r="BJ299" s="152">
        <v>0</v>
      </c>
      <c r="BK299" s="152">
        <v>0</v>
      </c>
      <c r="BL299" s="85">
        <v>0</v>
      </c>
      <c r="BM299" s="85">
        <v>0</v>
      </c>
      <c r="BN299" s="85">
        <v>0</v>
      </c>
      <c r="BO299" s="85">
        <v>0</v>
      </c>
      <c r="BP299" s="86">
        <v>0</v>
      </c>
      <c r="BQ299" s="86">
        <v>0</v>
      </c>
      <c r="BR299" s="86">
        <v>0</v>
      </c>
      <c r="BS299" s="208">
        <v>1</v>
      </c>
      <c r="BT299" s="86">
        <v>0</v>
      </c>
      <c r="BU299" s="22">
        <v>0</v>
      </c>
      <c r="BV299" s="22">
        <v>0</v>
      </c>
      <c r="BW299" s="42">
        <v>0</v>
      </c>
      <c r="BX299" s="86">
        <v>0</v>
      </c>
      <c r="BY299" s="86">
        <v>0</v>
      </c>
    </row>
    <row r="300" s="3" customFormat="1" ht="30" customHeight="1" spans="1:77">
      <c r="A300" s="21">
        <f t="shared" si="21"/>
        <v>293</v>
      </c>
      <c r="B300" s="23"/>
      <c r="C300" s="23"/>
      <c r="D300" s="23"/>
      <c r="E300" s="23">
        <v>3</v>
      </c>
      <c r="F300" s="23"/>
      <c r="G300" s="23"/>
      <c r="H300" s="23"/>
      <c r="I300" s="23"/>
      <c r="J300" s="23"/>
      <c r="K300" s="24"/>
      <c r="L300" s="141"/>
      <c r="M300" s="37" t="s">
        <v>1141</v>
      </c>
      <c r="N300" s="165"/>
      <c r="O300" s="146" t="s">
        <v>1142</v>
      </c>
      <c r="P300" s="22" t="s">
        <v>1128</v>
      </c>
      <c r="Q300" s="23" t="s">
        <v>232</v>
      </c>
      <c r="R300" s="24" t="s">
        <v>227</v>
      </c>
      <c r="S300" s="189"/>
      <c r="T300" s="23" t="s">
        <v>356</v>
      </c>
      <c r="U300" s="165" t="s">
        <v>1143</v>
      </c>
      <c r="V300" s="23" t="s">
        <v>226</v>
      </c>
      <c r="W300" s="24" t="s">
        <v>228</v>
      </c>
      <c r="X300" s="48" t="s">
        <v>229</v>
      </c>
      <c r="Y300" s="23" t="s">
        <v>400</v>
      </c>
      <c r="Z300" s="48" t="s">
        <v>231</v>
      </c>
      <c r="AA300" s="48" t="s">
        <v>232</v>
      </c>
      <c r="AB300" s="23" t="s">
        <v>1129</v>
      </c>
      <c r="AC300" s="56"/>
      <c r="AD300" s="55" t="s">
        <v>319</v>
      </c>
      <c r="AE300" s="55"/>
      <c r="AF300" s="55"/>
      <c r="AG300" s="55"/>
      <c r="AH300" s="55"/>
      <c r="AI300" s="55"/>
      <c r="AJ300" s="55"/>
      <c r="AK300" s="55"/>
      <c r="AL300" s="55"/>
      <c r="AM300" s="55" t="s">
        <v>1144</v>
      </c>
      <c r="AN300" s="55" t="s">
        <v>235</v>
      </c>
      <c r="AO300" s="55" t="s">
        <v>320</v>
      </c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85">
        <v>1</v>
      </c>
      <c r="BB300" s="85">
        <v>0</v>
      </c>
      <c r="BC300" s="85">
        <v>0</v>
      </c>
      <c r="BD300" s="85">
        <v>0</v>
      </c>
      <c r="BE300" s="85">
        <v>0</v>
      </c>
      <c r="BF300" s="85">
        <v>0</v>
      </c>
      <c r="BG300" s="86">
        <v>0</v>
      </c>
      <c r="BH300" s="85">
        <v>0</v>
      </c>
      <c r="BI300" s="152">
        <v>0</v>
      </c>
      <c r="BJ300" s="152">
        <v>0</v>
      </c>
      <c r="BK300" s="152">
        <v>0</v>
      </c>
      <c r="BL300" s="85">
        <v>0</v>
      </c>
      <c r="BM300" s="85">
        <v>0</v>
      </c>
      <c r="BN300" s="85">
        <v>0</v>
      </c>
      <c r="BO300" s="85">
        <v>0</v>
      </c>
      <c r="BP300" s="86">
        <v>0</v>
      </c>
      <c r="BQ300" s="86">
        <v>0</v>
      </c>
      <c r="BR300" s="86">
        <v>0</v>
      </c>
      <c r="BS300" s="208">
        <v>0</v>
      </c>
      <c r="BT300" s="86">
        <v>0</v>
      </c>
      <c r="BU300" s="22">
        <v>0</v>
      </c>
      <c r="BV300" s="22">
        <v>0</v>
      </c>
      <c r="BW300" s="42">
        <v>0</v>
      </c>
      <c r="BX300" s="86">
        <v>0</v>
      </c>
      <c r="BY300" s="86">
        <v>0</v>
      </c>
    </row>
    <row r="301" s="3" customFormat="1" ht="30" customHeight="1" spans="1:77">
      <c r="A301" s="21">
        <f t="shared" ref="A301:A304" si="22">ROW()-7</f>
        <v>294</v>
      </c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141"/>
      <c r="M301" s="37" t="s">
        <v>1143</v>
      </c>
      <c r="N301" s="165" t="s">
        <v>1143</v>
      </c>
      <c r="O301" s="146" t="s">
        <v>1145</v>
      </c>
      <c r="P301" s="22" t="s">
        <v>1128</v>
      </c>
      <c r="Q301" s="23" t="s">
        <v>232</v>
      </c>
      <c r="R301" s="24" t="s">
        <v>227</v>
      </c>
      <c r="S301" s="189"/>
      <c r="T301" s="23" t="s">
        <v>356</v>
      </c>
      <c r="U301" s="165" t="s">
        <v>1143</v>
      </c>
      <c r="V301" s="23" t="s">
        <v>226</v>
      </c>
      <c r="W301" s="24" t="s">
        <v>228</v>
      </c>
      <c r="X301" s="48" t="s">
        <v>229</v>
      </c>
      <c r="Y301" s="23" t="s">
        <v>400</v>
      </c>
      <c r="Z301" s="48" t="s">
        <v>231</v>
      </c>
      <c r="AA301" s="48" t="s">
        <v>232</v>
      </c>
      <c r="AB301" s="23" t="s">
        <v>1129</v>
      </c>
      <c r="AC301" s="56">
        <v>4.9076</v>
      </c>
      <c r="AD301" s="55" t="s">
        <v>319</v>
      </c>
      <c r="AE301" s="55" t="s">
        <v>331</v>
      </c>
      <c r="AF301" s="55"/>
      <c r="AG301" s="55"/>
      <c r="AH301" s="55"/>
      <c r="AI301" s="55"/>
      <c r="AJ301" s="55"/>
      <c r="AK301" s="55"/>
      <c r="AL301" s="55">
        <v>50</v>
      </c>
      <c r="AM301" s="55"/>
      <c r="AN301" s="55" t="s">
        <v>235</v>
      </c>
      <c r="AO301" s="55" t="s">
        <v>514</v>
      </c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85">
        <v>1</v>
      </c>
      <c r="BB301" s="85">
        <v>0</v>
      </c>
      <c r="BC301" s="85">
        <v>0</v>
      </c>
      <c r="BD301" s="85">
        <v>0</v>
      </c>
      <c r="BE301" s="85">
        <v>0</v>
      </c>
      <c r="BF301" s="85">
        <v>0</v>
      </c>
      <c r="BG301" s="86">
        <v>0</v>
      </c>
      <c r="BH301" s="85">
        <v>0</v>
      </c>
      <c r="BI301" s="152">
        <v>0</v>
      </c>
      <c r="BJ301" s="152">
        <v>0</v>
      </c>
      <c r="BK301" s="152">
        <v>0</v>
      </c>
      <c r="BL301" s="85">
        <v>0</v>
      </c>
      <c r="BM301" s="85">
        <v>0</v>
      </c>
      <c r="BN301" s="85">
        <v>0</v>
      </c>
      <c r="BO301" s="85">
        <v>0</v>
      </c>
      <c r="BP301" s="86">
        <v>0</v>
      </c>
      <c r="BQ301" s="86">
        <v>0</v>
      </c>
      <c r="BR301" s="86">
        <v>0</v>
      </c>
      <c r="BS301" s="208">
        <v>0</v>
      </c>
      <c r="BT301" s="86">
        <v>0</v>
      </c>
      <c r="BU301" s="22">
        <v>0</v>
      </c>
      <c r="BV301" s="22">
        <v>0</v>
      </c>
      <c r="BW301" s="42">
        <v>0</v>
      </c>
      <c r="BX301" s="86">
        <v>0</v>
      </c>
      <c r="BY301" s="86">
        <v>0</v>
      </c>
    </row>
    <row r="302" s="3" customFormat="1" ht="30" customHeight="1" spans="1:77">
      <c r="A302" s="21">
        <f t="shared" si="22"/>
        <v>295</v>
      </c>
      <c r="B302" s="170"/>
      <c r="C302" s="170"/>
      <c r="D302" s="170"/>
      <c r="E302" s="170">
        <v>3</v>
      </c>
      <c r="F302" s="170"/>
      <c r="G302" s="171"/>
      <c r="H302" s="171"/>
      <c r="I302" s="170"/>
      <c r="J302" s="170"/>
      <c r="K302" s="180"/>
      <c r="L302" s="181"/>
      <c r="M302" s="182" t="s">
        <v>1146</v>
      </c>
      <c r="N302" s="165"/>
      <c r="O302" s="183" t="s">
        <v>1147</v>
      </c>
      <c r="P302" s="22" t="s">
        <v>1132</v>
      </c>
      <c r="Q302" s="170" t="s">
        <v>226</v>
      </c>
      <c r="R302" s="180" t="s">
        <v>227</v>
      </c>
      <c r="S302" s="189"/>
      <c r="T302" s="170" t="s">
        <v>226</v>
      </c>
      <c r="U302" s="190" t="s">
        <v>1143</v>
      </c>
      <c r="V302" s="23" t="s">
        <v>226</v>
      </c>
      <c r="W302" s="24" t="s">
        <v>228</v>
      </c>
      <c r="X302" s="189" t="s">
        <v>229</v>
      </c>
      <c r="Y302" s="170" t="s">
        <v>400</v>
      </c>
      <c r="Z302" s="189" t="s">
        <v>231</v>
      </c>
      <c r="AA302" s="189" t="s">
        <v>232</v>
      </c>
      <c r="AB302" s="170" t="s">
        <v>1129</v>
      </c>
      <c r="AC302" s="202"/>
      <c r="AD302" s="203" t="s">
        <v>319</v>
      </c>
      <c r="AE302" s="55"/>
      <c r="AF302" s="55"/>
      <c r="AG302" s="55"/>
      <c r="AH302" s="55"/>
      <c r="AI302" s="55"/>
      <c r="AJ302" s="55"/>
      <c r="AK302" s="203"/>
      <c r="AL302" s="55"/>
      <c r="AM302" s="55" t="s">
        <v>1148</v>
      </c>
      <c r="AN302" s="55" t="s">
        <v>235</v>
      </c>
      <c r="AO302" s="55" t="s">
        <v>320</v>
      </c>
      <c r="AP302" s="203"/>
      <c r="AQ302" s="203"/>
      <c r="AR302" s="203"/>
      <c r="AS302" s="203"/>
      <c r="AT302" s="203"/>
      <c r="AU302" s="203"/>
      <c r="AV302" s="203"/>
      <c r="AW302" s="203"/>
      <c r="AX302" s="203"/>
      <c r="AY302" s="203"/>
      <c r="AZ302" s="55"/>
      <c r="BA302" s="85">
        <v>0</v>
      </c>
      <c r="BB302" s="85">
        <v>1</v>
      </c>
      <c r="BC302" s="85">
        <v>0</v>
      </c>
      <c r="BD302" s="85">
        <v>0</v>
      </c>
      <c r="BE302" s="85">
        <v>0</v>
      </c>
      <c r="BF302" s="85">
        <v>0</v>
      </c>
      <c r="BG302" s="86">
        <v>0</v>
      </c>
      <c r="BH302" s="85">
        <v>0</v>
      </c>
      <c r="BI302" s="152">
        <v>0</v>
      </c>
      <c r="BJ302" s="152">
        <v>0</v>
      </c>
      <c r="BK302" s="152">
        <v>0</v>
      </c>
      <c r="BL302" s="85">
        <v>0</v>
      </c>
      <c r="BM302" s="85">
        <v>0</v>
      </c>
      <c r="BN302" s="85">
        <v>0</v>
      </c>
      <c r="BO302" s="85">
        <v>0</v>
      </c>
      <c r="BP302" s="86">
        <v>0</v>
      </c>
      <c r="BQ302" s="86">
        <v>0</v>
      </c>
      <c r="BR302" s="86">
        <v>0</v>
      </c>
      <c r="BS302" s="208">
        <v>0</v>
      </c>
      <c r="BT302" s="86">
        <v>0</v>
      </c>
      <c r="BU302" s="22">
        <v>0</v>
      </c>
      <c r="BV302" s="22">
        <v>0</v>
      </c>
      <c r="BW302" s="42">
        <v>0</v>
      </c>
      <c r="BX302" s="86">
        <v>0</v>
      </c>
      <c r="BY302" s="86">
        <v>0</v>
      </c>
    </row>
    <row r="303" s="3" customFormat="1" ht="30" customHeight="1" spans="1:77">
      <c r="A303" s="21">
        <f t="shared" si="22"/>
        <v>296</v>
      </c>
      <c r="B303" s="170"/>
      <c r="C303" s="170"/>
      <c r="D303" s="170"/>
      <c r="E303" s="170"/>
      <c r="F303" s="170"/>
      <c r="G303" s="171"/>
      <c r="H303" s="171"/>
      <c r="I303" s="170"/>
      <c r="J303" s="170"/>
      <c r="K303" s="180"/>
      <c r="L303" s="181"/>
      <c r="M303" s="182" t="s">
        <v>1149</v>
      </c>
      <c r="N303" s="165" t="s">
        <v>1149</v>
      </c>
      <c r="O303" s="183" t="s">
        <v>1150</v>
      </c>
      <c r="P303" s="22" t="s">
        <v>1132</v>
      </c>
      <c r="Q303" s="170" t="s">
        <v>226</v>
      </c>
      <c r="R303" s="180" t="s">
        <v>227</v>
      </c>
      <c r="S303" s="189"/>
      <c r="T303" s="170" t="s">
        <v>226</v>
      </c>
      <c r="U303" s="190" t="s">
        <v>1143</v>
      </c>
      <c r="V303" s="23" t="s">
        <v>226</v>
      </c>
      <c r="W303" s="24" t="s">
        <v>228</v>
      </c>
      <c r="X303" s="189" t="s">
        <v>229</v>
      </c>
      <c r="Y303" s="170" t="s">
        <v>400</v>
      </c>
      <c r="Z303" s="189" t="s">
        <v>231</v>
      </c>
      <c r="AA303" s="189" t="s">
        <v>232</v>
      </c>
      <c r="AB303" s="170" t="s">
        <v>1129</v>
      </c>
      <c r="AC303" s="202">
        <v>5.0077</v>
      </c>
      <c r="AD303" s="203" t="s">
        <v>319</v>
      </c>
      <c r="AE303" s="55" t="s">
        <v>331</v>
      </c>
      <c r="AF303" s="55"/>
      <c r="AG303" s="55"/>
      <c r="AH303" s="55"/>
      <c r="AI303" s="55"/>
      <c r="AJ303" s="55"/>
      <c r="AK303" s="203"/>
      <c r="AL303" s="55">
        <v>50</v>
      </c>
      <c r="AM303" s="55"/>
      <c r="AN303" s="55" t="s">
        <v>235</v>
      </c>
      <c r="AO303" s="55" t="s">
        <v>514</v>
      </c>
      <c r="AP303" s="203"/>
      <c r="AQ303" s="203"/>
      <c r="AR303" s="203"/>
      <c r="AS303" s="203"/>
      <c r="AT303" s="203"/>
      <c r="AU303" s="203"/>
      <c r="AV303" s="203"/>
      <c r="AW303" s="203"/>
      <c r="AX303" s="203"/>
      <c r="AY303" s="203"/>
      <c r="AZ303" s="55"/>
      <c r="BA303" s="85">
        <v>0</v>
      </c>
      <c r="BB303" s="85">
        <v>1</v>
      </c>
      <c r="BC303" s="85">
        <v>0</v>
      </c>
      <c r="BD303" s="85">
        <v>0</v>
      </c>
      <c r="BE303" s="85">
        <v>0</v>
      </c>
      <c r="BF303" s="85">
        <v>0</v>
      </c>
      <c r="BG303" s="86">
        <v>0</v>
      </c>
      <c r="BH303" s="85">
        <v>0</v>
      </c>
      <c r="BI303" s="152">
        <v>0</v>
      </c>
      <c r="BJ303" s="152">
        <v>0</v>
      </c>
      <c r="BK303" s="152">
        <v>0</v>
      </c>
      <c r="BL303" s="85">
        <v>0</v>
      </c>
      <c r="BM303" s="85">
        <v>0</v>
      </c>
      <c r="BN303" s="85">
        <v>0</v>
      </c>
      <c r="BO303" s="85">
        <v>0</v>
      </c>
      <c r="BP303" s="86">
        <v>0</v>
      </c>
      <c r="BQ303" s="86">
        <v>0</v>
      </c>
      <c r="BR303" s="86">
        <v>0</v>
      </c>
      <c r="BS303" s="208">
        <v>0</v>
      </c>
      <c r="BT303" s="86">
        <v>0</v>
      </c>
      <c r="BU303" s="22">
        <v>0</v>
      </c>
      <c r="BV303" s="22">
        <v>0</v>
      </c>
      <c r="BW303" s="42">
        <v>0</v>
      </c>
      <c r="BX303" s="86">
        <v>0</v>
      </c>
      <c r="BY303" s="86">
        <v>0</v>
      </c>
    </row>
    <row r="304" s="3" customFormat="1" ht="30" customHeight="1" spans="1:77">
      <c r="A304" s="21">
        <f t="shared" si="22"/>
        <v>297</v>
      </c>
      <c r="B304" s="23"/>
      <c r="C304" s="23"/>
      <c r="D304" s="23"/>
      <c r="E304" s="23">
        <v>3</v>
      </c>
      <c r="F304" s="23"/>
      <c r="G304" s="23"/>
      <c r="H304" s="23"/>
      <c r="I304" s="23"/>
      <c r="J304" s="23"/>
      <c r="K304" s="24"/>
      <c r="L304" s="141"/>
      <c r="M304" s="37" t="s">
        <v>1151</v>
      </c>
      <c r="N304" s="22"/>
      <c r="O304" s="22" t="s">
        <v>1147</v>
      </c>
      <c r="P304" s="22" t="s">
        <v>1134</v>
      </c>
      <c r="Q304" s="191" t="s">
        <v>226</v>
      </c>
      <c r="R304" s="192" t="s">
        <v>227</v>
      </c>
      <c r="S304" s="193"/>
      <c r="T304" s="191" t="s">
        <v>356</v>
      </c>
      <c r="U304" s="22" t="s">
        <v>1152</v>
      </c>
      <c r="V304" s="191" t="s">
        <v>226</v>
      </c>
      <c r="W304" s="192" t="s">
        <v>228</v>
      </c>
      <c r="X304" s="193" t="s">
        <v>229</v>
      </c>
      <c r="Y304" s="191" t="s">
        <v>400</v>
      </c>
      <c r="Z304" s="193" t="s">
        <v>231</v>
      </c>
      <c r="AA304" s="193" t="s">
        <v>232</v>
      </c>
      <c r="AB304" s="204" t="s">
        <v>1129</v>
      </c>
      <c r="AC304" s="205"/>
      <c r="AD304" s="206" t="s">
        <v>319</v>
      </c>
      <c r="AE304" s="55"/>
      <c r="AF304" s="55"/>
      <c r="AG304" s="55"/>
      <c r="AH304" s="55"/>
      <c r="AI304" s="55"/>
      <c r="AJ304" s="55"/>
      <c r="AK304" s="206"/>
      <c r="AL304" s="55"/>
      <c r="AM304" s="55" t="s">
        <v>1153</v>
      </c>
      <c r="AN304" s="55" t="s">
        <v>235</v>
      </c>
      <c r="AO304" s="55" t="s">
        <v>320</v>
      </c>
      <c r="AP304" s="206"/>
      <c r="AQ304" s="206"/>
      <c r="AR304" s="206"/>
      <c r="AS304" s="206"/>
      <c r="AT304" s="206"/>
      <c r="AU304" s="206"/>
      <c r="AV304" s="206"/>
      <c r="AW304" s="206"/>
      <c r="AX304" s="206"/>
      <c r="AY304" s="206"/>
      <c r="AZ304" s="55"/>
      <c r="BA304" s="85">
        <v>0</v>
      </c>
      <c r="BB304" s="85">
        <v>0</v>
      </c>
      <c r="BC304" s="85">
        <v>0</v>
      </c>
      <c r="BD304" s="85">
        <v>1</v>
      </c>
      <c r="BE304" s="85">
        <v>1</v>
      </c>
      <c r="BF304" s="85">
        <v>0</v>
      </c>
      <c r="BG304" s="86">
        <v>0</v>
      </c>
      <c r="BH304" s="85">
        <v>0</v>
      </c>
      <c r="BI304" s="152">
        <v>0</v>
      </c>
      <c r="BJ304" s="152">
        <v>0</v>
      </c>
      <c r="BK304" s="152">
        <v>0</v>
      </c>
      <c r="BL304" s="85">
        <v>0</v>
      </c>
      <c r="BM304" s="85">
        <v>0</v>
      </c>
      <c r="BN304" s="85">
        <v>1</v>
      </c>
      <c r="BO304" s="85">
        <v>1</v>
      </c>
      <c r="BP304" s="86">
        <v>1</v>
      </c>
      <c r="BQ304" s="86">
        <v>0</v>
      </c>
      <c r="BR304" s="86">
        <v>0</v>
      </c>
      <c r="BS304" s="208">
        <v>0</v>
      </c>
      <c r="BT304" s="86">
        <v>0</v>
      </c>
      <c r="BU304" s="22">
        <v>0</v>
      </c>
      <c r="BV304" s="22">
        <v>0</v>
      </c>
      <c r="BW304" s="42">
        <v>0</v>
      </c>
      <c r="BX304" s="86">
        <v>0</v>
      </c>
      <c r="BY304" s="86">
        <v>0</v>
      </c>
    </row>
    <row r="305" s="3" customFormat="1" ht="30" customHeight="1" spans="1:77">
      <c r="A305" s="21">
        <f t="shared" ref="A305:A309" si="23">ROW()-7</f>
        <v>298</v>
      </c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141"/>
      <c r="M305" s="37" t="s">
        <v>1152</v>
      </c>
      <c r="N305" s="22" t="s">
        <v>1152</v>
      </c>
      <c r="O305" s="22" t="s">
        <v>1150</v>
      </c>
      <c r="P305" s="22" t="s">
        <v>1134</v>
      </c>
      <c r="Q305" s="191" t="s">
        <v>226</v>
      </c>
      <c r="R305" s="192" t="s">
        <v>227</v>
      </c>
      <c r="S305" s="193"/>
      <c r="T305" s="191" t="s">
        <v>356</v>
      </c>
      <c r="U305" s="22" t="s">
        <v>1152</v>
      </c>
      <c r="V305" s="191" t="s">
        <v>226</v>
      </c>
      <c r="W305" s="192" t="s">
        <v>228</v>
      </c>
      <c r="X305" s="193" t="s">
        <v>229</v>
      </c>
      <c r="Y305" s="191" t="s">
        <v>400</v>
      </c>
      <c r="Z305" s="193" t="s">
        <v>231</v>
      </c>
      <c r="AA305" s="193" t="s">
        <v>232</v>
      </c>
      <c r="AB305" s="204" t="s">
        <v>1129</v>
      </c>
      <c r="AC305" s="205">
        <v>4.8303</v>
      </c>
      <c r="AD305" s="206" t="s">
        <v>319</v>
      </c>
      <c r="AE305" s="55" t="s">
        <v>331</v>
      </c>
      <c r="AF305" s="55"/>
      <c r="AG305" s="55"/>
      <c r="AH305" s="55"/>
      <c r="AI305" s="55"/>
      <c r="AJ305" s="55"/>
      <c r="AK305" s="206"/>
      <c r="AL305" s="55">
        <v>50</v>
      </c>
      <c r="AM305" s="55"/>
      <c r="AN305" s="55" t="s">
        <v>235</v>
      </c>
      <c r="AO305" s="55" t="s">
        <v>514</v>
      </c>
      <c r="AP305" s="206"/>
      <c r="AQ305" s="206"/>
      <c r="AR305" s="206"/>
      <c r="AS305" s="206"/>
      <c r="AT305" s="206"/>
      <c r="AU305" s="206"/>
      <c r="AV305" s="206"/>
      <c r="AW305" s="206"/>
      <c r="AX305" s="206"/>
      <c r="AY305" s="206"/>
      <c r="AZ305" s="55"/>
      <c r="BA305" s="85">
        <v>0</v>
      </c>
      <c r="BB305" s="85">
        <v>0</v>
      </c>
      <c r="BC305" s="85">
        <v>0</v>
      </c>
      <c r="BD305" s="85">
        <v>1</v>
      </c>
      <c r="BE305" s="85">
        <v>1</v>
      </c>
      <c r="BF305" s="85">
        <v>0</v>
      </c>
      <c r="BG305" s="86">
        <v>0</v>
      </c>
      <c r="BH305" s="85">
        <v>0</v>
      </c>
      <c r="BI305" s="152">
        <v>0</v>
      </c>
      <c r="BJ305" s="152">
        <v>0</v>
      </c>
      <c r="BK305" s="152">
        <v>0</v>
      </c>
      <c r="BL305" s="85">
        <v>0</v>
      </c>
      <c r="BM305" s="85">
        <v>0</v>
      </c>
      <c r="BN305" s="85">
        <v>1</v>
      </c>
      <c r="BO305" s="85">
        <v>1</v>
      </c>
      <c r="BP305" s="86">
        <v>1</v>
      </c>
      <c r="BQ305" s="86">
        <v>0</v>
      </c>
      <c r="BR305" s="86">
        <v>0</v>
      </c>
      <c r="BS305" s="208">
        <v>0</v>
      </c>
      <c r="BT305" s="86">
        <v>0</v>
      </c>
      <c r="BU305" s="22">
        <v>0</v>
      </c>
      <c r="BV305" s="22">
        <v>0</v>
      </c>
      <c r="BW305" s="42">
        <v>0</v>
      </c>
      <c r="BX305" s="86">
        <v>0</v>
      </c>
      <c r="BY305" s="86">
        <v>0</v>
      </c>
    </row>
    <row r="306" s="3" customFormat="1" ht="30" customHeight="1" spans="1:77">
      <c r="A306" s="21">
        <f t="shared" si="23"/>
        <v>299</v>
      </c>
      <c r="B306" s="23"/>
      <c r="C306" s="23"/>
      <c r="D306" s="23"/>
      <c r="E306" s="23">
        <v>3</v>
      </c>
      <c r="F306" s="23"/>
      <c r="G306" s="23"/>
      <c r="H306" s="23"/>
      <c r="I306" s="23"/>
      <c r="J306" s="23"/>
      <c r="K306" s="24"/>
      <c r="L306" s="141"/>
      <c r="M306" s="37" t="s">
        <v>1154</v>
      </c>
      <c r="N306" s="184"/>
      <c r="O306" s="185" t="s">
        <v>1155</v>
      </c>
      <c r="P306" s="22" t="s">
        <v>1134</v>
      </c>
      <c r="Q306" s="191" t="s">
        <v>226</v>
      </c>
      <c r="R306" s="192" t="s">
        <v>227</v>
      </c>
      <c r="S306" s="193"/>
      <c r="T306" s="191" t="s">
        <v>356</v>
      </c>
      <c r="U306" s="22" t="s">
        <v>1152</v>
      </c>
      <c r="V306" s="191" t="s">
        <v>226</v>
      </c>
      <c r="W306" s="192" t="s">
        <v>228</v>
      </c>
      <c r="X306" s="193" t="s">
        <v>229</v>
      </c>
      <c r="Y306" s="191" t="s">
        <v>400</v>
      </c>
      <c r="Z306" s="193" t="s">
        <v>231</v>
      </c>
      <c r="AA306" s="193" t="s">
        <v>232</v>
      </c>
      <c r="AB306" s="204" t="s">
        <v>1129</v>
      </c>
      <c r="AC306" s="205"/>
      <c r="AD306" s="206" t="s">
        <v>319</v>
      </c>
      <c r="AE306" s="55"/>
      <c r="AF306" s="55"/>
      <c r="AG306" s="55"/>
      <c r="AH306" s="55"/>
      <c r="AI306" s="55"/>
      <c r="AJ306" s="55"/>
      <c r="AK306" s="206"/>
      <c r="AL306" s="55"/>
      <c r="AM306" s="55" t="s">
        <v>1156</v>
      </c>
      <c r="AN306" s="55" t="s">
        <v>235</v>
      </c>
      <c r="AO306" s="55" t="s">
        <v>320</v>
      </c>
      <c r="AP306" s="206"/>
      <c r="AQ306" s="206"/>
      <c r="AR306" s="206"/>
      <c r="AS306" s="206"/>
      <c r="AT306" s="206"/>
      <c r="AU306" s="206"/>
      <c r="AV306" s="206"/>
      <c r="AW306" s="206"/>
      <c r="AX306" s="206"/>
      <c r="AY306" s="206"/>
      <c r="AZ306" s="55"/>
      <c r="BA306" s="85">
        <v>0</v>
      </c>
      <c r="BB306" s="85">
        <v>0</v>
      </c>
      <c r="BC306" s="85">
        <v>0</v>
      </c>
      <c r="BD306" s="85">
        <v>0</v>
      </c>
      <c r="BE306" s="85">
        <v>0</v>
      </c>
      <c r="BF306" s="85">
        <v>1</v>
      </c>
      <c r="BG306" s="86">
        <v>0</v>
      </c>
      <c r="BH306" s="85">
        <v>0</v>
      </c>
      <c r="BI306" s="152">
        <v>0</v>
      </c>
      <c r="BJ306" s="152">
        <v>0</v>
      </c>
      <c r="BK306" s="152">
        <v>0</v>
      </c>
      <c r="BL306" s="85">
        <v>0</v>
      </c>
      <c r="BM306" s="85">
        <v>0</v>
      </c>
      <c r="BN306" s="85">
        <v>0</v>
      </c>
      <c r="BO306" s="85">
        <v>0</v>
      </c>
      <c r="BP306" s="86">
        <v>0</v>
      </c>
      <c r="BQ306" s="86">
        <v>0</v>
      </c>
      <c r="BR306" s="86">
        <v>0</v>
      </c>
      <c r="BS306" s="208">
        <v>0</v>
      </c>
      <c r="BT306" s="86">
        <v>0</v>
      </c>
      <c r="BU306" s="22">
        <v>0</v>
      </c>
      <c r="BV306" s="22">
        <v>0</v>
      </c>
      <c r="BW306" s="42">
        <v>0</v>
      </c>
      <c r="BX306" s="86">
        <v>0</v>
      </c>
      <c r="BY306" s="86">
        <v>0</v>
      </c>
    </row>
    <row r="307" s="3" customFormat="1" ht="30" customHeight="1" spans="1:77">
      <c r="A307" s="21">
        <f t="shared" si="23"/>
        <v>300</v>
      </c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141"/>
      <c r="M307" s="37" t="s">
        <v>1157</v>
      </c>
      <c r="N307" s="184" t="s">
        <v>1157</v>
      </c>
      <c r="O307" s="185" t="s">
        <v>1158</v>
      </c>
      <c r="P307" s="22" t="s">
        <v>1134</v>
      </c>
      <c r="Q307" s="191" t="s">
        <v>226</v>
      </c>
      <c r="R307" s="192" t="s">
        <v>227</v>
      </c>
      <c r="S307" s="193"/>
      <c r="T307" s="191" t="s">
        <v>356</v>
      </c>
      <c r="U307" s="22" t="s">
        <v>1152</v>
      </c>
      <c r="V307" s="191" t="s">
        <v>226</v>
      </c>
      <c r="W307" s="192" t="s">
        <v>228</v>
      </c>
      <c r="X307" s="193" t="s">
        <v>229</v>
      </c>
      <c r="Y307" s="191" t="s">
        <v>400</v>
      </c>
      <c r="Z307" s="193" t="s">
        <v>231</v>
      </c>
      <c r="AA307" s="193" t="s">
        <v>232</v>
      </c>
      <c r="AB307" s="204" t="s">
        <v>1129</v>
      </c>
      <c r="AC307" s="205">
        <v>4.8303</v>
      </c>
      <c r="AD307" s="206" t="s">
        <v>319</v>
      </c>
      <c r="AE307" s="55" t="s">
        <v>331</v>
      </c>
      <c r="AF307" s="55"/>
      <c r="AG307" s="55"/>
      <c r="AH307" s="55"/>
      <c r="AI307" s="55"/>
      <c r="AJ307" s="55"/>
      <c r="AK307" s="206"/>
      <c r="AL307" s="55">
        <v>50</v>
      </c>
      <c r="AM307" s="55"/>
      <c r="AN307" s="55" t="s">
        <v>235</v>
      </c>
      <c r="AO307" s="55" t="s">
        <v>514</v>
      </c>
      <c r="AP307" s="206"/>
      <c r="AQ307" s="206"/>
      <c r="AR307" s="206"/>
      <c r="AS307" s="206"/>
      <c r="AT307" s="206"/>
      <c r="AU307" s="206"/>
      <c r="AV307" s="206"/>
      <c r="AW307" s="206"/>
      <c r="AX307" s="206"/>
      <c r="AY307" s="206"/>
      <c r="AZ307" s="55"/>
      <c r="BA307" s="85">
        <v>0</v>
      </c>
      <c r="BB307" s="85">
        <v>0</v>
      </c>
      <c r="BC307" s="85">
        <v>0</v>
      </c>
      <c r="BD307" s="85">
        <v>0</v>
      </c>
      <c r="BE307" s="85">
        <v>0</v>
      </c>
      <c r="BF307" s="85">
        <v>1</v>
      </c>
      <c r="BG307" s="86">
        <v>0</v>
      </c>
      <c r="BH307" s="85">
        <v>0</v>
      </c>
      <c r="BI307" s="152">
        <v>0</v>
      </c>
      <c r="BJ307" s="152">
        <v>0</v>
      </c>
      <c r="BK307" s="152">
        <v>0</v>
      </c>
      <c r="BL307" s="85">
        <v>0</v>
      </c>
      <c r="BM307" s="85">
        <v>0</v>
      </c>
      <c r="BN307" s="85">
        <v>0</v>
      </c>
      <c r="BO307" s="85">
        <v>0</v>
      </c>
      <c r="BP307" s="86">
        <v>0</v>
      </c>
      <c r="BQ307" s="86">
        <v>0</v>
      </c>
      <c r="BR307" s="86">
        <v>0</v>
      </c>
      <c r="BS307" s="208">
        <v>0</v>
      </c>
      <c r="BT307" s="86">
        <v>0</v>
      </c>
      <c r="BU307" s="22">
        <v>0</v>
      </c>
      <c r="BV307" s="22">
        <v>0</v>
      </c>
      <c r="BW307" s="42">
        <v>0</v>
      </c>
      <c r="BX307" s="86">
        <v>0</v>
      </c>
      <c r="BY307" s="86">
        <v>0</v>
      </c>
    </row>
    <row r="308" s="3" customFormat="1" ht="30" customHeight="1" spans="1:77">
      <c r="A308" s="21">
        <f t="shared" si="23"/>
        <v>301</v>
      </c>
      <c r="B308" s="23"/>
      <c r="C308" s="23"/>
      <c r="D308" s="23"/>
      <c r="E308" s="23">
        <v>3</v>
      </c>
      <c r="F308" s="23"/>
      <c r="G308" s="23"/>
      <c r="H308" s="23"/>
      <c r="I308" s="23"/>
      <c r="J308" s="23"/>
      <c r="K308" s="24"/>
      <c r="L308" s="141"/>
      <c r="M308" s="37" t="s">
        <v>1159</v>
      </c>
      <c r="N308" s="184"/>
      <c r="O308" s="185" t="s">
        <v>1160</v>
      </c>
      <c r="P308" s="179" t="s">
        <v>1138</v>
      </c>
      <c r="Q308" s="169" t="s">
        <v>226</v>
      </c>
      <c r="R308" s="194" t="s">
        <v>227</v>
      </c>
      <c r="S308" s="195"/>
      <c r="T308" s="169" t="s">
        <v>226</v>
      </c>
      <c r="U308" s="184" t="s">
        <v>1161</v>
      </c>
      <c r="V308" s="169" t="s">
        <v>226</v>
      </c>
      <c r="W308" s="194" t="s">
        <v>228</v>
      </c>
      <c r="X308" s="195" t="s">
        <v>229</v>
      </c>
      <c r="Y308" s="169" t="s">
        <v>400</v>
      </c>
      <c r="Z308" s="195" t="s">
        <v>231</v>
      </c>
      <c r="AA308" s="195" t="s">
        <v>232</v>
      </c>
      <c r="AB308" s="169" t="s">
        <v>1129</v>
      </c>
      <c r="AC308" s="58"/>
      <c r="AD308" s="207" t="s">
        <v>319</v>
      </c>
      <c r="AE308" s="55"/>
      <c r="AF308" s="55"/>
      <c r="AG308" s="55"/>
      <c r="AH308" s="55"/>
      <c r="AI308" s="55"/>
      <c r="AJ308" s="55"/>
      <c r="AK308" s="207"/>
      <c r="AL308" s="55"/>
      <c r="AM308" s="55" t="s">
        <v>1162</v>
      </c>
      <c r="AN308" s="55" t="s">
        <v>235</v>
      </c>
      <c r="AO308" s="55" t="s">
        <v>320</v>
      </c>
      <c r="AP308" s="207"/>
      <c r="AQ308" s="207"/>
      <c r="AR308" s="207"/>
      <c r="AS308" s="207"/>
      <c r="AT308" s="207"/>
      <c r="AU308" s="207"/>
      <c r="AV308" s="207"/>
      <c r="AW308" s="207"/>
      <c r="AX308" s="207"/>
      <c r="AY308" s="207"/>
      <c r="AZ308" s="55"/>
      <c r="BA308" s="85">
        <v>0</v>
      </c>
      <c r="BB308" s="85">
        <v>0</v>
      </c>
      <c r="BC308" s="85">
        <v>1</v>
      </c>
      <c r="BD308" s="85">
        <v>0</v>
      </c>
      <c r="BE308" s="85">
        <v>0</v>
      </c>
      <c r="BF308" s="85">
        <v>0</v>
      </c>
      <c r="BG308" s="86">
        <v>0</v>
      </c>
      <c r="BH308" s="85">
        <v>0</v>
      </c>
      <c r="BI308" s="152">
        <v>0</v>
      </c>
      <c r="BJ308" s="152">
        <v>0</v>
      </c>
      <c r="BK308" s="152">
        <v>0</v>
      </c>
      <c r="BL308" s="85">
        <v>0</v>
      </c>
      <c r="BM308" s="85">
        <v>0</v>
      </c>
      <c r="BN308" s="85">
        <v>0</v>
      </c>
      <c r="BO308" s="85">
        <v>0</v>
      </c>
      <c r="BP308" s="86">
        <v>0</v>
      </c>
      <c r="BQ308" s="86">
        <v>0</v>
      </c>
      <c r="BR308" s="86">
        <v>0</v>
      </c>
      <c r="BS308" s="208">
        <v>0</v>
      </c>
      <c r="BT308" s="86">
        <v>0</v>
      </c>
      <c r="BU308" s="22">
        <v>0</v>
      </c>
      <c r="BV308" s="22">
        <v>0</v>
      </c>
      <c r="BW308" s="42">
        <v>0</v>
      </c>
      <c r="BX308" s="86">
        <v>0</v>
      </c>
      <c r="BY308" s="86">
        <v>0</v>
      </c>
    </row>
    <row r="309" s="3" customFormat="1" ht="30" customHeight="1" spans="1:77">
      <c r="A309" s="21">
        <f t="shared" si="23"/>
        <v>302</v>
      </c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141"/>
      <c r="M309" s="37" t="s">
        <v>1161</v>
      </c>
      <c r="N309" s="184" t="s">
        <v>1161</v>
      </c>
      <c r="O309" s="185" t="s">
        <v>1163</v>
      </c>
      <c r="P309" s="179" t="s">
        <v>1138</v>
      </c>
      <c r="Q309" s="169" t="s">
        <v>226</v>
      </c>
      <c r="R309" s="194" t="s">
        <v>227</v>
      </c>
      <c r="S309" s="195"/>
      <c r="T309" s="169" t="s">
        <v>226</v>
      </c>
      <c r="U309" s="184" t="s">
        <v>1161</v>
      </c>
      <c r="V309" s="169" t="s">
        <v>226</v>
      </c>
      <c r="W309" s="194" t="s">
        <v>228</v>
      </c>
      <c r="X309" s="195" t="s">
        <v>229</v>
      </c>
      <c r="Y309" s="169" t="s">
        <v>400</v>
      </c>
      <c r="Z309" s="195" t="s">
        <v>231</v>
      </c>
      <c r="AA309" s="195" t="s">
        <v>232</v>
      </c>
      <c r="AB309" s="169" t="s">
        <v>1129</v>
      </c>
      <c r="AC309" s="58">
        <v>4.8471</v>
      </c>
      <c r="AD309" s="207" t="s">
        <v>319</v>
      </c>
      <c r="AE309" s="55" t="s">
        <v>331</v>
      </c>
      <c r="AF309" s="55"/>
      <c r="AG309" s="55"/>
      <c r="AH309" s="55"/>
      <c r="AI309" s="55"/>
      <c r="AJ309" s="55"/>
      <c r="AK309" s="207"/>
      <c r="AL309" s="55">
        <v>50</v>
      </c>
      <c r="AM309" s="55"/>
      <c r="AN309" s="55" t="s">
        <v>235</v>
      </c>
      <c r="AO309" s="55" t="s">
        <v>514</v>
      </c>
      <c r="AP309" s="207"/>
      <c r="AQ309" s="207"/>
      <c r="AR309" s="207"/>
      <c r="AS309" s="207"/>
      <c r="AT309" s="207"/>
      <c r="AU309" s="207"/>
      <c r="AV309" s="207"/>
      <c r="AW309" s="207"/>
      <c r="AX309" s="207"/>
      <c r="AY309" s="207"/>
      <c r="AZ309" s="55"/>
      <c r="BA309" s="85">
        <v>0</v>
      </c>
      <c r="BB309" s="85">
        <v>0</v>
      </c>
      <c r="BC309" s="85">
        <v>1</v>
      </c>
      <c r="BD309" s="85">
        <v>0</v>
      </c>
      <c r="BE309" s="85">
        <v>0</v>
      </c>
      <c r="BF309" s="85">
        <v>0</v>
      </c>
      <c r="BG309" s="86">
        <v>0</v>
      </c>
      <c r="BH309" s="85">
        <v>0</v>
      </c>
      <c r="BI309" s="152">
        <v>0</v>
      </c>
      <c r="BJ309" s="152">
        <v>0</v>
      </c>
      <c r="BK309" s="152">
        <v>0</v>
      </c>
      <c r="BL309" s="85">
        <v>0</v>
      </c>
      <c r="BM309" s="85">
        <v>0</v>
      </c>
      <c r="BN309" s="85">
        <v>0</v>
      </c>
      <c r="BO309" s="85">
        <v>0</v>
      </c>
      <c r="BP309" s="86">
        <v>0</v>
      </c>
      <c r="BQ309" s="86">
        <v>0</v>
      </c>
      <c r="BR309" s="86">
        <v>0</v>
      </c>
      <c r="BS309" s="208">
        <v>0</v>
      </c>
      <c r="BT309" s="86">
        <v>0</v>
      </c>
      <c r="BU309" s="22">
        <v>0</v>
      </c>
      <c r="BV309" s="22">
        <v>0</v>
      </c>
      <c r="BW309" s="42">
        <v>0</v>
      </c>
      <c r="BX309" s="86">
        <v>0</v>
      </c>
      <c r="BY309" s="86">
        <v>0</v>
      </c>
    </row>
    <row r="310" s="3" customFormat="1" ht="30" customHeight="1" spans="1:77">
      <c r="A310" s="21">
        <f t="shared" ref="A310:A330" si="24">ROW()-7</f>
        <v>303</v>
      </c>
      <c r="B310" s="23"/>
      <c r="C310" s="23"/>
      <c r="D310" s="23"/>
      <c r="E310" s="23">
        <v>3</v>
      </c>
      <c r="F310" s="23"/>
      <c r="G310" s="23"/>
      <c r="H310" s="23"/>
      <c r="I310" s="23"/>
      <c r="J310" s="23"/>
      <c r="K310" s="24"/>
      <c r="L310" s="141"/>
      <c r="M310" s="37" t="s">
        <v>1164</v>
      </c>
      <c r="N310" s="184" t="s">
        <v>1164</v>
      </c>
      <c r="O310" s="185" t="s">
        <v>1165</v>
      </c>
      <c r="P310" s="22" t="s">
        <v>1140</v>
      </c>
      <c r="Q310" s="169" t="s">
        <v>226</v>
      </c>
      <c r="R310" s="194" t="s">
        <v>227</v>
      </c>
      <c r="S310" s="195"/>
      <c r="T310" s="169" t="s">
        <v>226</v>
      </c>
      <c r="U310" s="184"/>
      <c r="V310" s="169" t="s">
        <v>226</v>
      </c>
      <c r="W310" s="194" t="s">
        <v>228</v>
      </c>
      <c r="X310" s="195" t="s">
        <v>229</v>
      </c>
      <c r="Y310" s="169" t="s">
        <v>400</v>
      </c>
      <c r="Z310" s="195" t="s">
        <v>231</v>
      </c>
      <c r="AA310" s="195"/>
      <c r="AB310" s="169" t="s">
        <v>1129</v>
      </c>
      <c r="AC310" s="58">
        <v>4.8388</v>
      </c>
      <c r="AD310" s="207" t="s">
        <v>319</v>
      </c>
      <c r="AE310" s="55"/>
      <c r="AF310" s="55"/>
      <c r="AG310" s="55"/>
      <c r="AH310" s="55"/>
      <c r="AI310" s="55"/>
      <c r="AJ310" s="55"/>
      <c r="AK310" s="207"/>
      <c r="AL310" s="55"/>
      <c r="AM310" s="55"/>
      <c r="AN310" s="55" t="s">
        <v>235</v>
      </c>
      <c r="AO310" s="55" t="s">
        <v>320</v>
      </c>
      <c r="AP310" s="207"/>
      <c r="AQ310" s="207"/>
      <c r="AR310" s="207"/>
      <c r="AS310" s="207"/>
      <c r="AT310" s="207"/>
      <c r="AU310" s="207"/>
      <c r="AV310" s="207"/>
      <c r="AW310" s="207"/>
      <c r="AX310" s="207"/>
      <c r="AY310" s="207"/>
      <c r="AZ310" s="55"/>
      <c r="BA310" s="85">
        <v>0</v>
      </c>
      <c r="BB310" s="85">
        <v>0</v>
      </c>
      <c r="BC310" s="85">
        <v>0</v>
      </c>
      <c r="BD310" s="85">
        <v>0</v>
      </c>
      <c r="BE310" s="85">
        <v>0</v>
      </c>
      <c r="BF310" s="85">
        <v>0</v>
      </c>
      <c r="BG310" s="86">
        <v>0</v>
      </c>
      <c r="BH310" s="85">
        <v>0</v>
      </c>
      <c r="BI310" s="152">
        <v>0</v>
      </c>
      <c r="BJ310" s="152">
        <v>0</v>
      </c>
      <c r="BK310" s="152">
        <v>0</v>
      </c>
      <c r="BL310" s="85">
        <v>0</v>
      </c>
      <c r="BM310" s="85">
        <v>0</v>
      </c>
      <c r="BN310" s="85">
        <v>0</v>
      </c>
      <c r="BO310" s="85">
        <v>0</v>
      </c>
      <c r="BP310" s="86">
        <v>0</v>
      </c>
      <c r="BQ310" s="86">
        <v>0</v>
      </c>
      <c r="BR310" s="86">
        <v>0</v>
      </c>
      <c r="BS310" s="208">
        <v>1</v>
      </c>
      <c r="BT310" s="86">
        <v>0</v>
      </c>
      <c r="BU310" s="22">
        <v>0</v>
      </c>
      <c r="BV310" s="22">
        <v>0</v>
      </c>
      <c r="BW310" s="42">
        <v>0</v>
      </c>
      <c r="BX310" s="86">
        <v>0</v>
      </c>
      <c r="BY310" s="86">
        <v>0</v>
      </c>
    </row>
    <row r="311" ht="30" customHeight="1" spans="1:79">
      <c r="A311" s="21">
        <f t="shared" si="24"/>
        <v>304</v>
      </c>
      <c r="B311" s="24"/>
      <c r="C311" s="24"/>
      <c r="D311" s="24"/>
      <c r="E311" s="24">
        <v>3</v>
      </c>
      <c r="F311" s="24"/>
      <c r="G311" s="23"/>
      <c r="H311" s="23"/>
      <c r="I311" s="23"/>
      <c r="J311" s="23"/>
      <c r="K311" s="23"/>
      <c r="L311" s="107"/>
      <c r="M311" s="107" t="s">
        <v>1166</v>
      </c>
      <c r="N311" s="165" t="s">
        <v>1166</v>
      </c>
      <c r="O311" s="146" t="s">
        <v>1167</v>
      </c>
      <c r="P311" s="23" t="s">
        <v>1168</v>
      </c>
      <c r="Q311" s="23" t="s">
        <v>367</v>
      </c>
      <c r="R311" s="24" t="s">
        <v>227</v>
      </c>
      <c r="S311" s="48"/>
      <c r="T311" s="23" t="s">
        <v>356</v>
      </c>
      <c r="U311" s="165" t="s">
        <v>1166</v>
      </c>
      <c r="V311" s="23" t="s">
        <v>226</v>
      </c>
      <c r="W311" s="24" t="s">
        <v>228</v>
      </c>
      <c r="X311" s="48" t="s">
        <v>229</v>
      </c>
      <c r="Y311" s="23" t="s">
        <v>765</v>
      </c>
      <c r="Z311" s="48" t="s">
        <v>1169</v>
      </c>
      <c r="AA311" s="24" t="s">
        <v>232</v>
      </c>
      <c r="AB311" s="48"/>
      <c r="AC311" s="56">
        <v>0.02</v>
      </c>
      <c r="AD311" s="23" t="s">
        <v>232</v>
      </c>
      <c r="AE311" s="55" t="s">
        <v>587</v>
      </c>
      <c r="AF311" s="55"/>
      <c r="AG311" s="55" t="s">
        <v>588</v>
      </c>
      <c r="AH311" s="55"/>
      <c r="AI311" s="55"/>
      <c r="AJ311" s="55">
        <v>0.0208</v>
      </c>
      <c r="AK311" s="65">
        <f>AC311/AJ311</f>
        <v>0.961538461538462</v>
      </c>
      <c r="AL311" s="55"/>
      <c r="AM311" s="55"/>
      <c r="AN311" s="55" t="s">
        <v>342</v>
      </c>
      <c r="AO311" s="55" t="s">
        <v>885</v>
      </c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85" t="s">
        <v>189</v>
      </c>
      <c r="BB311" s="85" t="s">
        <v>189</v>
      </c>
      <c r="BC311" s="85">
        <v>0</v>
      </c>
      <c r="BD311" s="85">
        <v>0</v>
      </c>
      <c r="BE311" s="85">
        <v>0</v>
      </c>
      <c r="BF311" s="85">
        <v>0</v>
      </c>
      <c r="BG311" s="86">
        <v>0</v>
      </c>
      <c r="BH311" s="85">
        <v>0</v>
      </c>
      <c r="BI311" s="152">
        <v>0</v>
      </c>
      <c r="BJ311" s="152">
        <v>0</v>
      </c>
      <c r="BK311" s="152">
        <v>0</v>
      </c>
      <c r="BL311" s="85">
        <v>0</v>
      </c>
      <c r="BM311" s="85">
        <v>0</v>
      </c>
      <c r="BN311" s="85">
        <v>0</v>
      </c>
      <c r="BO311" s="85">
        <v>0</v>
      </c>
      <c r="BP311" s="86">
        <v>0</v>
      </c>
      <c r="BQ311" s="86">
        <v>0</v>
      </c>
      <c r="BR311" s="86">
        <v>0</v>
      </c>
      <c r="BS311" s="208">
        <v>0</v>
      </c>
      <c r="BT311" s="86">
        <v>0</v>
      </c>
      <c r="BU311" s="22">
        <v>0</v>
      </c>
      <c r="BV311" s="22">
        <v>0</v>
      </c>
      <c r="BW311" s="42">
        <v>0</v>
      </c>
      <c r="BX311" s="86">
        <v>0</v>
      </c>
      <c r="BY311" s="86">
        <v>0</v>
      </c>
      <c r="BZ311" s="3"/>
      <c r="CA311" s="3"/>
    </row>
    <row r="312" s="3" customFormat="1" ht="30" customHeight="1" spans="1:77">
      <c r="A312" s="21">
        <f t="shared" si="24"/>
        <v>305</v>
      </c>
      <c r="B312" s="24"/>
      <c r="C312" s="24"/>
      <c r="D312" s="24"/>
      <c r="E312" s="24">
        <v>3</v>
      </c>
      <c r="F312" s="24"/>
      <c r="G312" s="23"/>
      <c r="H312" s="23"/>
      <c r="I312" s="23"/>
      <c r="J312" s="23"/>
      <c r="K312" s="23"/>
      <c r="L312" s="107"/>
      <c r="M312" s="186" t="s">
        <v>1170</v>
      </c>
      <c r="N312" s="187" t="s">
        <v>1170</v>
      </c>
      <c r="O312" s="187" t="s">
        <v>1167</v>
      </c>
      <c r="P312" s="188" t="s">
        <v>1171</v>
      </c>
      <c r="Q312" s="23" t="s">
        <v>242</v>
      </c>
      <c r="R312" s="192" t="s">
        <v>227</v>
      </c>
      <c r="S312" s="188"/>
      <c r="T312" s="23" t="s">
        <v>226</v>
      </c>
      <c r="U312" s="196" t="s">
        <v>1170</v>
      </c>
      <c r="V312" s="23" t="s">
        <v>226</v>
      </c>
      <c r="W312" s="24" t="s">
        <v>228</v>
      </c>
      <c r="X312" s="48" t="s">
        <v>229</v>
      </c>
      <c r="Y312" s="23" t="s">
        <v>765</v>
      </c>
      <c r="Z312" s="48" t="s">
        <v>968</v>
      </c>
      <c r="AA312" s="24" t="s">
        <v>232</v>
      </c>
      <c r="AB312" s="48" t="s">
        <v>1172</v>
      </c>
      <c r="AC312" s="56">
        <v>0.0027</v>
      </c>
      <c r="AD312" s="23" t="s">
        <v>232</v>
      </c>
      <c r="AE312" s="55" t="s">
        <v>587</v>
      </c>
      <c r="AF312" s="55"/>
      <c r="AG312" s="55" t="s">
        <v>588</v>
      </c>
      <c r="AH312" s="55"/>
      <c r="AI312" s="55"/>
      <c r="AJ312" s="55">
        <v>0.002808</v>
      </c>
      <c r="AK312" s="65">
        <f>AC312/AJ312</f>
        <v>0.961538461538462</v>
      </c>
      <c r="AL312" s="55"/>
      <c r="AM312" s="55"/>
      <c r="AN312" s="55" t="s">
        <v>342</v>
      </c>
      <c r="AO312" s="55" t="s">
        <v>885</v>
      </c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85">
        <v>0</v>
      </c>
      <c r="BB312" s="85">
        <v>0</v>
      </c>
      <c r="BC312" s="85">
        <v>2</v>
      </c>
      <c r="BD312" s="85" t="s">
        <v>189</v>
      </c>
      <c r="BE312" s="85" t="s">
        <v>189</v>
      </c>
      <c r="BF312" s="85">
        <v>2</v>
      </c>
      <c r="BG312" s="86">
        <v>0</v>
      </c>
      <c r="BH312" s="85">
        <v>0</v>
      </c>
      <c r="BI312" s="152">
        <v>0</v>
      </c>
      <c r="BJ312" s="152">
        <v>0</v>
      </c>
      <c r="BK312" s="152">
        <v>0</v>
      </c>
      <c r="BL312" s="85">
        <v>0</v>
      </c>
      <c r="BM312" s="85">
        <v>0</v>
      </c>
      <c r="BN312" s="85">
        <v>2</v>
      </c>
      <c r="BO312" s="85">
        <v>2</v>
      </c>
      <c r="BP312" s="86">
        <v>2</v>
      </c>
      <c r="BQ312" s="86">
        <v>0</v>
      </c>
      <c r="BR312" s="86">
        <v>0</v>
      </c>
      <c r="BS312" s="208">
        <v>2</v>
      </c>
      <c r="BT312" s="86">
        <v>0</v>
      </c>
      <c r="BU312" s="22">
        <v>0</v>
      </c>
      <c r="BV312" s="22">
        <v>0</v>
      </c>
      <c r="BW312" s="42">
        <v>0</v>
      </c>
      <c r="BX312" s="86">
        <v>0</v>
      </c>
      <c r="BY312" s="86">
        <v>0</v>
      </c>
    </row>
    <row r="313" s="3" customFormat="1" ht="30" customHeight="1" spans="1:77">
      <c r="A313" s="21">
        <f t="shared" si="24"/>
        <v>306</v>
      </c>
      <c r="B313" s="23"/>
      <c r="C313" s="23"/>
      <c r="D313" s="23"/>
      <c r="E313" s="23">
        <v>3</v>
      </c>
      <c r="F313" s="23"/>
      <c r="G313" s="23"/>
      <c r="H313" s="23"/>
      <c r="I313" s="23"/>
      <c r="J313" s="23"/>
      <c r="K313" s="23"/>
      <c r="L313" s="41" t="s">
        <v>781</v>
      </c>
      <c r="M313" s="41" t="s">
        <v>1173</v>
      </c>
      <c r="N313" s="23" t="s">
        <v>1174</v>
      </c>
      <c r="O313" s="23" t="s">
        <v>1175</v>
      </c>
      <c r="P313" s="23" t="s">
        <v>765</v>
      </c>
      <c r="Q313" s="23" t="s">
        <v>242</v>
      </c>
      <c r="R313" s="24" t="s">
        <v>227</v>
      </c>
      <c r="S313" s="48"/>
      <c r="T313" s="23" t="s">
        <v>356</v>
      </c>
      <c r="U313" s="23" t="s">
        <v>1174</v>
      </c>
      <c r="V313" s="23" t="s">
        <v>301</v>
      </c>
      <c r="W313" s="24" t="s">
        <v>229</v>
      </c>
      <c r="X313" s="48" t="s">
        <v>228</v>
      </c>
      <c r="Y313" s="23" t="s">
        <v>765</v>
      </c>
      <c r="Z313" s="24" t="s">
        <v>1176</v>
      </c>
      <c r="AA313" s="24" t="s">
        <v>232</v>
      </c>
      <c r="AB313" s="23" t="s">
        <v>1177</v>
      </c>
      <c r="AC313" s="56">
        <v>0.005</v>
      </c>
      <c r="AD313" s="55" t="s">
        <v>232</v>
      </c>
      <c r="AE313" s="55" t="s">
        <v>587</v>
      </c>
      <c r="AF313" s="55"/>
      <c r="AG313" s="55" t="s">
        <v>588</v>
      </c>
      <c r="AH313" s="55"/>
      <c r="AI313" s="55"/>
      <c r="AJ313" s="55">
        <v>0.0052</v>
      </c>
      <c r="AK313" s="65">
        <f>AC313/AJ313</f>
        <v>0.961538461538462</v>
      </c>
      <c r="AL313" s="55"/>
      <c r="AM313" s="55"/>
      <c r="AN313" s="55" t="s">
        <v>235</v>
      </c>
      <c r="AO313" s="55" t="s">
        <v>914</v>
      </c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85">
        <v>4</v>
      </c>
      <c r="BB313" s="85">
        <v>4</v>
      </c>
      <c r="BC313" s="85">
        <v>0</v>
      </c>
      <c r="BD313" s="85" t="s">
        <v>191</v>
      </c>
      <c r="BE313" s="85" t="s">
        <v>191</v>
      </c>
      <c r="BF313" s="85">
        <v>4</v>
      </c>
      <c r="BG313" s="86">
        <v>0</v>
      </c>
      <c r="BH313" s="85">
        <v>0</v>
      </c>
      <c r="BI313" s="152">
        <v>0</v>
      </c>
      <c r="BJ313" s="152">
        <v>0</v>
      </c>
      <c r="BK313" s="152">
        <v>0</v>
      </c>
      <c r="BL313" s="85">
        <v>0</v>
      </c>
      <c r="BM313" s="85">
        <v>0</v>
      </c>
      <c r="BN313" s="85">
        <v>4</v>
      </c>
      <c r="BO313" s="85">
        <v>4</v>
      </c>
      <c r="BP313" s="86">
        <v>4</v>
      </c>
      <c r="BQ313" s="86">
        <v>0</v>
      </c>
      <c r="BR313" s="86">
        <v>0</v>
      </c>
      <c r="BS313" s="208">
        <v>4</v>
      </c>
      <c r="BT313" s="86">
        <v>0</v>
      </c>
      <c r="BU313" s="22">
        <v>0</v>
      </c>
      <c r="BV313" s="22">
        <v>0</v>
      </c>
      <c r="BW313" s="42">
        <v>0</v>
      </c>
      <c r="BX313" s="86">
        <v>0</v>
      </c>
      <c r="BY313" s="86">
        <v>0</v>
      </c>
    </row>
    <row r="314" s="3" customFormat="1" ht="30" customHeight="1" spans="1:77">
      <c r="A314" s="21">
        <f t="shared" si="24"/>
        <v>307</v>
      </c>
      <c r="B314" s="24"/>
      <c r="C314" s="24"/>
      <c r="D314" s="24"/>
      <c r="E314" s="24">
        <v>3</v>
      </c>
      <c r="F314" s="24"/>
      <c r="G314" s="24"/>
      <c r="H314" s="24"/>
      <c r="I314" s="24"/>
      <c r="J314" s="24"/>
      <c r="K314" s="24"/>
      <c r="L314" s="37"/>
      <c r="M314" s="22" t="s">
        <v>1178</v>
      </c>
      <c r="N314" s="22" t="s">
        <v>1178</v>
      </c>
      <c r="O314" s="22" t="s">
        <v>1179</v>
      </c>
      <c r="P314" s="22" t="s">
        <v>1180</v>
      </c>
      <c r="Q314" s="22" t="s">
        <v>226</v>
      </c>
      <c r="R314" s="22" t="s">
        <v>227</v>
      </c>
      <c r="S314" s="22"/>
      <c r="T314" s="22" t="s">
        <v>226</v>
      </c>
      <c r="U314" s="22" t="s">
        <v>1178</v>
      </c>
      <c r="V314" s="22" t="s">
        <v>226</v>
      </c>
      <c r="W314" s="22" t="s">
        <v>228</v>
      </c>
      <c r="X314" s="22" t="s">
        <v>229</v>
      </c>
      <c r="Y314" s="22" t="s">
        <v>339</v>
      </c>
      <c r="Z314" s="22" t="s">
        <v>1181</v>
      </c>
      <c r="AA314" s="22" t="s">
        <v>1182</v>
      </c>
      <c r="AB314" s="22" t="s">
        <v>1097</v>
      </c>
      <c r="AC314" s="22">
        <v>0.0061</v>
      </c>
      <c r="AD314" s="23" t="s">
        <v>1183</v>
      </c>
      <c r="AE314" s="55"/>
      <c r="AF314" s="55"/>
      <c r="AG314" s="55"/>
      <c r="AH314" s="55"/>
      <c r="AI314" s="55"/>
      <c r="AJ314" s="55"/>
      <c r="AK314" s="23"/>
      <c r="AL314" s="55"/>
      <c r="AM314" s="55"/>
      <c r="AN314" s="55" t="s">
        <v>342</v>
      </c>
      <c r="AO314" s="55" t="s">
        <v>1184</v>
      </c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85">
        <v>4</v>
      </c>
      <c r="BB314" s="85">
        <v>4</v>
      </c>
      <c r="BC314" s="85">
        <v>0</v>
      </c>
      <c r="BD314" s="85" t="s">
        <v>191</v>
      </c>
      <c r="BE314" s="85" t="s">
        <v>191</v>
      </c>
      <c r="BF314" s="85">
        <v>4</v>
      </c>
      <c r="BG314" s="86">
        <v>0</v>
      </c>
      <c r="BH314" s="85">
        <v>0</v>
      </c>
      <c r="BI314" s="152">
        <v>0</v>
      </c>
      <c r="BJ314" s="152">
        <v>0</v>
      </c>
      <c r="BK314" s="152">
        <v>0</v>
      </c>
      <c r="BL314" s="85">
        <v>0</v>
      </c>
      <c r="BM314" s="85">
        <v>0</v>
      </c>
      <c r="BN314" s="85">
        <v>4</v>
      </c>
      <c r="BO314" s="85">
        <v>4</v>
      </c>
      <c r="BP314" s="86">
        <v>4</v>
      </c>
      <c r="BQ314" s="86">
        <v>0</v>
      </c>
      <c r="BR314" s="86">
        <v>0</v>
      </c>
      <c r="BS314" s="208">
        <v>4</v>
      </c>
      <c r="BT314" s="86">
        <v>0</v>
      </c>
      <c r="BU314" s="22">
        <v>0</v>
      </c>
      <c r="BV314" s="22">
        <v>0</v>
      </c>
      <c r="BW314" s="42">
        <v>0</v>
      </c>
      <c r="BX314" s="86">
        <v>0</v>
      </c>
      <c r="BY314" s="86">
        <v>0</v>
      </c>
    </row>
    <row r="315" s="3" customFormat="1" ht="30" customHeight="1" spans="1:77">
      <c r="A315" s="21">
        <f t="shared" si="24"/>
        <v>308</v>
      </c>
      <c r="B315" s="24"/>
      <c r="C315" s="24"/>
      <c r="D315" s="24">
        <v>2</v>
      </c>
      <c r="E315" s="24"/>
      <c r="F315" s="24"/>
      <c r="G315" s="24"/>
      <c r="H315" s="24"/>
      <c r="I315" s="24"/>
      <c r="J315" s="24"/>
      <c r="K315" s="24"/>
      <c r="L315" s="22"/>
      <c r="M315" s="22" t="s">
        <v>1185</v>
      </c>
      <c r="N315" s="22"/>
      <c r="O315" s="22" t="s">
        <v>1186</v>
      </c>
      <c r="P315" s="22"/>
      <c r="Q315" s="22" t="s">
        <v>242</v>
      </c>
      <c r="R315" s="22" t="s">
        <v>227</v>
      </c>
      <c r="S315" s="22"/>
      <c r="T315" s="22" t="s">
        <v>226</v>
      </c>
      <c r="U315" s="22">
        <f>N315</f>
        <v>0</v>
      </c>
      <c r="V315" s="22" t="s">
        <v>226</v>
      </c>
      <c r="W315" s="22" t="s">
        <v>228</v>
      </c>
      <c r="X315" s="22" t="s">
        <v>229</v>
      </c>
      <c r="Y315" s="169" t="s">
        <v>400</v>
      </c>
      <c r="Z315" s="22"/>
      <c r="AA315" s="22"/>
      <c r="AB315" s="22" t="s">
        <v>1187</v>
      </c>
      <c r="AC315" s="133"/>
      <c r="AD315" s="23" t="s">
        <v>319</v>
      </c>
      <c r="AE315" s="55"/>
      <c r="AF315" s="55"/>
      <c r="AG315" s="55"/>
      <c r="AH315" s="55"/>
      <c r="AI315" s="55"/>
      <c r="AJ315" s="55"/>
      <c r="AK315" s="23"/>
      <c r="AL315" s="55"/>
      <c r="AM315" s="55"/>
      <c r="AN315" s="55" t="s">
        <v>235</v>
      </c>
      <c r="AO315" s="55" t="s">
        <v>320</v>
      </c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 t="s">
        <v>1188</v>
      </c>
      <c r="BA315" s="85">
        <v>0</v>
      </c>
      <c r="BB315" s="85">
        <v>0</v>
      </c>
      <c r="BC315" s="85">
        <v>0</v>
      </c>
      <c r="BD315" s="85">
        <v>0</v>
      </c>
      <c r="BE315" s="85">
        <v>0</v>
      </c>
      <c r="BF315" s="85">
        <v>0</v>
      </c>
      <c r="BG315" s="86">
        <v>0</v>
      </c>
      <c r="BH315" s="85">
        <v>0</v>
      </c>
      <c r="BI315" s="152">
        <v>0</v>
      </c>
      <c r="BJ315" s="152">
        <v>0</v>
      </c>
      <c r="BK315" s="152">
        <v>0</v>
      </c>
      <c r="BL315" s="85">
        <v>0</v>
      </c>
      <c r="BM315" s="85">
        <v>0</v>
      </c>
      <c r="BN315" s="85">
        <v>1</v>
      </c>
      <c r="BO315" s="85">
        <v>0</v>
      </c>
      <c r="BP315" s="86">
        <v>0</v>
      </c>
      <c r="BQ315" s="86">
        <v>0</v>
      </c>
      <c r="BR315" s="86">
        <v>0</v>
      </c>
      <c r="BS315" s="208">
        <v>0</v>
      </c>
      <c r="BT315" s="86">
        <v>0</v>
      </c>
      <c r="BU315" s="22">
        <v>0</v>
      </c>
      <c r="BV315" s="22">
        <v>0</v>
      </c>
      <c r="BW315" s="42">
        <v>0</v>
      </c>
      <c r="BX315" s="86">
        <v>0</v>
      </c>
      <c r="BY315" s="86">
        <v>0</v>
      </c>
    </row>
    <row r="316" s="3" customFormat="1" ht="30" customHeight="1" spans="1:77">
      <c r="A316" s="21">
        <f t="shared" si="24"/>
        <v>309</v>
      </c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2"/>
      <c r="M316" s="22" t="s">
        <v>1189</v>
      </c>
      <c r="N316" s="22" t="s">
        <v>1189</v>
      </c>
      <c r="O316" s="22" t="s">
        <v>1190</v>
      </c>
      <c r="P316" s="22"/>
      <c r="Q316" s="22" t="s">
        <v>242</v>
      </c>
      <c r="R316" s="22" t="s">
        <v>227</v>
      </c>
      <c r="S316" s="22"/>
      <c r="T316" s="22" t="s">
        <v>226</v>
      </c>
      <c r="U316" s="22" t="str">
        <f>N316</f>
        <v>SHT0014861</v>
      </c>
      <c r="V316" s="22" t="s">
        <v>226</v>
      </c>
      <c r="W316" s="22" t="s">
        <v>228</v>
      </c>
      <c r="X316" s="22" t="s">
        <v>229</v>
      </c>
      <c r="Y316" s="169" t="s">
        <v>400</v>
      </c>
      <c r="Z316" s="22"/>
      <c r="AA316" s="22"/>
      <c r="AB316" s="22" t="s">
        <v>1187</v>
      </c>
      <c r="AC316" s="133">
        <f>AC317+AC318</f>
        <v>0.0171</v>
      </c>
      <c r="AD316" s="23" t="s">
        <v>319</v>
      </c>
      <c r="AE316" s="55"/>
      <c r="AF316" s="55"/>
      <c r="AG316" s="55"/>
      <c r="AH316" s="55"/>
      <c r="AI316" s="55"/>
      <c r="AJ316" s="55"/>
      <c r="AK316" s="23"/>
      <c r="AL316" s="55"/>
      <c r="AM316" s="55"/>
      <c r="AN316" s="55" t="s">
        <v>342</v>
      </c>
      <c r="AO316" s="55" t="s">
        <v>603</v>
      </c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 t="s">
        <v>1188</v>
      </c>
      <c r="BA316" s="85">
        <v>0</v>
      </c>
      <c r="BB316" s="85">
        <v>0</v>
      </c>
      <c r="BC316" s="85">
        <v>0</v>
      </c>
      <c r="BD316" s="85">
        <v>0</v>
      </c>
      <c r="BE316" s="85">
        <v>0</v>
      </c>
      <c r="BF316" s="85">
        <v>0</v>
      </c>
      <c r="BG316" s="86">
        <v>0</v>
      </c>
      <c r="BH316" s="85">
        <v>0</v>
      </c>
      <c r="BI316" s="152">
        <v>0</v>
      </c>
      <c r="BJ316" s="152">
        <v>0</v>
      </c>
      <c r="BK316" s="152">
        <v>0</v>
      </c>
      <c r="BL316" s="85">
        <v>0</v>
      </c>
      <c r="BM316" s="85">
        <v>0</v>
      </c>
      <c r="BN316" s="85">
        <v>1</v>
      </c>
      <c r="BO316" s="85">
        <v>0</v>
      </c>
      <c r="BP316" s="86">
        <v>0</v>
      </c>
      <c r="BQ316" s="86">
        <v>0</v>
      </c>
      <c r="BR316" s="86">
        <v>0</v>
      </c>
      <c r="BS316" s="208">
        <v>0</v>
      </c>
      <c r="BT316" s="86">
        <v>0</v>
      </c>
      <c r="BU316" s="22">
        <v>0</v>
      </c>
      <c r="BV316" s="22">
        <v>0</v>
      </c>
      <c r="BW316" s="42">
        <v>0</v>
      </c>
      <c r="BX316" s="86">
        <v>0</v>
      </c>
      <c r="BY316" s="86">
        <v>0</v>
      </c>
    </row>
    <row r="317" s="3" customFormat="1" ht="30" customHeight="1" spans="1:77">
      <c r="A317" s="21">
        <f t="shared" si="24"/>
        <v>310</v>
      </c>
      <c r="B317" s="24"/>
      <c r="C317" s="24"/>
      <c r="D317" s="24"/>
      <c r="E317" s="24">
        <v>3</v>
      </c>
      <c r="F317" s="24"/>
      <c r="G317" s="24"/>
      <c r="H317" s="24"/>
      <c r="I317" s="24"/>
      <c r="J317" s="24"/>
      <c r="K317" s="24"/>
      <c r="L317" s="22"/>
      <c r="M317" s="22" t="s">
        <v>1191</v>
      </c>
      <c r="N317" s="22" t="s">
        <v>1191</v>
      </c>
      <c r="O317" s="22" t="s">
        <v>1192</v>
      </c>
      <c r="P317" s="22"/>
      <c r="Q317" s="22" t="s">
        <v>242</v>
      </c>
      <c r="R317" s="22" t="s">
        <v>227</v>
      </c>
      <c r="S317" s="22"/>
      <c r="T317" s="22" t="s">
        <v>226</v>
      </c>
      <c r="U317" s="22" t="str">
        <f>N317</f>
        <v>SHT0014862</v>
      </c>
      <c r="V317" s="22" t="s">
        <v>226</v>
      </c>
      <c r="W317" s="22" t="s">
        <v>228</v>
      </c>
      <c r="X317" s="22" t="s">
        <v>229</v>
      </c>
      <c r="Y317" s="22" t="s">
        <v>348</v>
      </c>
      <c r="Z317" s="22" t="s">
        <v>458</v>
      </c>
      <c r="AA317" s="22" t="s">
        <v>459</v>
      </c>
      <c r="AB317" s="22" t="s">
        <v>1193</v>
      </c>
      <c r="AC317" s="133">
        <v>0.0111</v>
      </c>
      <c r="AD317" s="55" t="s">
        <v>232</v>
      </c>
      <c r="AE317" s="55"/>
      <c r="AF317" s="55"/>
      <c r="AG317" s="55"/>
      <c r="AH317" s="55"/>
      <c r="AI317" s="55"/>
      <c r="AJ317" s="55"/>
      <c r="AK317" s="55"/>
      <c r="AL317" s="55"/>
      <c r="AM317" s="55"/>
      <c r="AN317" s="134"/>
      <c r="AO317" s="134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23"/>
      <c r="BA317" s="85">
        <v>0</v>
      </c>
      <c r="BB317" s="85">
        <v>0</v>
      </c>
      <c r="BC317" s="85">
        <v>0</v>
      </c>
      <c r="BD317" s="85">
        <v>0</v>
      </c>
      <c r="BE317" s="85">
        <v>0</v>
      </c>
      <c r="BF317" s="85">
        <v>0</v>
      </c>
      <c r="BG317" s="86">
        <v>0</v>
      </c>
      <c r="BH317" s="85">
        <v>0</v>
      </c>
      <c r="BI317" s="152">
        <v>0</v>
      </c>
      <c r="BJ317" s="152">
        <v>0</v>
      </c>
      <c r="BK317" s="152">
        <v>0</v>
      </c>
      <c r="BL317" s="85">
        <v>0</v>
      </c>
      <c r="BM317" s="85">
        <v>0</v>
      </c>
      <c r="BN317" s="85">
        <v>1</v>
      </c>
      <c r="BO317" s="85">
        <v>0</v>
      </c>
      <c r="BP317" s="86">
        <v>0</v>
      </c>
      <c r="BQ317" s="86">
        <v>0</v>
      </c>
      <c r="BR317" s="86">
        <v>0</v>
      </c>
      <c r="BS317" s="208">
        <v>0</v>
      </c>
      <c r="BT317" s="86">
        <v>0</v>
      </c>
      <c r="BU317" s="22">
        <v>0</v>
      </c>
      <c r="BV317" s="22">
        <v>0</v>
      </c>
      <c r="BW317" s="42">
        <v>0</v>
      </c>
      <c r="BX317" s="86">
        <v>0</v>
      </c>
      <c r="BY317" s="86">
        <v>0</v>
      </c>
    </row>
    <row r="318" s="3" customFormat="1" ht="30" customHeight="1" spans="1:77">
      <c r="A318" s="21">
        <f t="shared" si="24"/>
        <v>311</v>
      </c>
      <c r="B318" s="24"/>
      <c r="C318" s="24"/>
      <c r="D318" s="24"/>
      <c r="E318" s="24">
        <v>3</v>
      </c>
      <c r="F318" s="24"/>
      <c r="G318" s="24"/>
      <c r="H318" s="24"/>
      <c r="I318" s="24"/>
      <c r="J318" s="24"/>
      <c r="K318" s="24"/>
      <c r="L318" s="22"/>
      <c r="M318" s="22" t="s">
        <v>1194</v>
      </c>
      <c r="N318" s="22" t="s">
        <v>1194</v>
      </c>
      <c r="O318" s="22" t="s">
        <v>1195</v>
      </c>
      <c r="P318" s="22"/>
      <c r="Q318" s="22" t="s">
        <v>242</v>
      </c>
      <c r="R318" s="22" t="s">
        <v>227</v>
      </c>
      <c r="S318" s="22"/>
      <c r="T318" s="22" t="s">
        <v>226</v>
      </c>
      <c r="U318" s="22" t="str">
        <f>N318</f>
        <v>SHT0014863</v>
      </c>
      <c r="V318" s="22" t="s">
        <v>226</v>
      </c>
      <c r="W318" s="22" t="s">
        <v>228</v>
      </c>
      <c r="X318" s="22" t="s">
        <v>229</v>
      </c>
      <c r="Y318" s="22" t="s">
        <v>1195</v>
      </c>
      <c r="Z318" s="22" t="s">
        <v>1196</v>
      </c>
      <c r="AA318" s="22" t="s">
        <v>459</v>
      </c>
      <c r="AB318" s="22" t="s">
        <v>1197</v>
      </c>
      <c r="AC318" s="133">
        <v>0.006</v>
      </c>
      <c r="AD318" s="55" t="s">
        <v>232</v>
      </c>
      <c r="AE318" s="55"/>
      <c r="AF318" s="55"/>
      <c r="AG318" s="55"/>
      <c r="AH318" s="55"/>
      <c r="AI318" s="55"/>
      <c r="AJ318" s="55"/>
      <c r="AK318" s="55"/>
      <c r="AL318" s="55"/>
      <c r="AM318" s="55"/>
      <c r="AN318" s="134"/>
      <c r="AO318" s="134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23"/>
      <c r="BA318" s="85">
        <v>0</v>
      </c>
      <c r="BB318" s="85">
        <v>0</v>
      </c>
      <c r="BC318" s="85">
        <v>0</v>
      </c>
      <c r="BD318" s="85">
        <v>0</v>
      </c>
      <c r="BE318" s="85">
        <v>0</v>
      </c>
      <c r="BF318" s="85">
        <v>0</v>
      </c>
      <c r="BG318" s="86">
        <v>0</v>
      </c>
      <c r="BH318" s="85">
        <v>0</v>
      </c>
      <c r="BI318" s="152">
        <v>0</v>
      </c>
      <c r="BJ318" s="152">
        <v>0</v>
      </c>
      <c r="BK318" s="152">
        <v>0</v>
      </c>
      <c r="BL318" s="85">
        <v>0</v>
      </c>
      <c r="BM318" s="85">
        <v>0</v>
      </c>
      <c r="BN318" s="85">
        <v>1</v>
      </c>
      <c r="BO318" s="85">
        <v>0</v>
      </c>
      <c r="BP318" s="86">
        <v>0</v>
      </c>
      <c r="BQ318" s="86">
        <v>0</v>
      </c>
      <c r="BR318" s="86">
        <v>0</v>
      </c>
      <c r="BS318" s="208">
        <v>0</v>
      </c>
      <c r="BT318" s="86">
        <v>0</v>
      </c>
      <c r="BU318" s="22">
        <v>0</v>
      </c>
      <c r="BV318" s="22">
        <v>0</v>
      </c>
      <c r="BW318" s="42">
        <v>0</v>
      </c>
      <c r="BX318" s="86">
        <v>0</v>
      </c>
      <c r="BY318" s="86">
        <v>0</v>
      </c>
    </row>
    <row r="319" s="3" customFormat="1" ht="30" customHeight="1" spans="1:77">
      <c r="A319" s="21">
        <f t="shared" si="24"/>
        <v>312</v>
      </c>
      <c r="B319" s="24"/>
      <c r="C319" s="24"/>
      <c r="D319" s="24">
        <v>2</v>
      </c>
      <c r="E319" s="24"/>
      <c r="F319" s="24"/>
      <c r="G319" s="24"/>
      <c r="H319" s="24"/>
      <c r="I319" s="24"/>
      <c r="J319" s="24"/>
      <c r="K319" s="24"/>
      <c r="L319" s="22"/>
      <c r="M319" s="22" t="s">
        <v>1198</v>
      </c>
      <c r="N319" s="22" t="s">
        <v>1198</v>
      </c>
      <c r="O319" s="22" t="s">
        <v>1199</v>
      </c>
      <c r="P319" s="22" t="s">
        <v>1200</v>
      </c>
      <c r="Q319" s="22" t="s">
        <v>242</v>
      </c>
      <c r="R319" s="22" t="s">
        <v>227</v>
      </c>
      <c r="S319" s="22"/>
      <c r="T319" s="22" t="s">
        <v>226</v>
      </c>
      <c r="U319" s="22" t="str">
        <f>N319</f>
        <v>BFA0010097</v>
      </c>
      <c r="V319" s="22" t="s">
        <v>226</v>
      </c>
      <c r="W319" s="22" t="s">
        <v>229</v>
      </c>
      <c r="X319" s="22" t="s">
        <v>228</v>
      </c>
      <c r="Y319" s="22" t="s">
        <v>339</v>
      </c>
      <c r="Z319" s="22" t="s">
        <v>1201</v>
      </c>
      <c r="AA319" s="22" t="s">
        <v>1182</v>
      </c>
      <c r="AB319" s="22"/>
      <c r="AC319" s="133">
        <v>0.0024</v>
      </c>
      <c r="AD319" s="23" t="s">
        <v>1183</v>
      </c>
      <c r="AE319" s="55"/>
      <c r="AF319" s="55"/>
      <c r="AG319" s="55"/>
      <c r="AH319" s="55"/>
      <c r="AI319" s="55"/>
      <c r="AJ319" s="55"/>
      <c r="AK319" s="23"/>
      <c r="AL319" s="55"/>
      <c r="AM319" s="55"/>
      <c r="AN319" s="55" t="s">
        <v>342</v>
      </c>
      <c r="AO319" s="55" t="s">
        <v>1184</v>
      </c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85">
        <v>0</v>
      </c>
      <c r="BB319" s="85">
        <v>0</v>
      </c>
      <c r="BC319" s="85">
        <v>0</v>
      </c>
      <c r="BD319" s="85">
        <v>0</v>
      </c>
      <c r="BE319" s="85">
        <v>0</v>
      </c>
      <c r="BF319" s="85">
        <v>0</v>
      </c>
      <c r="BG319" s="86">
        <v>0</v>
      </c>
      <c r="BH319" s="85">
        <v>0</v>
      </c>
      <c r="BI319" s="152">
        <v>0</v>
      </c>
      <c r="BJ319" s="152">
        <v>0</v>
      </c>
      <c r="BK319" s="152">
        <v>0</v>
      </c>
      <c r="BL319" s="85">
        <v>0</v>
      </c>
      <c r="BM319" s="85">
        <v>0</v>
      </c>
      <c r="BN319" s="85">
        <v>2</v>
      </c>
      <c r="BO319" s="85">
        <v>0</v>
      </c>
      <c r="BP319" s="86">
        <v>0</v>
      </c>
      <c r="BQ319" s="86">
        <v>0</v>
      </c>
      <c r="BR319" s="86">
        <v>0</v>
      </c>
      <c r="BS319" s="208">
        <v>0</v>
      </c>
      <c r="BT319" s="86">
        <v>0</v>
      </c>
      <c r="BU319" s="22">
        <v>0</v>
      </c>
      <c r="BV319" s="22">
        <v>0</v>
      </c>
      <c r="BW319" s="42">
        <v>0</v>
      </c>
      <c r="BX319" s="86">
        <v>0</v>
      </c>
      <c r="BY319" s="86">
        <v>0</v>
      </c>
    </row>
    <row r="320" s="3" customFormat="1" ht="30" customHeight="1" spans="1:77">
      <c r="A320" s="21">
        <f t="shared" si="24"/>
        <v>313</v>
      </c>
      <c r="B320" s="24"/>
      <c r="C320" s="24"/>
      <c r="D320" s="24">
        <v>2</v>
      </c>
      <c r="E320" s="24"/>
      <c r="F320" s="24"/>
      <c r="G320" s="24"/>
      <c r="H320" s="24"/>
      <c r="I320" s="24"/>
      <c r="J320" s="24"/>
      <c r="K320" s="24"/>
      <c r="L320" s="37"/>
      <c r="M320" s="37"/>
      <c r="N320" s="22" t="s">
        <v>1202</v>
      </c>
      <c r="O320" s="22" t="s">
        <v>1203</v>
      </c>
      <c r="P320" s="22" t="s">
        <v>545</v>
      </c>
      <c r="Q320" s="22" t="s">
        <v>232</v>
      </c>
      <c r="R320" s="22" t="s">
        <v>227</v>
      </c>
      <c r="S320" s="22"/>
      <c r="T320" s="22" t="s">
        <v>356</v>
      </c>
      <c r="U320" s="22" t="s">
        <v>1202</v>
      </c>
      <c r="V320" s="22" t="s">
        <v>301</v>
      </c>
      <c r="W320" s="22" t="s">
        <v>228</v>
      </c>
      <c r="X320" s="22" t="s">
        <v>229</v>
      </c>
      <c r="Y320" s="22" t="s">
        <v>230</v>
      </c>
      <c r="Z320" s="22" t="s">
        <v>231</v>
      </c>
      <c r="AA320" s="22" t="s">
        <v>232</v>
      </c>
      <c r="AB320" s="22" t="s">
        <v>1204</v>
      </c>
      <c r="AC320" s="56">
        <f>AC329+AC332*4+AC333*4+AC334*2+AC335*4</f>
        <v>3.9374</v>
      </c>
      <c r="AD320" s="23"/>
      <c r="AE320" s="55"/>
      <c r="AF320" s="55"/>
      <c r="AG320" s="55"/>
      <c r="AH320" s="55"/>
      <c r="AI320" s="55"/>
      <c r="AJ320" s="55"/>
      <c r="AK320" s="23"/>
      <c r="AL320" s="55"/>
      <c r="AM320" s="55"/>
      <c r="AN320" s="55" t="s">
        <v>288</v>
      </c>
      <c r="AO320" s="55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85">
        <v>0</v>
      </c>
      <c r="BB320" s="85">
        <v>0</v>
      </c>
      <c r="BC320" s="85">
        <v>0</v>
      </c>
      <c r="BD320" s="85">
        <v>0</v>
      </c>
      <c r="BE320" s="85">
        <v>0</v>
      </c>
      <c r="BF320" s="85">
        <v>0</v>
      </c>
      <c r="BG320" s="86">
        <v>0</v>
      </c>
      <c r="BH320" s="85">
        <v>1</v>
      </c>
      <c r="BI320" s="152">
        <v>1</v>
      </c>
      <c r="BJ320" s="152">
        <v>0</v>
      </c>
      <c r="BK320" s="152">
        <v>0</v>
      </c>
      <c r="BL320" s="85">
        <v>0</v>
      </c>
      <c r="BM320" s="85">
        <v>0</v>
      </c>
      <c r="BN320" s="85">
        <v>0</v>
      </c>
      <c r="BO320" s="85">
        <v>0</v>
      </c>
      <c r="BP320" s="86">
        <v>0</v>
      </c>
      <c r="BQ320" s="86">
        <v>0</v>
      </c>
      <c r="BR320" s="86">
        <v>0</v>
      </c>
      <c r="BS320" s="208">
        <v>0</v>
      </c>
      <c r="BT320" s="86">
        <v>0</v>
      </c>
      <c r="BU320" s="22">
        <v>0</v>
      </c>
      <c r="BV320" s="22">
        <v>0</v>
      </c>
      <c r="BW320" s="42">
        <v>0</v>
      </c>
      <c r="BX320" s="86">
        <v>0</v>
      </c>
      <c r="BY320" s="86">
        <v>0</v>
      </c>
    </row>
    <row r="321" s="3" customFormat="1" ht="30" customHeight="1" spans="1:77">
      <c r="A321" s="21">
        <f t="shared" si="24"/>
        <v>314</v>
      </c>
      <c r="B321" s="24"/>
      <c r="C321" s="24"/>
      <c r="D321" s="24">
        <v>2</v>
      </c>
      <c r="E321" s="24"/>
      <c r="F321" s="24"/>
      <c r="G321" s="24"/>
      <c r="H321" s="24"/>
      <c r="I321" s="24"/>
      <c r="J321" s="24"/>
      <c r="K321" s="24"/>
      <c r="L321" s="37"/>
      <c r="M321" s="37"/>
      <c r="N321" s="22" t="s">
        <v>1205</v>
      </c>
      <c r="O321" s="22" t="s">
        <v>1203</v>
      </c>
      <c r="P321" s="22" t="s">
        <v>545</v>
      </c>
      <c r="Q321" s="22" t="s">
        <v>232</v>
      </c>
      <c r="R321" s="22" t="s">
        <v>227</v>
      </c>
      <c r="S321" s="22"/>
      <c r="T321" s="22" t="s">
        <v>356</v>
      </c>
      <c r="U321" s="22" t="s">
        <v>1205</v>
      </c>
      <c r="V321" s="22" t="s">
        <v>301</v>
      </c>
      <c r="W321" s="22" t="s">
        <v>228</v>
      </c>
      <c r="X321" s="22" t="s">
        <v>229</v>
      </c>
      <c r="Y321" s="22" t="s">
        <v>230</v>
      </c>
      <c r="Z321" s="22" t="s">
        <v>231</v>
      </c>
      <c r="AA321" s="22" t="s">
        <v>232</v>
      </c>
      <c r="AB321" s="22" t="s">
        <v>1204</v>
      </c>
      <c r="AC321" s="56">
        <f>AC331+AC334*2+AC335*4</f>
        <v>3.893</v>
      </c>
      <c r="AD321" s="23"/>
      <c r="AE321" s="55"/>
      <c r="AF321" s="55"/>
      <c r="AG321" s="55"/>
      <c r="AH321" s="55"/>
      <c r="AI321" s="55"/>
      <c r="AJ321" s="55"/>
      <c r="AK321" s="23"/>
      <c r="AL321" s="55"/>
      <c r="AM321" s="55"/>
      <c r="AN321" s="55" t="s">
        <v>288</v>
      </c>
      <c r="AO321" s="55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85">
        <v>0</v>
      </c>
      <c r="BB321" s="85">
        <v>0</v>
      </c>
      <c r="BC321" s="85">
        <v>0</v>
      </c>
      <c r="BD321" s="85">
        <v>0</v>
      </c>
      <c r="BE321" s="85">
        <v>0</v>
      </c>
      <c r="BF321" s="85">
        <v>0</v>
      </c>
      <c r="BG321" s="86">
        <v>0</v>
      </c>
      <c r="BH321" s="85">
        <v>0</v>
      </c>
      <c r="BI321" s="152">
        <v>0</v>
      </c>
      <c r="BJ321" s="152">
        <v>1</v>
      </c>
      <c r="BK321" s="152">
        <v>1</v>
      </c>
      <c r="BL321" s="85">
        <v>1</v>
      </c>
      <c r="BM321" s="85">
        <v>1</v>
      </c>
      <c r="BN321" s="85">
        <v>0</v>
      </c>
      <c r="BO321" s="85">
        <v>0</v>
      </c>
      <c r="BP321" s="86">
        <v>0</v>
      </c>
      <c r="BQ321" s="86">
        <v>0</v>
      </c>
      <c r="BR321" s="86">
        <v>0</v>
      </c>
      <c r="BS321" s="208">
        <v>0</v>
      </c>
      <c r="BT321" s="86">
        <v>0</v>
      </c>
      <c r="BU321" s="22">
        <v>0</v>
      </c>
      <c r="BV321" s="22">
        <v>0</v>
      </c>
      <c r="BW321" s="42">
        <v>0</v>
      </c>
      <c r="BX321" s="86">
        <v>0</v>
      </c>
      <c r="BY321" s="86">
        <v>0</v>
      </c>
    </row>
    <row r="322" s="3" customFormat="1" ht="30" customHeight="1" spans="1:77">
      <c r="A322" s="21">
        <f t="shared" si="24"/>
        <v>315</v>
      </c>
      <c r="B322" s="24"/>
      <c r="C322" s="24"/>
      <c r="D322" s="24">
        <v>2</v>
      </c>
      <c r="E322" s="24"/>
      <c r="F322" s="24"/>
      <c r="G322" s="24"/>
      <c r="H322" s="24"/>
      <c r="I322" s="24"/>
      <c r="J322" s="24"/>
      <c r="K322" s="24"/>
      <c r="L322" s="22"/>
      <c r="M322" s="22" t="s">
        <v>1206</v>
      </c>
      <c r="N322" s="22" t="s">
        <v>1206</v>
      </c>
      <c r="O322" s="22" t="s">
        <v>1131</v>
      </c>
      <c r="P322" s="22" t="s">
        <v>545</v>
      </c>
      <c r="Q322" s="22" t="s">
        <v>232</v>
      </c>
      <c r="R322" s="22" t="s">
        <v>227</v>
      </c>
      <c r="S322" s="22"/>
      <c r="T322" s="22" t="s">
        <v>226</v>
      </c>
      <c r="U322" s="22"/>
      <c r="V322" s="22" t="s">
        <v>226</v>
      </c>
      <c r="W322" s="22" t="s">
        <v>228</v>
      </c>
      <c r="X322" s="22" t="s">
        <v>229</v>
      </c>
      <c r="Y322" s="22" t="s">
        <v>230</v>
      </c>
      <c r="Z322" s="22" t="s">
        <v>231</v>
      </c>
      <c r="AA322" s="22" t="s">
        <v>232</v>
      </c>
      <c r="AB322" s="22"/>
      <c r="AC322" s="57">
        <f>AC325+AC332*4+AC333*4</f>
        <v>3.3422</v>
      </c>
      <c r="AD322" s="23"/>
      <c r="AE322" s="55" t="s">
        <v>234</v>
      </c>
      <c r="AF322" s="55"/>
      <c r="AG322" s="55"/>
      <c r="AH322" s="55"/>
      <c r="AI322" s="55"/>
      <c r="AJ322" s="55"/>
      <c r="AK322" s="23"/>
      <c r="AL322" s="55"/>
      <c r="AM322" s="55"/>
      <c r="AN322" s="55" t="s">
        <v>288</v>
      </c>
      <c r="AO322" s="55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85">
        <v>0</v>
      </c>
      <c r="BB322" s="85">
        <v>0</v>
      </c>
      <c r="BC322" s="85">
        <v>0</v>
      </c>
      <c r="BD322" s="85">
        <v>0</v>
      </c>
      <c r="BE322" s="85">
        <v>0</v>
      </c>
      <c r="BF322" s="85">
        <v>0</v>
      </c>
      <c r="BG322" s="85">
        <v>1</v>
      </c>
      <c r="BH322" s="85">
        <v>0</v>
      </c>
      <c r="BI322" s="152">
        <v>0</v>
      </c>
      <c r="BJ322" s="152">
        <v>0</v>
      </c>
      <c r="BK322" s="152">
        <v>0</v>
      </c>
      <c r="BL322" s="85">
        <v>0</v>
      </c>
      <c r="BM322" s="85">
        <v>0</v>
      </c>
      <c r="BN322" s="85">
        <v>0</v>
      </c>
      <c r="BO322" s="85">
        <v>0</v>
      </c>
      <c r="BP322" s="86">
        <v>0</v>
      </c>
      <c r="BQ322" s="86">
        <v>1</v>
      </c>
      <c r="BR322" s="86">
        <v>1</v>
      </c>
      <c r="BS322" s="208">
        <v>0</v>
      </c>
      <c r="BT322" s="86">
        <v>1</v>
      </c>
      <c r="BU322" s="22">
        <v>1</v>
      </c>
      <c r="BV322" s="22">
        <v>1</v>
      </c>
      <c r="BW322" s="42">
        <v>0</v>
      </c>
      <c r="BX322" s="86">
        <v>1</v>
      </c>
      <c r="BY322" s="86">
        <v>1</v>
      </c>
    </row>
    <row r="323" s="3" customFormat="1" ht="30" customHeight="1" spans="1:77">
      <c r="A323" s="21">
        <f t="shared" si="24"/>
        <v>316</v>
      </c>
      <c r="B323" s="24"/>
      <c r="C323" s="24"/>
      <c r="D323" s="24">
        <v>2</v>
      </c>
      <c r="E323" s="24"/>
      <c r="F323" s="24"/>
      <c r="G323" s="24"/>
      <c r="H323" s="24"/>
      <c r="I323" s="24"/>
      <c r="J323" s="24"/>
      <c r="K323" s="24"/>
      <c r="L323" s="22"/>
      <c r="M323" s="42" t="s">
        <v>1207</v>
      </c>
      <c r="N323" s="42" t="s">
        <v>1207</v>
      </c>
      <c r="O323" s="42" t="s">
        <v>1131</v>
      </c>
      <c r="P323" s="42" t="s">
        <v>545</v>
      </c>
      <c r="Q323" s="42" t="s">
        <v>232</v>
      </c>
      <c r="R323" s="42" t="s">
        <v>227</v>
      </c>
      <c r="S323" s="42"/>
      <c r="T323" s="42" t="s">
        <v>226</v>
      </c>
      <c r="U323" s="42"/>
      <c r="V323" s="42" t="s">
        <v>226</v>
      </c>
      <c r="W323" s="42" t="s">
        <v>228</v>
      </c>
      <c r="X323" s="42" t="s">
        <v>229</v>
      </c>
      <c r="Y323" s="42" t="s">
        <v>230</v>
      </c>
      <c r="Z323" s="42" t="s">
        <v>231</v>
      </c>
      <c r="AA323" s="42" t="s">
        <v>232</v>
      </c>
      <c r="AB323" s="42"/>
      <c r="AC323" s="57">
        <f>AC325+AC330*4+AC331*4</f>
        <v>18.6538</v>
      </c>
      <c r="AD323" s="23"/>
      <c r="AE323" s="55"/>
      <c r="AF323" s="55"/>
      <c r="AG323" s="55"/>
      <c r="AH323" s="55"/>
      <c r="AI323" s="55"/>
      <c r="AJ323" s="55"/>
      <c r="AK323" s="23"/>
      <c r="AL323" s="55"/>
      <c r="AM323" s="55"/>
      <c r="AN323" s="55" t="s">
        <v>288</v>
      </c>
      <c r="AO323" s="55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85">
        <v>0</v>
      </c>
      <c r="BB323" s="85">
        <v>0</v>
      </c>
      <c r="BC323" s="85">
        <v>0</v>
      </c>
      <c r="BD323" s="85">
        <v>0</v>
      </c>
      <c r="BE323" s="85">
        <v>0</v>
      </c>
      <c r="BF323" s="85">
        <v>0</v>
      </c>
      <c r="BG323" s="85">
        <v>0</v>
      </c>
      <c r="BH323" s="85">
        <v>0</v>
      </c>
      <c r="BI323" s="85">
        <v>0</v>
      </c>
      <c r="BJ323" s="85">
        <v>0</v>
      </c>
      <c r="BK323" s="85">
        <v>0</v>
      </c>
      <c r="BL323" s="85">
        <v>0</v>
      </c>
      <c r="BM323" s="85">
        <v>0</v>
      </c>
      <c r="BN323" s="85">
        <v>0</v>
      </c>
      <c r="BO323" s="85">
        <v>0</v>
      </c>
      <c r="BP323" s="85">
        <v>0</v>
      </c>
      <c r="BQ323" s="85">
        <v>0</v>
      </c>
      <c r="BR323" s="85">
        <v>0</v>
      </c>
      <c r="BS323" s="85">
        <v>0</v>
      </c>
      <c r="BT323" s="85">
        <v>0</v>
      </c>
      <c r="BU323" s="85">
        <v>0</v>
      </c>
      <c r="BV323" s="85">
        <v>0</v>
      </c>
      <c r="BW323" s="42">
        <v>1</v>
      </c>
      <c r="BX323" s="86">
        <v>0</v>
      </c>
      <c r="BY323" s="86">
        <v>0</v>
      </c>
    </row>
    <row r="324" s="3" customFormat="1" ht="30" customHeight="1" spans="1:77">
      <c r="A324" s="21">
        <f t="shared" si="24"/>
        <v>317</v>
      </c>
      <c r="B324" s="24"/>
      <c r="C324" s="24"/>
      <c r="D324" s="24"/>
      <c r="E324" s="24">
        <v>3</v>
      </c>
      <c r="F324" s="24"/>
      <c r="G324" s="24"/>
      <c r="H324" s="24"/>
      <c r="I324" s="24"/>
      <c r="J324" s="24"/>
      <c r="K324" s="24"/>
      <c r="L324" s="22"/>
      <c r="M324" s="22" t="s">
        <v>1208</v>
      </c>
      <c r="N324" s="22"/>
      <c r="O324" s="22" t="s">
        <v>1147</v>
      </c>
      <c r="P324" s="22" t="s">
        <v>386</v>
      </c>
      <c r="Q324" s="22" t="s">
        <v>232</v>
      </c>
      <c r="R324" s="22" t="s">
        <v>227</v>
      </c>
      <c r="S324" s="22"/>
      <c r="T324" s="22" t="s">
        <v>226</v>
      </c>
      <c r="U324" s="22">
        <f>N324</f>
        <v>0</v>
      </c>
      <c r="V324" s="22" t="s">
        <v>226</v>
      </c>
      <c r="W324" s="22" t="s">
        <v>228</v>
      </c>
      <c r="X324" s="22" t="s">
        <v>229</v>
      </c>
      <c r="Y324" s="22" t="s">
        <v>400</v>
      </c>
      <c r="Z324" s="22" t="s">
        <v>231</v>
      </c>
      <c r="AA324" s="22" t="s">
        <v>232</v>
      </c>
      <c r="AB324" s="22"/>
      <c r="AC324" s="57"/>
      <c r="AD324" s="23" t="s">
        <v>319</v>
      </c>
      <c r="AE324" s="55"/>
      <c r="AF324" s="55"/>
      <c r="AG324" s="55"/>
      <c r="AH324" s="55"/>
      <c r="AI324" s="55"/>
      <c r="AJ324" s="55"/>
      <c r="AK324" s="23"/>
      <c r="AL324" s="55"/>
      <c r="AM324" s="55">
        <v>0.448</v>
      </c>
      <c r="AN324" s="55" t="s">
        <v>235</v>
      </c>
      <c r="AO324" s="55" t="s">
        <v>320</v>
      </c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 t="s">
        <v>1209</v>
      </c>
      <c r="BA324" s="85">
        <v>0</v>
      </c>
      <c r="BB324" s="85">
        <v>0</v>
      </c>
      <c r="BC324" s="85">
        <v>0</v>
      </c>
      <c r="BD324" s="85">
        <v>0</v>
      </c>
      <c r="BE324" s="85">
        <v>0</v>
      </c>
      <c r="BF324" s="85">
        <v>0</v>
      </c>
      <c r="BG324" s="86">
        <v>1</v>
      </c>
      <c r="BH324" s="85">
        <v>0</v>
      </c>
      <c r="BI324" s="152">
        <v>0</v>
      </c>
      <c r="BJ324" s="152">
        <v>0</v>
      </c>
      <c r="BK324" s="152">
        <v>0</v>
      </c>
      <c r="BL324" s="85">
        <v>0</v>
      </c>
      <c r="BM324" s="85">
        <v>0</v>
      </c>
      <c r="BN324" s="85">
        <v>0</v>
      </c>
      <c r="BO324" s="85">
        <v>0</v>
      </c>
      <c r="BP324" s="86">
        <v>0</v>
      </c>
      <c r="BQ324" s="86">
        <v>1</v>
      </c>
      <c r="BR324" s="86">
        <v>1</v>
      </c>
      <c r="BS324" s="208">
        <v>0</v>
      </c>
      <c r="BT324" s="86">
        <v>1</v>
      </c>
      <c r="BU324" s="22">
        <v>1</v>
      </c>
      <c r="BV324" s="22">
        <v>1</v>
      </c>
      <c r="BW324" s="22">
        <v>0</v>
      </c>
      <c r="BX324" s="86">
        <v>1</v>
      </c>
      <c r="BY324" s="86">
        <v>1</v>
      </c>
    </row>
    <row r="325" s="3" customFormat="1" ht="30" customHeight="1" spans="1:77">
      <c r="A325" s="21">
        <f t="shared" si="24"/>
        <v>318</v>
      </c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2"/>
      <c r="M325" s="22" t="s">
        <v>1210</v>
      </c>
      <c r="N325" s="22" t="s">
        <v>1210</v>
      </c>
      <c r="O325" s="22" t="s">
        <v>1150</v>
      </c>
      <c r="P325" s="22" t="s">
        <v>386</v>
      </c>
      <c r="Q325" s="22" t="s">
        <v>232</v>
      </c>
      <c r="R325" s="22" t="s">
        <v>227</v>
      </c>
      <c r="S325" s="22"/>
      <c r="T325" s="22" t="s">
        <v>226</v>
      </c>
      <c r="U325" s="22" t="str">
        <f>N325</f>
        <v>SHT0014512</v>
      </c>
      <c r="V325" s="22" t="s">
        <v>226</v>
      </c>
      <c r="W325" s="22" t="s">
        <v>228</v>
      </c>
      <c r="X325" s="22" t="s">
        <v>229</v>
      </c>
      <c r="Y325" s="22" t="s">
        <v>400</v>
      </c>
      <c r="Z325" s="22" t="s">
        <v>231</v>
      </c>
      <c r="AA325" s="22" t="s">
        <v>232</v>
      </c>
      <c r="AB325" s="22"/>
      <c r="AC325" s="57">
        <v>3.2978</v>
      </c>
      <c r="AD325" s="23" t="s">
        <v>319</v>
      </c>
      <c r="AE325" s="55" t="s">
        <v>331</v>
      </c>
      <c r="AF325" s="55"/>
      <c r="AG325" s="55"/>
      <c r="AH325" s="55"/>
      <c r="AI325" s="55"/>
      <c r="AJ325" s="55"/>
      <c r="AK325" s="23"/>
      <c r="AL325" s="55">
        <v>48</v>
      </c>
      <c r="AM325" s="55"/>
      <c r="AN325" s="55" t="s">
        <v>235</v>
      </c>
      <c r="AO325" s="55" t="s">
        <v>323</v>
      </c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 t="s">
        <v>1209</v>
      </c>
      <c r="BA325" s="85">
        <v>0</v>
      </c>
      <c r="BB325" s="85">
        <v>0</v>
      </c>
      <c r="BC325" s="85">
        <v>0</v>
      </c>
      <c r="BD325" s="85">
        <v>0</v>
      </c>
      <c r="BE325" s="85">
        <v>0</v>
      </c>
      <c r="BF325" s="85">
        <v>0</v>
      </c>
      <c r="BG325" s="86">
        <v>1</v>
      </c>
      <c r="BH325" s="85">
        <v>0</v>
      </c>
      <c r="BI325" s="152">
        <v>0</v>
      </c>
      <c r="BJ325" s="152">
        <v>0</v>
      </c>
      <c r="BK325" s="152">
        <v>0</v>
      </c>
      <c r="BL325" s="85">
        <v>0</v>
      </c>
      <c r="BM325" s="85">
        <v>0</v>
      </c>
      <c r="BN325" s="85">
        <v>0</v>
      </c>
      <c r="BO325" s="85">
        <v>0</v>
      </c>
      <c r="BP325" s="86">
        <v>0</v>
      </c>
      <c r="BQ325" s="86">
        <v>1</v>
      </c>
      <c r="BR325" s="86">
        <v>1</v>
      </c>
      <c r="BS325" s="208">
        <v>0</v>
      </c>
      <c r="BT325" s="86">
        <v>1</v>
      </c>
      <c r="BU325" s="22">
        <v>1</v>
      </c>
      <c r="BV325" s="22">
        <v>1</v>
      </c>
      <c r="BW325" s="22">
        <v>0</v>
      </c>
      <c r="BX325" s="86">
        <v>1</v>
      </c>
      <c r="BY325" s="86">
        <v>1</v>
      </c>
    </row>
    <row r="326" s="3" customFormat="1" ht="30" customHeight="1" spans="1:77">
      <c r="A326" s="21">
        <f t="shared" si="24"/>
        <v>319</v>
      </c>
      <c r="B326" s="24"/>
      <c r="C326" s="24"/>
      <c r="D326" s="24"/>
      <c r="E326" s="24">
        <v>3</v>
      </c>
      <c r="F326" s="24"/>
      <c r="G326" s="24"/>
      <c r="H326" s="24"/>
      <c r="I326" s="24"/>
      <c r="J326" s="24"/>
      <c r="K326" s="24"/>
      <c r="L326" s="22"/>
      <c r="M326" s="22" t="s">
        <v>1211</v>
      </c>
      <c r="N326" s="22" t="s">
        <v>1211</v>
      </c>
      <c r="O326" s="42" t="s">
        <v>1147</v>
      </c>
      <c r="P326" s="22"/>
      <c r="Q326" s="22"/>
      <c r="R326" s="22"/>
      <c r="S326" s="42"/>
      <c r="T326" s="42" t="s">
        <v>226</v>
      </c>
      <c r="U326" s="42"/>
      <c r="V326" s="42" t="s">
        <v>226</v>
      </c>
      <c r="W326" s="42" t="s">
        <v>228</v>
      </c>
      <c r="X326" s="42" t="s">
        <v>229</v>
      </c>
      <c r="Y326" s="42" t="s">
        <v>400</v>
      </c>
      <c r="Z326" s="42" t="s">
        <v>231</v>
      </c>
      <c r="AA326" s="42" t="s">
        <v>232</v>
      </c>
      <c r="AB326" s="42" t="s">
        <v>1204</v>
      </c>
      <c r="AC326" s="57">
        <v>3.3034</v>
      </c>
      <c r="AD326" s="50" t="s">
        <v>319</v>
      </c>
      <c r="AE326" s="55"/>
      <c r="AF326" s="55"/>
      <c r="AG326" s="55"/>
      <c r="AH326" s="55"/>
      <c r="AI326" s="55"/>
      <c r="AJ326" s="55"/>
      <c r="AK326" s="23"/>
      <c r="AL326" s="55"/>
      <c r="AM326" s="55"/>
      <c r="AN326" s="55" t="s">
        <v>235</v>
      </c>
      <c r="AO326" s="55" t="s">
        <v>320</v>
      </c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42">
        <v>0</v>
      </c>
      <c r="BB326" s="42">
        <v>0</v>
      </c>
      <c r="BC326" s="42">
        <v>0</v>
      </c>
      <c r="BD326" s="42">
        <v>0</v>
      </c>
      <c r="BE326" s="42">
        <v>0</v>
      </c>
      <c r="BF326" s="42">
        <v>0</v>
      </c>
      <c r="BG326" s="42">
        <v>0</v>
      </c>
      <c r="BH326" s="42">
        <v>0</v>
      </c>
      <c r="BI326" s="42">
        <v>0</v>
      </c>
      <c r="BJ326" s="42">
        <v>0</v>
      </c>
      <c r="BK326" s="42">
        <v>0</v>
      </c>
      <c r="BL326" s="42">
        <v>0</v>
      </c>
      <c r="BM326" s="42">
        <v>0</v>
      </c>
      <c r="BN326" s="42">
        <v>0</v>
      </c>
      <c r="BO326" s="42">
        <v>0</v>
      </c>
      <c r="BP326" s="42">
        <v>0</v>
      </c>
      <c r="BQ326" s="42">
        <v>0</v>
      </c>
      <c r="BR326" s="42">
        <v>0</v>
      </c>
      <c r="BS326" s="42">
        <v>0</v>
      </c>
      <c r="BT326" s="42">
        <v>0</v>
      </c>
      <c r="BU326" s="42">
        <v>0</v>
      </c>
      <c r="BV326" s="42">
        <v>0</v>
      </c>
      <c r="BW326" s="42">
        <v>1</v>
      </c>
      <c r="BX326" s="86">
        <v>0</v>
      </c>
      <c r="BY326" s="86">
        <v>0</v>
      </c>
    </row>
    <row r="327" s="3" customFormat="1" ht="30" customHeight="1" spans="1:77">
      <c r="A327" s="21">
        <f t="shared" si="24"/>
        <v>320</v>
      </c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2"/>
      <c r="M327" s="42" t="s">
        <v>1212</v>
      </c>
      <c r="N327" s="42" t="s">
        <v>1212</v>
      </c>
      <c r="O327" s="42" t="s">
        <v>1150</v>
      </c>
      <c r="P327" s="42" t="s">
        <v>386</v>
      </c>
      <c r="Q327" s="42" t="s">
        <v>232</v>
      </c>
      <c r="R327" s="42" t="s">
        <v>227</v>
      </c>
      <c r="S327" s="42"/>
      <c r="T327" s="42" t="s">
        <v>226</v>
      </c>
      <c r="U327" s="42"/>
      <c r="V327" s="42" t="s">
        <v>226</v>
      </c>
      <c r="W327" s="42" t="s">
        <v>228</v>
      </c>
      <c r="X327" s="42" t="s">
        <v>229</v>
      </c>
      <c r="Y327" s="42" t="s">
        <v>400</v>
      </c>
      <c r="Z327" s="42" t="s">
        <v>231</v>
      </c>
      <c r="AA327" s="42" t="s">
        <v>232</v>
      </c>
      <c r="AB327" s="42" t="s">
        <v>1204</v>
      </c>
      <c r="AC327" s="57">
        <v>3.3034</v>
      </c>
      <c r="AD327" s="50" t="s">
        <v>319</v>
      </c>
      <c r="AE327" s="55"/>
      <c r="AF327" s="55"/>
      <c r="AG327" s="55"/>
      <c r="AH327" s="55"/>
      <c r="AI327" s="55"/>
      <c r="AJ327" s="55"/>
      <c r="AK327" s="23"/>
      <c r="AL327" s="55"/>
      <c r="AM327" s="55"/>
      <c r="AN327" s="55" t="s">
        <v>235</v>
      </c>
      <c r="AO327" s="55" t="s">
        <v>323</v>
      </c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42">
        <v>0</v>
      </c>
      <c r="BB327" s="42">
        <v>0</v>
      </c>
      <c r="BC327" s="42">
        <v>0</v>
      </c>
      <c r="BD327" s="42">
        <v>0</v>
      </c>
      <c r="BE327" s="42">
        <v>0</v>
      </c>
      <c r="BF327" s="42">
        <v>0</v>
      </c>
      <c r="BG327" s="42">
        <v>0</v>
      </c>
      <c r="BH327" s="42">
        <v>0</v>
      </c>
      <c r="BI327" s="42">
        <v>0</v>
      </c>
      <c r="BJ327" s="42">
        <v>0</v>
      </c>
      <c r="BK327" s="42">
        <v>0</v>
      </c>
      <c r="BL327" s="42">
        <v>0</v>
      </c>
      <c r="BM327" s="42">
        <v>0</v>
      </c>
      <c r="BN327" s="42">
        <v>0</v>
      </c>
      <c r="BO327" s="42">
        <v>0</v>
      </c>
      <c r="BP327" s="42">
        <v>0</v>
      </c>
      <c r="BQ327" s="42">
        <v>0</v>
      </c>
      <c r="BR327" s="42">
        <v>0</v>
      </c>
      <c r="BS327" s="42">
        <v>0</v>
      </c>
      <c r="BT327" s="42">
        <v>0</v>
      </c>
      <c r="BU327" s="42">
        <v>0</v>
      </c>
      <c r="BV327" s="42">
        <v>0</v>
      </c>
      <c r="BW327" s="42">
        <v>1</v>
      </c>
      <c r="BX327" s="86">
        <v>0</v>
      </c>
      <c r="BY327" s="86">
        <v>0</v>
      </c>
    </row>
    <row r="328" s="3" customFormat="1" ht="30" customHeight="1" spans="1:77">
      <c r="A328" s="21">
        <f t="shared" si="24"/>
        <v>321</v>
      </c>
      <c r="B328" s="24"/>
      <c r="C328" s="24"/>
      <c r="D328" s="24"/>
      <c r="E328" s="24">
        <v>3</v>
      </c>
      <c r="F328" s="24"/>
      <c r="G328" s="24"/>
      <c r="H328" s="24"/>
      <c r="I328" s="24"/>
      <c r="J328" s="24"/>
      <c r="K328" s="24"/>
      <c r="L328" s="37"/>
      <c r="M328" s="37" t="s">
        <v>1213</v>
      </c>
      <c r="N328" s="22"/>
      <c r="O328" s="22" t="s">
        <v>1214</v>
      </c>
      <c r="P328" s="22" t="s">
        <v>386</v>
      </c>
      <c r="Q328" s="22" t="s">
        <v>232</v>
      </c>
      <c r="R328" s="22" t="s">
        <v>227</v>
      </c>
      <c r="S328" s="22"/>
      <c r="T328" s="22" t="s">
        <v>356</v>
      </c>
      <c r="U328" s="22" t="s">
        <v>1215</v>
      </c>
      <c r="V328" s="22" t="s">
        <v>301</v>
      </c>
      <c r="W328" s="22" t="s">
        <v>228</v>
      </c>
      <c r="X328" s="22" t="s">
        <v>229</v>
      </c>
      <c r="Y328" s="22" t="s">
        <v>400</v>
      </c>
      <c r="Z328" s="22" t="s">
        <v>231</v>
      </c>
      <c r="AA328" s="22" t="s">
        <v>232</v>
      </c>
      <c r="AB328" s="22" t="s">
        <v>1204</v>
      </c>
      <c r="AC328" s="56"/>
      <c r="AD328" s="23" t="s">
        <v>319</v>
      </c>
      <c r="AE328" s="55"/>
      <c r="AF328" s="55"/>
      <c r="AG328" s="55"/>
      <c r="AH328" s="55"/>
      <c r="AI328" s="55"/>
      <c r="AJ328" s="55"/>
      <c r="AK328" s="23"/>
      <c r="AL328" s="55"/>
      <c r="AM328" s="55">
        <v>0.438</v>
      </c>
      <c r="AN328" s="55" t="s">
        <v>235</v>
      </c>
      <c r="AO328" s="55" t="s">
        <v>320</v>
      </c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85">
        <v>0</v>
      </c>
      <c r="BB328" s="85">
        <v>0</v>
      </c>
      <c r="BC328" s="85">
        <v>0</v>
      </c>
      <c r="BD328" s="85">
        <v>0</v>
      </c>
      <c r="BE328" s="85">
        <v>0</v>
      </c>
      <c r="BF328" s="85">
        <v>0</v>
      </c>
      <c r="BG328" s="86">
        <v>0</v>
      </c>
      <c r="BH328" s="85">
        <v>1</v>
      </c>
      <c r="BI328" s="152">
        <v>1</v>
      </c>
      <c r="BJ328" s="152">
        <v>0</v>
      </c>
      <c r="BK328" s="152">
        <v>0</v>
      </c>
      <c r="BL328" s="85">
        <v>0</v>
      </c>
      <c r="BM328" s="85">
        <v>0</v>
      </c>
      <c r="BN328" s="85">
        <v>0</v>
      </c>
      <c r="BO328" s="85">
        <v>0</v>
      </c>
      <c r="BP328" s="86">
        <v>0</v>
      </c>
      <c r="BQ328" s="86">
        <v>0</v>
      </c>
      <c r="BR328" s="86">
        <v>0</v>
      </c>
      <c r="BS328" s="208">
        <v>0</v>
      </c>
      <c r="BT328" s="86">
        <v>0</v>
      </c>
      <c r="BU328" s="22">
        <v>0</v>
      </c>
      <c r="BV328" s="22">
        <v>0</v>
      </c>
      <c r="BW328" s="42">
        <v>0</v>
      </c>
      <c r="BX328" s="86">
        <v>0</v>
      </c>
      <c r="BY328" s="86">
        <v>0</v>
      </c>
    </row>
    <row r="329" s="3" customFormat="1" ht="30" customHeight="1" spans="1:77">
      <c r="A329" s="21">
        <f t="shared" si="24"/>
        <v>322</v>
      </c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37"/>
      <c r="M329" s="37" t="s">
        <v>1216</v>
      </c>
      <c r="N329" s="22" t="s">
        <v>1215</v>
      </c>
      <c r="O329" s="22" t="s">
        <v>1217</v>
      </c>
      <c r="P329" s="22" t="s">
        <v>386</v>
      </c>
      <c r="Q329" s="22" t="s">
        <v>232</v>
      </c>
      <c r="R329" s="22" t="s">
        <v>227</v>
      </c>
      <c r="S329" s="22"/>
      <c r="T329" s="22" t="s">
        <v>356</v>
      </c>
      <c r="U329" s="22" t="s">
        <v>1215</v>
      </c>
      <c r="V329" s="22" t="s">
        <v>301</v>
      </c>
      <c r="W329" s="22" t="s">
        <v>228</v>
      </c>
      <c r="X329" s="22" t="s">
        <v>229</v>
      </c>
      <c r="Y329" s="22" t="s">
        <v>400</v>
      </c>
      <c r="Z329" s="22" t="s">
        <v>231</v>
      </c>
      <c r="AA329" s="22" t="s">
        <v>232</v>
      </c>
      <c r="AB329" s="22" t="s">
        <v>1204</v>
      </c>
      <c r="AC329" s="56">
        <v>3.839</v>
      </c>
      <c r="AD329" s="23" t="s">
        <v>319</v>
      </c>
      <c r="AE329" s="55" t="s">
        <v>331</v>
      </c>
      <c r="AF329" s="55"/>
      <c r="AG329" s="55"/>
      <c r="AH329" s="55"/>
      <c r="AI329" s="55"/>
      <c r="AJ329" s="55"/>
      <c r="AK329" s="23"/>
      <c r="AL329" s="55">
        <v>48</v>
      </c>
      <c r="AM329" s="55"/>
      <c r="AN329" s="55" t="s">
        <v>235</v>
      </c>
      <c r="AO329" s="55" t="s">
        <v>323</v>
      </c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85">
        <v>0</v>
      </c>
      <c r="BB329" s="85">
        <v>0</v>
      </c>
      <c r="BC329" s="85">
        <v>0</v>
      </c>
      <c r="BD329" s="85">
        <v>0</v>
      </c>
      <c r="BE329" s="85">
        <v>0</v>
      </c>
      <c r="BF329" s="85">
        <v>0</v>
      </c>
      <c r="BG329" s="86">
        <v>0</v>
      </c>
      <c r="BH329" s="85">
        <v>1</v>
      </c>
      <c r="BI329" s="152">
        <v>1</v>
      </c>
      <c r="BJ329" s="152">
        <v>0</v>
      </c>
      <c r="BK329" s="152">
        <v>0</v>
      </c>
      <c r="BL329" s="85">
        <v>0</v>
      </c>
      <c r="BM329" s="85">
        <v>0</v>
      </c>
      <c r="BN329" s="85">
        <v>0</v>
      </c>
      <c r="BO329" s="85">
        <v>0</v>
      </c>
      <c r="BP329" s="86">
        <v>0</v>
      </c>
      <c r="BQ329" s="86">
        <v>0</v>
      </c>
      <c r="BR329" s="86">
        <v>0</v>
      </c>
      <c r="BS329" s="208">
        <v>0</v>
      </c>
      <c r="BT329" s="86">
        <v>0</v>
      </c>
      <c r="BU329" s="22">
        <v>0</v>
      </c>
      <c r="BV329" s="22">
        <v>0</v>
      </c>
      <c r="BW329" s="42">
        <v>0</v>
      </c>
      <c r="BX329" s="86">
        <v>0</v>
      </c>
      <c r="BY329" s="86">
        <v>0</v>
      </c>
    </row>
    <row r="330" s="3" customFormat="1" ht="30" customHeight="1" spans="1:77">
      <c r="A330" s="21">
        <f t="shared" si="24"/>
        <v>323</v>
      </c>
      <c r="B330" s="24"/>
      <c r="C330" s="24"/>
      <c r="D330" s="24"/>
      <c r="E330" s="24">
        <v>3</v>
      </c>
      <c r="F330" s="24"/>
      <c r="G330" s="24"/>
      <c r="H330" s="24"/>
      <c r="I330" s="24"/>
      <c r="J330" s="24"/>
      <c r="K330" s="24"/>
      <c r="L330" s="37"/>
      <c r="M330" s="37" t="s">
        <v>1218</v>
      </c>
      <c r="N330" s="22"/>
      <c r="O330" s="22" t="s">
        <v>1214</v>
      </c>
      <c r="P330" s="22" t="s">
        <v>386</v>
      </c>
      <c r="Q330" s="22" t="s">
        <v>232</v>
      </c>
      <c r="R330" s="22" t="s">
        <v>227</v>
      </c>
      <c r="S330" s="22"/>
      <c r="T330" s="22" t="s">
        <v>356</v>
      </c>
      <c r="U330" s="22" t="s">
        <v>1215</v>
      </c>
      <c r="V330" s="22" t="s">
        <v>301</v>
      </c>
      <c r="W330" s="22" t="s">
        <v>228</v>
      </c>
      <c r="X330" s="22" t="s">
        <v>229</v>
      </c>
      <c r="Y330" s="22" t="s">
        <v>400</v>
      </c>
      <c r="Z330" s="22" t="s">
        <v>231</v>
      </c>
      <c r="AA330" s="22" t="s">
        <v>232</v>
      </c>
      <c r="AB330" s="22" t="s">
        <v>1204</v>
      </c>
      <c r="AC330" s="56"/>
      <c r="AD330" s="23" t="s">
        <v>319</v>
      </c>
      <c r="AE330" s="55"/>
      <c r="AF330" s="55"/>
      <c r="AG330" s="55"/>
      <c r="AH330" s="55"/>
      <c r="AI330" s="55"/>
      <c r="AJ330" s="55"/>
      <c r="AK330" s="23"/>
      <c r="AL330" s="55"/>
      <c r="AM330" s="55">
        <v>0.438</v>
      </c>
      <c r="AN330" s="55" t="s">
        <v>235</v>
      </c>
      <c r="AO330" s="55" t="s">
        <v>320</v>
      </c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85">
        <v>0</v>
      </c>
      <c r="BB330" s="85">
        <v>0</v>
      </c>
      <c r="BC330" s="85">
        <v>0</v>
      </c>
      <c r="BD330" s="85">
        <v>0</v>
      </c>
      <c r="BE330" s="85">
        <v>0</v>
      </c>
      <c r="BF330" s="85">
        <v>0</v>
      </c>
      <c r="BG330" s="86">
        <v>0</v>
      </c>
      <c r="BH330" s="85">
        <v>0</v>
      </c>
      <c r="BI330" s="152">
        <v>0</v>
      </c>
      <c r="BJ330" s="152">
        <v>1</v>
      </c>
      <c r="BK330" s="152">
        <v>1</v>
      </c>
      <c r="BL330" s="85">
        <v>1</v>
      </c>
      <c r="BM330" s="85">
        <v>1</v>
      </c>
      <c r="BN330" s="85">
        <v>0</v>
      </c>
      <c r="BO330" s="85">
        <v>0</v>
      </c>
      <c r="BP330" s="86">
        <v>0</v>
      </c>
      <c r="BQ330" s="86">
        <v>0</v>
      </c>
      <c r="BR330" s="86">
        <v>0</v>
      </c>
      <c r="BS330" s="208">
        <v>0</v>
      </c>
      <c r="BT330" s="86">
        <v>0</v>
      </c>
      <c r="BU330" s="22">
        <v>0</v>
      </c>
      <c r="BV330" s="22">
        <v>0</v>
      </c>
      <c r="BW330" s="42">
        <v>0</v>
      </c>
      <c r="BX330" s="86">
        <v>0</v>
      </c>
      <c r="BY330" s="86">
        <v>0</v>
      </c>
    </row>
    <row r="331" s="3" customFormat="1" ht="30" customHeight="1" spans="1:77">
      <c r="A331" s="21">
        <f t="shared" ref="A331:A355" si="25">ROW()-7</f>
        <v>324</v>
      </c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37"/>
      <c r="M331" s="37" t="s">
        <v>1219</v>
      </c>
      <c r="N331" s="22" t="s">
        <v>1220</v>
      </c>
      <c r="O331" s="22" t="s">
        <v>1217</v>
      </c>
      <c r="P331" s="22" t="s">
        <v>386</v>
      </c>
      <c r="Q331" s="22" t="s">
        <v>232</v>
      </c>
      <c r="R331" s="22" t="s">
        <v>227</v>
      </c>
      <c r="S331" s="22"/>
      <c r="T331" s="22" t="s">
        <v>356</v>
      </c>
      <c r="U331" s="22" t="s">
        <v>1215</v>
      </c>
      <c r="V331" s="22" t="s">
        <v>301</v>
      </c>
      <c r="W331" s="22" t="s">
        <v>228</v>
      </c>
      <c r="X331" s="22" t="s">
        <v>229</v>
      </c>
      <c r="Y331" s="22" t="s">
        <v>400</v>
      </c>
      <c r="Z331" s="22" t="s">
        <v>231</v>
      </c>
      <c r="AA331" s="22" t="s">
        <v>232</v>
      </c>
      <c r="AB331" s="22" t="s">
        <v>1204</v>
      </c>
      <c r="AC331" s="56">
        <v>3.839</v>
      </c>
      <c r="AD331" s="23" t="s">
        <v>319</v>
      </c>
      <c r="AE331" s="55" t="s">
        <v>331</v>
      </c>
      <c r="AF331" s="55"/>
      <c r="AG331" s="55"/>
      <c r="AH331" s="55"/>
      <c r="AI331" s="55"/>
      <c r="AJ331" s="55"/>
      <c r="AK331" s="23"/>
      <c r="AL331" s="55">
        <v>48</v>
      </c>
      <c r="AM331" s="55"/>
      <c r="AN331" s="55" t="s">
        <v>235</v>
      </c>
      <c r="AO331" s="55" t="s">
        <v>323</v>
      </c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85">
        <v>0</v>
      </c>
      <c r="BB331" s="85">
        <v>0</v>
      </c>
      <c r="BC331" s="85">
        <v>0</v>
      </c>
      <c r="BD331" s="85">
        <v>0</v>
      </c>
      <c r="BE331" s="85">
        <v>0</v>
      </c>
      <c r="BF331" s="85">
        <v>0</v>
      </c>
      <c r="BG331" s="86">
        <v>0</v>
      </c>
      <c r="BH331" s="85">
        <v>0</v>
      </c>
      <c r="BI331" s="152">
        <v>0</v>
      </c>
      <c r="BJ331" s="152">
        <v>1</v>
      </c>
      <c r="BK331" s="152">
        <v>1</v>
      </c>
      <c r="BL331" s="85">
        <v>1</v>
      </c>
      <c r="BM331" s="85">
        <v>1</v>
      </c>
      <c r="BN331" s="85">
        <v>0</v>
      </c>
      <c r="BO331" s="85">
        <v>0</v>
      </c>
      <c r="BP331" s="86">
        <v>0</v>
      </c>
      <c r="BQ331" s="86">
        <v>0</v>
      </c>
      <c r="BR331" s="86">
        <v>0</v>
      </c>
      <c r="BS331" s="208">
        <v>0</v>
      </c>
      <c r="BT331" s="86">
        <v>0</v>
      </c>
      <c r="BU331" s="22">
        <v>0</v>
      </c>
      <c r="BV331" s="22">
        <v>0</v>
      </c>
      <c r="BW331" s="42">
        <v>0</v>
      </c>
      <c r="BX331" s="86">
        <v>0</v>
      </c>
      <c r="BY331" s="86">
        <v>0</v>
      </c>
    </row>
    <row r="332" s="3" customFormat="1" ht="30" customHeight="1" spans="1:77">
      <c r="A332" s="21">
        <f t="shared" si="25"/>
        <v>325</v>
      </c>
      <c r="B332" s="24"/>
      <c r="C332" s="24"/>
      <c r="D332" s="24"/>
      <c r="E332" s="24">
        <v>3</v>
      </c>
      <c r="F332" s="24"/>
      <c r="G332" s="24"/>
      <c r="H332" s="24"/>
      <c r="I332" s="24"/>
      <c r="J332" s="24"/>
      <c r="K332" s="24"/>
      <c r="L332" s="37"/>
      <c r="M332" s="37" t="s">
        <v>1173</v>
      </c>
      <c r="N332" s="22" t="s">
        <v>1174</v>
      </c>
      <c r="O332" s="22" t="s">
        <v>1175</v>
      </c>
      <c r="P332" s="22" t="s">
        <v>765</v>
      </c>
      <c r="Q332" s="22" t="s">
        <v>242</v>
      </c>
      <c r="R332" s="22" t="s">
        <v>227</v>
      </c>
      <c r="S332" s="22"/>
      <c r="T332" s="22" t="s">
        <v>356</v>
      </c>
      <c r="U332" s="22" t="s">
        <v>1174</v>
      </c>
      <c r="V332" s="22" t="s">
        <v>301</v>
      </c>
      <c r="W332" s="22" t="s">
        <v>229</v>
      </c>
      <c r="X332" s="22" t="s">
        <v>228</v>
      </c>
      <c r="Y332" s="22" t="s">
        <v>765</v>
      </c>
      <c r="Z332" s="22" t="s">
        <v>1176</v>
      </c>
      <c r="AA332" s="22" t="s">
        <v>232</v>
      </c>
      <c r="AB332" s="22" t="s">
        <v>1177</v>
      </c>
      <c r="AC332" s="22">
        <v>0.005</v>
      </c>
      <c r="AD332" s="23"/>
      <c r="AE332" s="55" t="s">
        <v>587</v>
      </c>
      <c r="AF332" s="55"/>
      <c r="AG332" s="55" t="s">
        <v>768</v>
      </c>
      <c r="AH332" s="55"/>
      <c r="AI332" s="55"/>
      <c r="AJ332" s="55">
        <f>AC332*1.02</f>
        <v>0.0051</v>
      </c>
      <c r="AK332" s="65">
        <f>AC332/AJ332</f>
        <v>0.980392156862745</v>
      </c>
      <c r="AL332" s="55"/>
      <c r="AM332" s="55"/>
      <c r="AN332" s="55" t="s">
        <v>235</v>
      </c>
      <c r="AO332" s="55" t="s">
        <v>914</v>
      </c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85">
        <v>0</v>
      </c>
      <c r="BB332" s="85">
        <v>0</v>
      </c>
      <c r="BC332" s="85">
        <v>0</v>
      </c>
      <c r="BD332" s="85">
        <v>0</v>
      </c>
      <c r="BE332" s="85">
        <v>0</v>
      </c>
      <c r="BF332" s="85">
        <v>0</v>
      </c>
      <c r="BG332" s="86">
        <v>4</v>
      </c>
      <c r="BH332" s="85">
        <v>4</v>
      </c>
      <c r="BI332" s="152">
        <v>4</v>
      </c>
      <c r="BJ332" s="152">
        <v>4</v>
      </c>
      <c r="BK332" s="152">
        <v>4</v>
      </c>
      <c r="BL332" s="85">
        <v>0</v>
      </c>
      <c r="BM332" s="85">
        <v>0</v>
      </c>
      <c r="BN332" s="85">
        <v>0</v>
      </c>
      <c r="BO332" s="85">
        <v>0</v>
      </c>
      <c r="BP332" s="86">
        <v>0</v>
      </c>
      <c r="BQ332" s="86">
        <v>4</v>
      </c>
      <c r="BR332" s="86">
        <v>4</v>
      </c>
      <c r="BS332" s="208">
        <v>0</v>
      </c>
      <c r="BT332" s="86">
        <v>4</v>
      </c>
      <c r="BU332" s="22">
        <v>4</v>
      </c>
      <c r="BV332" s="22">
        <v>4</v>
      </c>
      <c r="BW332" s="42">
        <v>4</v>
      </c>
      <c r="BX332" s="86">
        <v>4</v>
      </c>
      <c r="BY332" s="86">
        <v>4</v>
      </c>
    </row>
    <row r="333" s="3" customFormat="1" ht="30" customHeight="1" spans="1:77">
      <c r="A333" s="21">
        <f t="shared" si="25"/>
        <v>326</v>
      </c>
      <c r="B333" s="24"/>
      <c r="C333" s="24"/>
      <c r="D333" s="24"/>
      <c r="E333" s="24">
        <v>3</v>
      </c>
      <c r="F333" s="24"/>
      <c r="G333" s="24"/>
      <c r="H333" s="24"/>
      <c r="I333" s="24"/>
      <c r="J333" s="24"/>
      <c r="K333" s="24"/>
      <c r="L333" s="37"/>
      <c r="M333" s="22" t="s">
        <v>1178</v>
      </c>
      <c r="N333" s="22" t="s">
        <v>1178</v>
      </c>
      <c r="O333" s="22" t="s">
        <v>1179</v>
      </c>
      <c r="P333" s="22" t="s">
        <v>1180</v>
      </c>
      <c r="Q333" s="22" t="s">
        <v>242</v>
      </c>
      <c r="R333" s="22" t="s">
        <v>227</v>
      </c>
      <c r="S333" s="22"/>
      <c r="T333" s="22" t="s">
        <v>226</v>
      </c>
      <c r="U333" s="22" t="s">
        <v>1178</v>
      </c>
      <c r="V333" s="22" t="s">
        <v>226</v>
      </c>
      <c r="W333" s="22" t="s">
        <v>228</v>
      </c>
      <c r="X333" s="22" t="s">
        <v>229</v>
      </c>
      <c r="Y333" s="22" t="s">
        <v>339</v>
      </c>
      <c r="Z333" s="22" t="s">
        <v>1221</v>
      </c>
      <c r="AA333" s="22" t="s">
        <v>1182</v>
      </c>
      <c r="AB333" s="22" t="s">
        <v>1097</v>
      </c>
      <c r="AC333" s="22">
        <v>0.0061</v>
      </c>
      <c r="AD333" s="23" t="s">
        <v>1183</v>
      </c>
      <c r="AE333" s="55"/>
      <c r="AF333" s="55"/>
      <c r="AG333" s="55"/>
      <c r="AH333" s="55"/>
      <c r="AI333" s="55"/>
      <c r="AJ333" s="55"/>
      <c r="AK333" s="23"/>
      <c r="AL333" s="55"/>
      <c r="AM333" s="55"/>
      <c r="AN333" s="55" t="s">
        <v>342</v>
      </c>
      <c r="AO333" s="55" t="s">
        <v>1184</v>
      </c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85">
        <v>0</v>
      </c>
      <c r="BB333" s="85">
        <v>0</v>
      </c>
      <c r="BC333" s="85">
        <v>0</v>
      </c>
      <c r="BD333" s="85">
        <v>0</v>
      </c>
      <c r="BE333" s="85">
        <v>0</v>
      </c>
      <c r="BF333" s="85">
        <v>0</v>
      </c>
      <c r="BG333" s="86">
        <v>4</v>
      </c>
      <c r="BH333" s="85">
        <v>4</v>
      </c>
      <c r="BI333" s="152">
        <v>4</v>
      </c>
      <c r="BJ333" s="152">
        <v>4</v>
      </c>
      <c r="BK333" s="152">
        <v>4</v>
      </c>
      <c r="BL333" s="85">
        <v>0</v>
      </c>
      <c r="BM333" s="85">
        <v>0</v>
      </c>
      <c r="BN333" s="85">
        <v>0</v>
      </c>
      <c r="BO333" s="85">
        <v>0</v>
      </c>
      <c r="BP333" s="86">
        <v>0</v>
      </c>
      <c r="BQ333" s="86">
        <v>4</v>
      </c>
      <c r="BR333" s="86">
        <v>4</v>
      </c>
      <c r="BS333" s="208">
        <v>0</v>
      </c>
      <c r="BT333" s="86">
        <v>4</v>
      </c>
      <c r="BU333" s="22">
        <v>4</v>
      </c>
      <c r="BV333" s="22">
        <v>4</v>
      </c>
      <c r="BW333" s="42">
        <v>4</v>
      </c>
      <c r="BX333" s="86">
        <v>4</v>
      </c>
      <c r="BY333" s="86">
        <v>4</v>
      </c>
    </row>
    <row r="334" s="3" customFormat="1" ht="30" customHeight="1" spans="1:77">
      <c r="A334" s="21">
        <f t="shared" si="25"/>
        <v>327</v>
      </c>
      <c r="B334" s="24"/>
      <c r="C334" s="24"/>
      <c r="D334" s="24"/>
      <c r="E334" s="24">
        <v>3</v>
      </c>
      <c r="F334" s="24"/>
      <c r="G334" s="24"/>
      <c r="H334" s="24"/>
      <c r="I334" s="24"/>
      <c r="J334" s="24"/>
      <c r="K334" s="24"/>
      <c r="L334" s="37"/>
      <c r="M334" s="37" t="s">
        <v>1222</v>
      </c>
      <c r="N334" s="22" t="s">
        <v>1223</v>
      </c>
      <c r="O334" s="22" t="s">
        <v>1224</v>
      </c>
      <c r="P334" s="22" t="s">
        <v>765</v>
      </c>
      <c r="Q334" s="22"/>
      <c r="R334" s="22" t="s">
        <v>227</v>
      </c>
      <c r="S334" s="22"/>
      <c r="T334" s="22" t="s">
        <v>356</v>
      </c>
      <c r="U334" s="22" t="s">
        <v>1223</v>
      </c>
      <c r="V334" s="22" t="s">
        <v>301</v>
      </c>
      <c r="W334" s="22" t="s">
        <v>229</v>
      </c>
      <c r="X334" s="22" t="s">
        <v>228</v>
      </c>
      <c r="Y334" s="22" t="s">
        <v>765</v>
      </c>
      <c r="Z334" s="22" t="s">
        <v>1225</v>
      </c>
      <c r="AA334" s="22" t="s">
        <v>232</v>
      </c>
      <c r="AB334" s="22" t="s">
        <v>1226</v>
      </c>
      <c r="AC334" s="22">
        <v>0.017</v>
      </c>
      <c r="AD334" s="23"/>
      <c r="AE334" s="55" t="s">
        <v>587</v>
      </c>
      <c r="AF334" s="55"/>
      <c r="AG334" s="55" t="s">
        <v>588</v>
      </c>
      <c r="AH334" s="55"/>
      <c r="AI334" s="55"/>
      <c r="AJ334" s="55">
        <v>0.01768</v>
      </c>
      <c r="AK334" s="65">
        <f>AC334/AJ334</f>
        <v>0.961538461538462</v>
      </c>
      <c r="AL334" s="55"/>
      <c r="AM334" s="55"/>
      <c r="AN334" s="55" t="s">
        <v>342</v>
      </c>
      <c r="AO334" s="55" t="s">
        <v>1227</v>
      </c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85">
        <v>0</v>
      </c>
      <c r="BB334" s="85">
        <v>0</v>
      </c>
      <c r="BC334" s="85">
        <v>0</v>
      </c>
      <c r="BD334" s="85">
        <v>0</v>
      </c>
      <c r="BE334" s="85">
        <v>0</v>
      </c>
      <c r="BF334" s="85">
        <v>0</v>
      </c>
      <c r="BG334" s="86">
        <v>0</v>
      </c>
      <c r="BH334" s="85">
        <v>2</v>
      </c>
      <c r="BI334" s="152">
        <v>2</v>
      </c>
      <c r="BJ334" s="152">
        <v>2</v>
      </c>
      <c r="BK334" s="152">
        <v>2</v>
      </c>
      <c r="BL334" s="85">
        <v>2</v>
      </c>
      <c r="BM334" s="85">
        <v>2</v>
      </c>
      <c r="BN334" s="85">
        <v>0</v>
      </c>
      <c r="BO334" s="85">
        <v>0</v>
      </c>
      <c r="BP334" s="86">
        <v>0</v>
      </c>
      <c r="BQ334" s="86">
        <v>0</v>
      </c>
      <c r="BR334" s="86">
        <v>0</v>
      </c>
      <c r="BS334" s="208">
        <v>0</v>
      </c>
      <c r="BT334" s="86">
        <v>0</v>
      </c>
      <c r="BU334" s="22">
        <v>0</v>
      </c>
      <c r="BV334" s="22">
        <v>0</v>
      </c>
      <c r="BW334" s="42">
        <v>0</v>
      </c>
      <c r="BX334" s="86">
        <v>0</v>
      </c>
      <c r="BY334" s="86">
        <v>0</v>
      </c>
    </row>
    <row r="335" s="3" customFormat="1" ht="30" customHeight="1" spans="1:77">
      <c r="A335" s="21">
        <f t="shared" si="25"/>
        <v>328</v>
      </c>
      <c r="B335" s="24"/>
      <c r="C335" s="24"/>
      <c r="D335" s="24"/>
      <c r="E335" s="24">
        <v>3</v>
      </c>
      <c r="F335" s="24"/>
      <c r="G335" s="24"/>
      <c r="H335" s="24"/>
      <c r="I335" s="24"/>
      <c r="J335" s="24"/>
      <c r="K335" s="24"/>
      <c r="L335" s="37"/>
      <c r="M335" s="37" t="s">
        <v>1228</v>
      </c>
      <c r="N335" s="22" t="s">
        <v>1229</v>
      </c>
      <c r="O335" s="22" t="s">
        <v>860</v>
      </c>
      <c r="P335" s="22" t="s">
        <v>339</v>
      </c>
      <c r="Q335" s="22"/>
      <c r="R335" s="22" t="s">
        <v>227</v>
      </c>
      <c r="S335" s="22"/>
      <c r="T335" s="22" t="s">
        <v>356</v>
      </c>
      <c r="U335" s="22" t="s">
        <v>232</v>
      </c>
      <c r="V335" s="22" t="s">
        <v>301</v>
      </c>
      <c r="W335" s="22" t="s">
        <v>229</v>
      </c>
      <c r="X335" s="22" t="s">
        <v>228</v>
      </c>
      <c r="Y335" s="22" t="s">
        <v>339</v>
      </c>
      <c r="Z335" s="22" t="s">
        <v>1230</v>
      </c>
      <c r="AA335" s="22" t="s">
        <v>232</v>
      </c>
      <c r="AB335" s="22" t="s">
        <v>1231</v>
      </c>
      <c r="AC335" s="22">
        <v>0.005</v>
      </c>
      <c r="AD335" s="23"/>
      <c r="AE335" s="55"/>
      <c r="AF335" s="55"/>
      <c r="AG335" s="55"/>
      <c r="AH335" s="55"/>
      <c r="AI335" s="55"/>
      <c r="AJ335" s="55"/>
      <c r="AK335" s="23"/>
      <c r="AL335" s="55"/>
      <c r="AM335" s="55"/>
      <c r="AN335" s="55" t="s">
        <v>342</v>
      </c>
      <c r="AO335" s="55" t="s">
        <v>816</v>
      </c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85">
        <v>0</v>
      </c>
      <c r="BB335" s="85">
        <v>0</v>
      </c>
      <c r="BC335" s="85">
        <v>0</v>
      </c>
      <c r="BD335" s="85">
        <v>0</v>
      </c>
      <c r="BE335" s="85">
        <v>0</v>
      </c>
      <c r="BF335" s="85">
        <v>0</v>
      </c>
      <c r="BG335" s="86">
        <v>0</v>
      </c>
      <c r="BH335" s="85">
        <v>4</v>
      </c>
      <c r="BI335" s="152">
        <v>4</v>
      </c>
      <c r="BJ335" s="152">
        <v>4</v>
      </c>
      <c r="BK335" s="152">
        <v>4</v>
      </c>
      <c r="BL335" s="85">
        <v>4</v>
      </c>
      <c r="BM335" s="85">
        <v>4</v>
      </c>
      <c r="BN335" s="85">
        <v>0</v>
      </c>
      <c r="BO335" s="85">
        <v>0</v>
      </c>
      <c r="BP335" s="86">
        <v>0</v>
      </c>
      <c r="BQ335" s="86">
        <v>0</v>
      </c>
      <c r="BR335" s="86">
        <v>0</v>
      </c>
      <c r="BS335" s="208">
        <v>0</v>
      </c>
      <c r="BT335" s="86">
        <v>0</v>
      </c>
      <c r="BU335" s="22">
        <v>0</v>
      </c>
      <c r="BV335" s="22">
        <v>0</v>
      </c>
      <c r="BW335" s="42">
        <v>0</v>
      </c>
      <c r="BX335" s="86">
        <v>0</v>
      </c>
      <c r="BY335" s="86">
        <v>0</v>
      </c>
    </row>
    <row r="336" s="3" customFormat="1" ht="30" customHeight="1" spans="1:77">
      <c r="A336" s="21">
        <f t="shared" si="25"/>
        <v>329</v>
      </c>
      <c r="B336" s="24"/>
      <c r="C336" s="24"/>
      <c r="D336" s="24">
        <v>2</v>
      </c>
      <c r="E336" s="24"/>
      <c r="F336" s="24"/>
      <c r="G336" s="24"/>
      <c r="H336" s="24"/>
      <c r="I336" s="24"/>
      <c r="J336" s="24"/>
      <c r="K336" s="24"/>
      <c r="L336" s="37"/>
      <c r="M336" s="37" t="s">
        <v>1232</v>
      </c>
      <c r="N336" s="210" t="s">
        <v>1232</v>
      </c>
      <c r="O336" s="146" t="s">
        <v>1233</v>
      </c>
      <c r="P336" s="48" t="s">
        <v>765</v>
      </c>
      <c r="Q336" s="23" t="s">
        <v>242</v>
      </c>
      <c r="R336" s="24" t="s">
        <v>227</v>
      </c>
      <c r="S336" s="48"/>
      <c r="T336" s="23" t="s">
        <v>356</v>
      </c>
      <c r="U336" s="210" t="s">
        <v>1232</v>
      </c>
      <c r="V336" s="23" t="s">
        <v>301</v>
      </c>
      <c r="W336" s="24" t="s">
        <v>229</v>
      </c>
      <c r="X336" s="48" t="s">
        <v>228</v>
      </c>
      <c r="Y336" s="48" t="s">
        <v>765</v>
      </c>
      <c r="Z336" s="23" t="s">
        <v>968</v>
      </c>
      <c r="AA336" s="24" t="s">
        <v>232</v>
      </c>
      <c r="AB336" s="159" t="s">
        <v>1234</v>
      </c>
      <c r="AC336" s="217">
        <v>0.0007</v>
      </c>
      <c r="AD336" s="23" t="s">
        <v>232</v>
      </c>
      <c r="AE336" s="55" t="s">
        <v>587</v>
      </c>
      <c r="AF336" s="55"/>
      <c r="AG336" s="55" t="s">
        <v>768</v>
      </c>
      <c r="AH336" s="55"/>
      <c r="AI336" s="55"/>
      <c r="AJ336" s="55">
        <f>AC336*1.02</f>
        <v>0.000714</v>
      </c>
      <c r="AK336" s="65">
        <f>AC336/AJ336</f>
        <v>0.980392156862745</v>
      </c>
      <c r="AL336" s="55"/>
      <c r="AM336" s="55"/>
      <c r="AN336" s="55" t="s">
        <v>342</v>
      </c>
      <c r="AO336" s="55" t="s">
        <v>957</v>
      </c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85">
        <v>3</v>
      </c>
      <c r="BB336" s="85">
        <v>3</v>
      </c>
      <c r="BC336" s="85">
        <v>3</v>
      </c>
      <c r="BD336" s="85">
        <v>1</v>
      </c>
      <c r="BE336" s="85">
        <v>3</v>
      </c>
      <c r="BF336" s="85">
        <v>1</v>
      </c>
      <c r="BG336" s="86">
        <v>3</v>
      </c>
      <c r="BH336" s="85">
        <v>3</v>
      </c>
      <c r="BI336" s="152">
        <v>3</v>
      </c>
      <c r="BJ336" s="152">
        <v>3</v>
      </c>
      <c r="BK336" s="152">
        <v>3</v>
      </c>
      <c r="BL336" s="85">
        <v>3</v>
      </c>
      <c r="BM336" s="85">
        <v>3</v>
      </c>
      <c r="BN336" s="85">
        <v>1</v>
      </c>
      <c r="BO336" s="85">
        <v>1</v>
      </c>
      <c r="BP336" s="86">
        <v>1</v>
      </c>
      <c r="BQ336" s="86">
        <v>3</v>
      </c>
      <c r="BR336" s="86">
        <v>3</v>
      </c>
      <c r="BS336" s="208">
        <v>1</v>
      </c>
      <c r="BT336" s="86">
        <v>3</v>
      </c>
      <c r="BU336" s="22">
        <v>3</v>
      </c>
      <c r="BV336" s="22">
        <v>3</v>
      </c>
      <c r="BW336" s="42">
        <v>3</v>
      </c>
      <c r="BX336" s="86">
        <v>3</v>
      </c>
      <c r="BY336" s="86">
        <v>3</v>
      </c>
    </row>
    <row r="337" s="3" customFormat="1" ht="30" customHeight="1" spans="1:77">
      <c r="A337" s="21">
        <f t="shared" si="25"/>
        <v>330</v>
      </c>
      <c r="B337" s="24"/>
      <c r="C337" s="24"/>
      <c r="D337" s="24">
        <v>2</v>
      </c>
      <c r="E337" s="24"/>
      <c r="F337" s="24"/>
      <c r="G337" s="24"/>
      <c r="H337" s="24"/>
      <c r="I337" s="24"/>
      <c r="J337" s="24"/>
      <c r="K337" s="24"/>
      <c r="L337" s="37"/>
      <c r="M337" s="37" t="s">
        <v>1235</v>
      </c>
      <c r="N337" s="210" t="s">
        <v>1235</v>
      </c>
      <c r="O337" s="146" t="s">
        <v>1236</v>
      </c>
      <c r="P337" s="48" t="s">
        <v>765</v>
      </c>
      <c r="Q337" s="23" t="s">
        <v>367</v>
      </c>
      <c r="R337" s="24" t="s">
        <v>227</v>
      </c>
      <c r="S337" s="48"/>
      <c r="T337" s="23" t="s">
        <v>226</v>
      </c>
      <c r="U337" s="210" t="s">
        <v>1235</v>
      </c>
      <c r="V337" s="23" t="s">
        <v>226</v>
      </c>
      <c r="W337" s="24" t="s">
        <v>228</v>
      </c>
      <c r="X337" s="48" t="s">
        <v>229</v>
      </c>
      <c r="Y337" s="48" t="s">
        <v>765</v>
      </c>
      <c r="Z337" s="23" t="s">
        <v>968</v>
      </c>
      <c r="AA337" s="24" t="s">
        <v>232</v>
      </c>
      <c r="AB337" s="159" t="s">
        <v>1237</v>
      </c>
      <c r="AC337" s="217">
        <v>0.0013</v>
      </c>
      <c r="AD337" s="23" t="s">
        <v>232</v>
      </c>
      <c r="AE337" s="55" t="s">
        <v>587</v>
      </c>
      <c r="AF337" s="55"/>
      <c r="AG337" s="55" t="s">
        <v>768</v>
      </c>
      <c r="AH337" s="55"/>
      <c r="AI337" s="55"/>
      <c r="AJ337" s="55">
        <f>AC337*1.02</f>
        <v>0.001326</v>
      </c>
      <c r="AK337" s="65">
        <f>AC337/AJ337</f>
        <v>0.980392156862745</v>
      </c>
      <c r="AL337" s="55"/>
      <c r="AM337" s="55"/>
      <c r="AN337" s="55" t="s">
        <v>342</v>
      </c>
      <c r="AO337" s="55" t="s">
        <v>973</v>
      </c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85">
        <v>1</v>
      </c>
      <c r="BB337" s="85">
        <v>1</v>
      </c>
      <c r="BC337" s="85">
        <v>1</v>
      </c>
      <c r="BD337" s="85">
        <v>1</v>
      </c>
      <c r="BE337" s="85">
        <v>1</v>
      </c>
      <c r="BF337" s="85">
        <v>1</v>
      </c>
      <c r="BG337" s="86">
        <v>1</v>
      </c>
      <c r="BH337" s="85">
        <v>1</v>
      </c>
      <c r="BI337" s="152">
        <v>1</v>
      </c>
      <c r="BJ337" s="152">
        <v>1</v>
      </c>
      <c r="BK337" s="152">
        <v>1</v>
      </c>
      <c r="BL337" s="85">
        <v>1</v>
      </c>
      <c r="BM337" s="85">
        <v>1</v>
      </c>
      <c r="BN337" s="85">
        <v>1</v>
      </c>
      <c r="BO337" s="85">
        <v>1</v>
      </c>
      <c r="BP337" s="86">
        <v>1</v>
      </c>
      <c r="BQ337" s="86">
        <v>1</v>
      </c>
      <c r="BR337" s="86">
        <v>1</v>
      </c>
      <c r="BS337" s="208">
        <v>1</v>
      </c>
      <c r="BT337" s="86">
        <v>1</v>
      </c>
      <c r="BU337" s="22">
        <v>1</v>
      </c>
      <c r="BV337" s="22">
        <v>1</v>
      </c>
      <c r="BW337" s="42">
        <v>1</v>
      </c>
      <c r="BX337" s="86">
        <v>1</v>
      </c>
      <c r="BY337" s="86">
        <v>1</v>
      </c>
    </row>
    <row r="338" s="3" customFormat="1" ht="30" customHeight="1" spans="1:77">
      <c r="A338" s="21">
        <f t="shared" si="25"/>
        <v>331</v>
      </c>
      <c r="B338" s="24"/>
      <c r="C338" s="24"/>
      <c r="D338" s="24">
        <v>2</v>
      </c>
      <c r="E338" s="24"/>
      <c r="F338" s="24"/>
      <c r="G338" s="24"/>
      <c r="H338" s="24"/>
      <c r="I338" s="24"/>
      <c r="J338" s="24"/>
      <c r="K338" s="24"/>
      <c r="L338" s="37"/>
      <c r="M338" s="37" t="s">
        <v>1238</v>
      </c>
      <c r="N338" s="210" t="s">
        <v>1238</v>
      </c>
      <c r="O338" s="146" t="s">
        <v>1239</v>
      </c>
      <c r="P338" s="24" t="s">
        <v>347</v>
      </c>
      <c r="Q338" s="23" t="s">
        <v>242</v>
      </c>
      <c r="R338" s="24" t="s">
        <v>227</v>
      </c>
      <c r="S338" s="48"/>
      <c r="T338" s="23" t="s">
        <v>356</v>
      </c>
      <c r="U338" s="210" t="s">
        <v>1238</v>
      </c>
      <c r="V338" s="23" t="s">
        <v>301</v>
      </c>
      <c r="W338" s="24" t="s">
        <v>229</v>
      </c>
      <c r="X338" s="48" t="s">
        <v>228</v>
      </c>
      <c r="Y338" s="24" t="s">
        <v>347</v>
      </c>
      <c r="Z338" s="24" t="s">
        <v>895</v>
      </c>
      <c r="AA338" s="24" t="s">
        <v>232</v>
      </c>
      <c r="AB338" s="159" t="s">
        <v>1240</v>
      </c>
      <c r="AC338" s="217">
        <v>0.0034</v>
      </c>
      <c r="AD338" s="23" t="s">
        <v>774</v>
      </c>
      <c r="AE338" s="55"/>
      <c r="AF338" s="55"/>
      <c r="AG338" s="55"/>
      <c r="AH338" s="55"/>
      <c r="AI338" s="55"/>
      <c r="AJ338" s="55"/>
      <c r="AK338" s="23"/>
      <c r="AL338" s="55"/>
      <c r="AM338" s="55"/>
      <c r="AN338" s="55" t="s">
        <v>342</v>
      </c>
      <c r="AO338" s="55" t="s">
        <v>1241</v>
      </c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85">
        <v>4</v>
      </c>
      <c r="BB338" s="85">
        <v>4</v>
      </c>
      <c r="BC338" s="85">
        <v>4</v>
      </c>
      <c r="BD338" s="85">
        <v>0</v>
      </c>
      <c r="BE338" s="85">
        <v>4</v>
      </c>
      <c r="BF338" s="85">
        <v>0</v>
      </c>
      <c r="BG338" s="86">
        <v>4</v>
      </c>
      <c r="BH338" s="85">
        <v>4</v>
      </c>
      <c r="BI338" s="152">
        <v>4</v>
      </c>
      <c r="BJ338" s="152">
        <v>4</v>
      </c>
      <c r="BK338" s="152">
        <v>4</v>
      </c>
      <c r="BL338" s="85">
        <v>4</v>
      </c>
      <c r="BM338" s="85">
        <v>4</v>
      </c>
      <c r="BN338" s="85">
        <v>0</v>
      </c>
      <c r="BO338" s="85">
        <v>0</v>
      </c>
      <c r="BP338" s="86">
        <v>0</v>
      </c>
      <c r="BQ338" s="86">
        <v>4</v>
      </c>
      <c r="BR338" s="86">
        <v>4</v>
      </c>
      <c r="BS338" s="208">
        <v>0</v>
      </c>
      <c r="BT338" s="86">
        <v>4</v>
      </c>
      <c r="BU338" s="22">
        <v>4</v>
      </c>
      <c r="BV338" s="22">
        <v>4</v>
      </c>
      <c r="BW338" s="42">
        <v>4</v>
      </c>
      <c r="BX338" s="86">
        <v>4</v>
      </c>
      <c r="BY338" s="86">
        <v>4</v>
      </c>
    </row>
    <row r="339" ht="30" customHeight="1" spans="1:79">
      <c r="A339" s="21">
        <f t="shared" si="25"/>
        <v>332</v>
      </c>
      <c r="B339" s="24"/>
      <c r="C339" s="24"/>
      <c r="D339" s="24">
        <v>2</v>
      </c>
      <c r="E339" s="24"/>
      <c r="F339" s="24"/>
      <c r="G339" s="24"/>
      <c r="H339" s="24"/>
      <c r="I339" s="24"/>
      <c r="J339" s="24"/>
      <c r="K339" s="24"/>
      <c r="L339" s="142"/>
      <c r="M339" s="142" t="s">
        <v>1242</v>
      </c>
      <c r="N339" s="108" t="s">
        <v>1243</v>
      </c>
      <c r="O339" s="108" t="s">
        <v>1244</v>
      </c>
      <c r="P339" s="23" t="s">
        <v>251</v>
      </c>
      <c r="Q339" s="23" t="s">
        <v>242</v>
      </c>
      <c r="R339" s="24" t="s">
        <v>227</v>
      </c>
      <c r="S339" s="24"/>
      <c r="T339" s="23" t="s">
        <v>356</v>
      </c>
      <c r="U339" s="23" t="s">
        <v>1243</v>
      </c>
      <c r="V339" s="23" t="s">
        <v>301</v>
      </c>
      <c r="W339" s="24" t="s">
        <v>229</v>
      </c>
      <c r="X339" s="48" t="s">
        <v>228</v>
      </c>
      <c r="Y339" s="23" t="s">
        <v>765</v>
      </c>
      <c r="Z339" s="48" t="s">
        <v>1004</v>
      </c>
      <c r="AA339" s="24" t="s">
        <v>232</v>
      </c>
      <c r="AB339" s="24" t="s">
        <v>232</v>
      </c>
      <c r="AC339" s="148">
        <v>0.72</v>
      </c>
      <c r="AD339" s="23" t="s">
        <v>232</v>
      </c>
      <c r="AE339" s="55"/>
      <c r="AF339" s="55"/>
      <c r="AG339" s="55"/>
      <c r="AH339" s="55"/>
      <c r="AI339" s="55"/>
      <c r="AJ339" s="55"/>
      <c r="AK339" s="23"/>
      <c r="AL339" s="55"/>
      <c r="AM339" s="55"/>
      <c r="AN339" s="55" t="s">
        <v>342</v>
      </c>
      <c r="AO339" s="55" t="s">
        <v>1006</v>
      </c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85">
        <v>0</v>
      </c>
      <c r="BB339" s="85">
        <v>0</v>
      </c>
      <c r="BC339" s="85">
        <v>0</v>
      </c>
      <c r="BD339" s="85">
        <v>0</v>
      </c>
      <c r="BE339" s="85">
        <v>0</v>
      </c>
      <c r="BF339" s="85">
        <v>0</v>
      </c>
      <c r="BG339" s="86">
        <v>0</v>
      </c>
      <c r="BH339" s="85">
        <v>1</v>
      </c>
      <c r="BI339" s="152">
        <v>1</v>
      </c>
      <c r="BJ339" s="152">
        <v>0</v>
      </c>
      <c r="BK339" s="152">
        <v>0</v>
      </c>
      <c r="BL339" s="85">
        <v>1</v>
      </c>
      <c r="BM339" s="85">
        <v>0</v>
      </c>
      <c r="BN339" s="85">
        <v>0</v>
      </c>
      <c r="BO339" s="85">
        <v>0</v>
      </c>
      <c r="BP339" s="86">
        <v>0</v>
      </c>
      <c r="BQ339" s="86">
        <v>0</v>
      </c>
      <c r="BR339" s="86">
        <v>0</v>
      </c>
      <c r="BS339" s="208">
        <v>0</v>
      </c>
      <c r="BT339" s="86">
        <v>0</v>
      </c>
      <c r="BU339" s="22">
        <v>1</v>
      </c>
      <c r="BV339" s="22">
        <v>1</v>
      </c>
      <c r="BW339" s="42">
        <v>1</v>
      </c>
      <c r="BX339" s="86">
        <v>0</v>
      </c>
      <c r="BY339" s="86">
        <v>0</v>
      </c>
      <c r="BZ339" s="3"/>
      <c r="CA339" s="3"/>
    </row>
    <row r="340" ht="30" customHeight="1" spans="1:79">
      <c r="A340" s="21">
        <f t="shared" si="25"/>
        <v>333</v>
      </c>
      <c r="B340" s="24"/>
      <c r="C340" s="24"/>
      <c r="D340" s="24">
        <v>2</v>
      </c>
      <c r="E340" s="24"/>
      <c r="F340" s="24"/>
      <c r="G340" s="24"/>
      <c r="H340" s="24"/>
      <c r="I340" s="24"/>
      <c r="J340" s="24"/>
      <c r="K340" s="24"/>
      <c r="L340" s="142"/>
      <c r="M340" s="142" t="s">
        <v>1245</v>
      </c>
      <c r="N340" s="108" t="s">
        <v>1245</v>
      </c>
      <c r="O340" s="108" t="s">
        <v>1246</v>
      </c>
      <c r="P340" s="23" t="s">
        <v>765</v>
      </c>
      <c r="Q340" s="23" t="s">
        <v>242</v>
      </c>
      <c r="R340" s="24" t="s">
        <v>227</v>
      </c>
      <c r="S340" s="24"/>
      <c r="T340" s="23" t="s">
        <v>356</v>
      </c>
      <c r="U340" s="23" t="s">
        <v>1243</v>
      </c>
      <c r="V340" s="23" t="s">
        <v>301</v>
      </c>
      <c r="W340" s="24" t="s">
        <v>229</v>
      </c>
      <c r="X340" s="48" t="s">
        <v>228</v>
      </c>
      <c r="Y340" s="23" t="s">
        <v>765</v>
      </c>
      <c r="Z340" s="48" t="s">
        <v>1004</v>
      </c>
      <c r="AA340" s="24" t="s">
        <v>232</v>
      </c>
      <c r="AB340" s="24" t="s">
        <v>232</v>
      </c>
      <c r="AC340" s="148">
        <v>0.72</v>
      </c>
      <c r="AD340" s="23" t="s">
        <v>232</v>
      </c>
      <c r="AE340" s="55"/>
      <c r="AF340" s="55"/>
      <c r="AG340" s="55"/>
      <c r="AH340" s="55"/>
      <c r="AI340" s="55"/>
      <c r="AJ340" s="55"/>
      <c r="AK340" s="23"/>
      <c r="AL340" s="55"/>
      <c r="AM340" s="55"/>
      <c r="AN340" s="55" t="s">
        <v>342</v>
      </c>
      <c r="AO340" s="55" t="s">
        <v>1006</v>
      </c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85">
        <v>0</v>
      </c>
      <c r="BB340" s="85">
        <v>0</v>
      </c>
      <c r="BC340" s="85">
        <v>0</v>
      </c>
      <c r="BD340" s="85">
        <v>0</v>
      </c>
      <c r="BE340" s="85">
        <v>0</v>
      </c>
      <c r="BF340" s="85">
        <v>0</v>
      </c>
      <c r="BG340" s="86">
        <v>0</v>
      </c>
      <c r="BH340" s="85">
        <v>0</v>
      </c>
      <c r="BI340" s="152">
        <v>0</v>
      </c>
      <c r="BJ340" s="152">
        <v>1</v>
      </c>
      <c r="BK340" s="152">
        <v>1</v>
      </c>
      <c r="BL340" s="85">
        <v>0</v>
      </c>
      <c r="BM340" s="85">
        <v>0</v>
      </c>
      <c r="BN340" s="85">
        <v>0</v>
      </c>
      <c r="BO340" s="85">
        <v>0</v>
      </c>
      <c r="BP340" s="86">
        <v>0</v>
      </c>
      <c r="BQ340" s="86">
        <v>0</v>
      </c>
      <c r="BR340" s="86">
        <v>0</v>
      </c>
      <c r="BS340" s="208">
        <v>0</v>
      </c>
      <c r="BT340" s="86">
        <v>0</v>
      </c>
      <c r="BU340" s="22">
        <v>0</v>
      </c>
      <c r="BV340" s="22">
        <v>0</v>
      </c>
      <c r="BW340" s="42">
        <v>0</v>
      </c>
      <c r="BX340" s="86">
        <v>0</v>
      </c>
      <c r="BY340" s="86">
        <v>0</v>
      </c>
      <c r="BZ340" s="3"/>
      <c r="CA340" s="3"/>
    </row>
    <row r="341" ht="30" customHeight="1" spans="1:79">
      <c r="A341" s="21">
        <f t="shared" si="25"/>
        <v>334</v>
      </c>
      <c r="B341" s="24"/>
      <c r="C341" s="24"/>
      <c r="D341" s="24">
        <v>2</v>
      </c>
      <c r="E341" s="24"/>
      <c r="F341" s="24"/>
      <c r="G341" s="24"/>
      <c r="H341" s="24"/>
      <c r="I341" s="24"/>
      <c r="J341" s="24"/>
      <c r="K341" s="24"/>
      <c r="L341" s="142"/>
      <c r="M341" s="142" t="s">
        <v>1247</v>
      </c>
      <c r="N341" s="108" t="s">
        <v>1247</v>
      </c>
      <c r="O341" s="108" t="s">
        <v>1244</v>
      </c>
      <c r="P341" s="23" t="s">
        <v>765</v>
      </c>
      <c r="Q341" s="23" t="s">
        <v>242</v>
      </c>
      <c r="R341" s="24" t="s">
        <v>227</v>
      </c>
      <c r="S341" s="24"/>
      <c r="T341" s="23" t="s">
        <v>356</v>
      </c>
      <c r="U341" s="23" t="s">
        <v>1243</v>
      </c>
      <c r="V341" s="23" t="s">
        <v>301</v>
      </c>
      <c r="W341" s="24" t="s">
        <v>229</v>
      </c>
      <c r="X341" s="48" t="s">
        <v>228</v>
      </c>
      <c r="Y341" s="23" t="s">
        <v>765</v>
      </c>
      <c r="Z341" s="48" t="s">
        <v>1004</v>
      </c>
      <c r="AA341" s="24" t="s">
        <v>232</v>
      </c>
      <c r="AB341" s="24" t="s">
        <v>232</v>
      </c>
      <c r="AC341" s="148">
        <v>0.72</v>
      </c>
      <c r="AD341" s="23" t="s">
        <v>232</v>
      </c>
      <c r="AE341" s="55"/>
      <c r="AF341" s="55"/>
      <c r="AG341" s="55"/>
      <c r="AH341" s="55"/>
      <c r="AI341" s="55"/>
      <c r="AJ341" s="55"/>
      <c r="AK341" s="23"/>
      <c r="AL341" s="55"/>
      <c r="AM341" s="55"/>
      <c r="AN341" s="55" t="s">
        <v>342</v>
      </c>
      <c r="AO341" s="55" t="s">
        <v>1006</v>
      </c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85">
        <v>0</v>
      </c>
      <c r="BB341" s="85">
        <v>0</v>
      </c>
      <c r="BC341" s="85">
        <v>0</v>
      </c>
      <c r="BD341" s="85">
        <v>0</v>
      </c>
      <c r="BE341" s="85">
        <v>0</v>
      </c>
      <c r="BF341" s="85">
        <v>0</v>
      </c>
      <c r="BG341" s="86">
        <v>0</v>
      </c>
      <c r="BH341" s="85">
        <v>0</v>
      </c>
      <c r="BI341" s="152">
        <v>0</v>
      </c>
      <c r="BJ341" s="152">
        <v>0</v>
      </c>
      <c r="BK341" s="152">
        <v>0</v>
      </c>
      <c r="BL341" s="85">
        <v>0</v>
      </c>
      <c r="BM341" s="85">
        <v>0</v>
      </c>
      <c r="BN341" s="85">
        <v>0</v>
      </c>
      <c r="BO341" s="85">
        <v>1</v>
      </c>
      <c r="BP341" s="86">
        <v>0</v>
      </c>
      <c r="BQ341" s="86">
        <v>0</v>
      </c>
      <c r="BR341" s="86">
        <v>0</v>
      </c>
      <c r="BS341" s="208">
        <v>1</v>
      </c>
      <c r="BT341" s="86">
        <v>1</v>
      </c>
      <c r="BU341" s="42">
        <v>0</v>
      </c>
      <c r="BV341" s="42">
        <v>0</v>
      </c>
      <c r="BW341" s="42">
        <v>0</v>
      </c>
      <c r="BX341" s="86">
        <v>0</v>
      </c>
      <c r="BY341" s="86">
        <v>0</v>
      </c>
      <c r="BZ341" s="3"/>
      <c r="CA341" s="3"/>
    </row>
    <row r="342" ht="30" customHeight="1" spans="1:79">
      <c r="A342" s="21">
        <f t="shared" si="25"/>
        <v>335</v>
      </c>
      <c r="B342" s="24"/>
      <c r="C342" s="24"/>
      <c r="D342" s="24">
        <v>2</v>
      </c>
      <c r="E342" s="24"/>
      <c r="F342" s="24"/>
      <c r="G342" s="24"/>
      <c r="H342" s="24"/>
      <c r="I342" s="24"/>
      <c r="J342" s="24"/>
      <c r="K342" s="24"/>
      <c r="L342" s="142"/>
      <c r="M342" s="142" t="s">
        <v>1248</v>
      </c>
      <c r="N342" s="108" t="s">
        <v>1248</v>
      </c>
      <c r="O342" s="108" t="s">
        <v>1246</v>
      </c>
      <c r="P342" s="23" t="s">
        <v>765</v>
      </c>
      <c r="Q342" s="23" t="s">
        <v>242</v>
      </c>
      <c r="R342" s="24" t="s">
        <v>227</v>
      </c>
      <c r="S342" s="24"/>
      <c r="T342" s="23" t="s">
        <v>356</v>
      </c>
      <c r="U342" s="23" t="s">
        <v>1243</v>
      </c>
      <c r="V342" s="23" t="s">
        <v>301</v>
      </c>
      <c r="W342" s="24" t="s">
        <v>229</v>
      </c>
      <c r="X342" s="48" t="s">
        <v>228</v>
      </c>
      <c r="Y342" s="23" t="s">
        <v>765</v>
      </c>
      <c r="Z342" s="48" t="s">
        <v>1004</v>
      </c>
      <c r="AA342" s="24" t="s">
        <v>232</v>
      </c>
      <c r="AB342" s="24" t="s">
        <v>232</v>
      </c>
      <c r="AC342" s="148">
        <v>0.72</v>
      </c>
      <c r="AD342" s="23" t="s">
        <v>232</v>
      </c>
      <c r="AE342" s="55"/>
      <c r="AF342" s="55"/>
      <c r="AG342" s="55"/>
      <c r="AH342" s="55"/>
      <c r="AI342" s="55"/>
      <c r="AJ342" s="55"/>
      <c r="AK342" s="23"/>
      <c r="AL342" s="55"/>
      <c r="AM342" s="55"/>
      <c r="AN342" s="55" t="s">
        <v>342</v>
      </c>
      <c r="AO342" s="55" t="s">
        <v>1006</v>
      </c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85">
        <v>0</v>
      </c>
      <c r="BB342" s="85">
        <v>0</v>
      </c>
      <c r="BC342" s="85">
        <v>0</v>
      </c>
      <c r="BD342" s="85">
        <v>0</v>
      </c>
      <c r="BE342" s="85">
        <v>0</v>
      </c>
      <c r="BF342" s="85">
        <v>0</v>
      </c>
      <c r="BG342" s="86">
        <v>0</v>
      </c>
      <c r="BH342" s="85">
        <v>0</v>
      </c>
      <c r="BI342" s="152">
        <v>0</v>
      </c>
      <c r="BJ342" s="152">
        <v>0</v>
      </c>
      <c r="BK342" s="152">
        <v>0</v>
      </c>
      <c r="BL342" s="85">
        <v>0</v>
      </c>
      <c r="BM342" s="85">
        <v>0</v>
      </c>
      <c r="BN342" s="85">
        <v>0</v>
      </c>
      <c r="BO342" s="85">
        <v>0</v>
      </c>
      <c r="BP342" s="86">
        <v>0</v>
      </c>
      <c r="BQ342" s="86">
        <v>0</v>
      </c>
      <c r="BR342" s="86">
        <v>0</v>
      </c>
      <c r="BS342" s="208">
        <v>0</v>
      </c>
      <c r="BT342" s="86">
        <v>0</v>
      </c>
      <c r="BU342" s="22">
        <v>0</v>
      </c>
      <c r="BV342" s="22">
        <v>0</v>
      </c>
      <c r="BW342" s="42">
        <v>0</v>
      </c>
      <c r="BX342" s="86">
        <v>0</v>
      </c>
      <c r="BY342" s="86">
        <v>0</v>
      </c>
      <c r="BZ342" s="3"/>
      <c r="CA342" s="3"/>
    </row>
    <row r="343" ht="30" customHeight="1" spans="1:79">
      <c r="A343" s="21">
        <f t="shared" si="25"/>
        <v>336</v>
      </c>
      <c r="B343" s="24"/>
      <c r="C343" s="24"/>
      <c r="D343" s="24">
        <v>2</v>
      </c>
      <c r="E343" s="24"/>
      <c r="F343" s="24"/>
      <c r="G343" s="24"/>
      <c r="H343" s="24"/>
      <c r="I343" s="24"/>
      <c r="J343" s="24"/>
      <c r="K343" s="24"/>
      <c r="L343" s="108" t="s">
        <v>723</v>
      </c>
      <c r="M343" s="108" t="s">
        <v>1249</v>
      </c>
      <c r="N343" s="108" t="s">
        <v>1250</v>
      </c>
      <c r="O343" s="108" t="s">
        <v>1251</v>
      </c>
      <c r="P343" s="23" t="s">
        <v>765</v>
      </c>
      <c r="Q343" s="23" t="s">
        <v>242</v>
      </c>
      <c r="R343" s="24" t="s">
        <v>227</v>
      </c>
      <c r="S343" s="24"/>
      <c r="T343" s="23" t="s">
        <v>356</v>
      </c>
      <c r="U343" s="23" t="s">
        <v>1252</v>
      </c>
      <c r="V343" s="23" t="s">
        <v>301</v>
      </c>
      <c r="W343" s="24" t="s">
        <v>229</v>
      </c>
      <c r="X343" s="48" t="s">
        <v>228</v>
      </c>
      <c r="Y343" s="23" t="s">
        <v>765</v>
      </c>
      <c r="Z343" s="48" t="s">
        <v>1253</v>
      </c>
      <c r="AA343" s="24" t="s">
        <v>232</v>
      </c>
      <c r="AB343" s="24" t="s">
        <v>232</v>
      </c>
      <c r="AC343" s="148">
        <v>0.0006</v>
      </c>
      <c r="AD343" s="23" t="s">
        <v>232</v>
      </c>
      <c r="AE343" s="55" t="s">
        <v>587</v>
      </c>
      <c r="AF343" s="55"/>
      <c r="AG343" s="55" t="s">
        <v>768</v>
      </c>
      <c r="AH343" s="55"/>
      <c r="AI343" s="55"/>
      <c r="AJ343" s="55">
        <f>AC343*1.02</f>
        <v>0.000612</v>
      </c>
      <c r="AK343" s="65">
        <f>AC343/AJ343</f>
        <v>0.980392156862745</v>
      </c>
      <c r="AL343" s="55"/>
      <c r="AM343" s="55"/>
      <c r="AN343" s="55" t="s">
        <v>342</v>
      </c>
      <c r="AO343" s="55" t="s">
        <v>993</v>
      </c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85">
        <v>28</v>
      </c>
      <c r="BB343" s="85">
        <v>28</v>
      </c>
      <c r="BC343" s="85">
        <v>28</v>
      </c>
      <c r="BD343" s="85">
        <v>28</v>
      </c>
      <c r="BE343" s="85">
        <v>28</v>
      </c>
      <c r="BF343" s="85">
        <v>28</v>
      </c>
      <c r="BG343" s="86">
        <v>28</v>
      </c>
      <c r="BH343" s="85">
        <v>28</v>
      </c>
      <c r="BI343" s="152">
        <v>28</v>
      </c>
      <c r="BJ343" s="152">
        <v>28</v>
      </c>
      <c r="BK343" s="152">
        <v>28</v>
      </c>
      <c r="BL343" s="85">
        <v>28</v>
      </c>
      <c r="BM343" s="85">
        <v>28</v>
      </c>
      <c r="BN343" s="85">
        <v>28</v>
      </c>
      <c r="BO343" s="85">
        <v>26</v>
      </c>
      <c r="BP343" s="86">
        <v>28</v>
      </c>
      <c r="BQ343" s="86">
        <v>28</v>
      </c>
      <c r="BR343" s="86">
        <v>28</v>
      </c>
      <c r="BS343" s="208">
        <v>28</v>
      </c>
      <c r="BT343" s="86">
        <v>28</v>
      </c>
      <c r="BU343" s="22">
        <v>28</v>
      </c>
      <c r="BV343" s="22">
        <v>28</v>
      </c>
      <c r="BW343" s="42">
        <v>28</v>
      </c>
      <c r="BX343" s="86">
        <v>28</v>
      </c>
      <c r="BY343" s="86">
        <v>28</v>
      </c>
      <c r="BZ343" s="3"/>
      <c r="CA343" s="3"/>
    </row>
    <row r="344" ht="30" customHeight="1" spans="1:79">
      <c r="A344" s="21">
        <f t="shared" si="25"/>
        <v>337</v>
      </c>
      <c r="B344" s="24"/>
      <c r="C344" s="24"/>
      <c r="D344" s="24">
        <v>2</v>
      </c>
      <c r="E344" s="24"/>
      <c r="F344" s="24"/>
      <c r="G344" s="24"/>
      <c r="H344" s="24"/>
      <c r="I344" s="24"/>
      <c r="J344" s="24"/>
      <c r="K344" s="24"/>
      <c r="L344" s="108"/>
      <c r="M344" s="108" t="s">
        <v>1254</v>
      </c>
      <c r="N344" s="108" t="s">
        <v>1254</v>
      </c>
      <c r="O344" s="108" t="s">
        <v>1244</v>
      </c>
      <c r="P344" s="23" t="s">
        <v>765</v>
      </c>
      <c r="Q344" s="23" t="s">
        <v>242</v>
      </c>
      <c r="R344" s="24" t="s">
        <v>227</v>
      </c>
      <c r="S344" s="24"/>
      <c r="T344" s="23" t="s">
        <v>226</v>
      </c>
      <c r="U344" s="108" t="s">
        <v>1254</v>
      </c>
      <c r="V344" s="23" t="s">
        <v>226</v>
      </c>
      <c r="W344" s="24" t="s">
        <v>228</v>
      </c>
      <c r="X344" s="48" t="s">
        <v>229</v>
      </c>
      <c r="Y344" s="23" t="s">
        <v>765</v>
      </c>
      <c r="Z344" s="48" t="s">
        <v>1255</v>
      </c>
      <c r="AA344" s="24" t="s">
        <v>232</v>
      </c>
      <c r="AB344" s="24" t="s">
        <v>1256</v>
      </c>
      <c r="AC344" s="148">
        <v>1.153</v>
      </c>
      <c r="AD344" s="23" t="s">
        <v>1257</v>
      </c>
      <c r="AE344" s="55" t="s">
        <v>587</v>
      </c>
      <c r="AF344" s="55"/>
      <c r="AG344" s="55" t="s">
        <v>768</v>
      </c>
      <c r="AH344" s="55"/>
      <c r="AI344" s="55"/>
      <c r="AJ344" s="55">
        <f>AC344*1.02</f>
        <v>1.17606</v>
      </c>
      <c r="AK344" s="65">
        <f>AC344/AJ344</f>
        <v>0.980392156862745</v>
      </c>
      <c r="AL344" s="55"/>
      <c r="AM344" s="55"/>
      <c r="AN344" s="55" t="s">
        <v>342</v>
      </c>
      <c r="AO344" s="55" t="s">
        <v>1009</v>
      </c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85">
        <v>1</v>
      </c>
      <c r="BB344" s="85">
        <v>1</v>
      </c>
      <c r="BC344" s="85">
        <v>1</v>
      </c>
      <c r="BD344" s="85">
        <v>1</v>
      </c>
      <c r="BE344" s="85">
        <v>1</v>
      </c>
      <c r="BF344" s="85">
        <v>1</v>
      </c>
      <c r="BG344" s="86">
        <v>1</v>
      </c>
      <c r="BH344" s="85">
        <v>0</v>
      </c>
      <c r="BI344" s="152">
        <v>0</v>
      </c>
      <c r="BJ344" s="152">
        <v>0</v>
      </c>
      <c r="BK344" s="152">
        <v>0</v>
      </c>
      <c r="BL344" s="85">
        <v>0</v>
      </c>
      <c r="BM344" s="85">
        <v>1</v>
      </c>
      <c r="BN344" s="85">
        <v>1</v>
      </c>
      <c r="BO344" s="85">
        <v>0</v>
      </c>
      <c r="BP344" s="86">
        <v>1</v>
      </c>
      <c r="BQ344" s="86">
        <v>1</v>
      </c>
      <c r="BR344" s="86">
        <v>1</v>
      </c>
      <c r="BS344" s="208">
        <v>0</v>
      </c>
      <c r="BT344" s="86">
        <v>0</v>
      </c>
      <c r="BU344" s="42">
        <v>0</v>
      </c>
      <c r="BV344" s="42">
        <v>0</v>
      </c>
      <c r="BW344" s="42">
        <v>0</v>
      </c>
      <c r="BX344" s="86">
        <v>1</v>
      </c>
      <c r="BY344" s="86">
        <v>1</v>
      </c>
      <c r="BZ344" s="3"/>
      <c r="CA344" s="3"/>
    </row>
    <row r="345" ht="30" customHeight="1" spans="1:79">
      <c r="A345" s="21">
        <f t="shared" si="25"/>
        <v>338</v>
      </c>
      <c r="B345" s="24"/>
      <c r="C345" s="24"/>
      <c r="D345" s="24">
        <v>2</v>
      </c>
      <c r="E345" s="24"/>
      <c r="F345" s="24"/>
      <c r="G345" s="24"/>
      <c r="H345" s="24"/>
      <c r="I345" s="24"/>
      <c r="J345" s="24"/>
      <c r="K345" s="24"/>
      <c r="L345" s="108" t="s">
        <v>723</v>
      </c>
      <c r="M345" s="108" t="s">
        <v>1050</v>
      </c>
      <c r="N345" s="108" t="s">
        <v>1051</v>
      </c>
      <c r="O345" s="108" t="s">
        <v>1052</v>
      </c>
      <c r="P345" s="108" t="s">
        <v>339</v>
      </c>
      <c r="Q345" s="108" t="s">
        <v>242</v>
      </c>
      <c r="R345" s="108" t="s">
        <v>227</v>
      </c>
      <c r="S345" s="213"/>
      <c r="T345" s="214" t="s">
        <v>226</v>
      </c>
      <c r="U345" s="22" t="s">
        <v>232</v>
      </c>
      <c r="V345" s="22" t="s">
        <v>232</v>
      </c>
      <c r="W345" s="201" t="s">
        <v>229</v>
      </c>
      <c r="X345" s="201" t="s">
        <v>228</v>
      </c>
      <c r="Y345" s="200" t="s">
        <v>339</v>
      </c>
      <c r="Z345" s="24" t="s">
        <v>1053</v>
      </c>
      <c r="AA345" s="24" t="s">
        <v>232</v>
      </c>
      <c r="AB345" s="24" t="s">
        <v>1258</v>
      </c>
      <c r="AC345" s="199">
        <v>0.0134</v>
      </c>
      <c r="AD345" s="23" t="s">
        <v>232</v>
      </c>
      <c r="AE345" s="55"/>
      <c r="AF345" s="55"/>
      <c r="AG345" s="55"/>
      <c r="AH345" s="55"/>
      <c r="AI345" s="55"/>
      <c r="AJ345" s="55"/>
      <c r="AK345" s="23"/>
      <c r="AL345" s="55"/>
      <c r="AM345" s="55"/>
      <c r="AN345" s="55" t="s">
        <v>342</v>
      </c>
      <c r="AO345" s="55" t="s">
        <v>780</v>
      </c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85">
        <v>0</v>
      </c>
      <c r="BB345" s="85">
        <v>0</v>
      </c>
      <c r="BC345" s="85">
        <v>8</v>
      </c>
      <c r="BD345" s="85">
        <v>4</v>
      </c>
      <c r="BE345" s="85">
        <v>4</v>
      </c>
      <c r="BF345" s="85">
        <v>4</v>
      </c>
      <c r="BG345" s="85">
        <v>4</v>
      </c>
      <c r="BH345" s="85">
        <v>0</v>
      </c>
      <c r="BI345" s="152">
        <v>0</v>
      </c>
      <c r="BJ345" s="152">
        <v>0</v>
      </c>
      <c r="BK345" s="152">
        <v>0</v>
      </c>
      <c r="BL345" s="85">
        <v>8</v>
      </c>
      <c r="BM345" s="85">
        <v>8</v>
      </c>
      <c r="BN345" s="85">
        <v>8</v>
      </c>
      <c r="BO345" s="85">
        <v>0</v>
      </c>
      <c r="BP345" s="86">
        <v>0</v>
      </c>
      <c r="BQ345" s="86">
        <v>0</v>
      </c>
      <c r="BR345" s="86">
        <v>0</v>
      </c>
      <c r="BS345" s="208">
        <v>8</v>
      </c>
      <c r="BT345" s="86">
        <v>0</v>
      </c>
      <c r="BU345" s="22">
        <v>0</v>
      </c>
      <c r="BV345" s="22">
        <v>0</v>
      </c>
      <c r="BW345" s="42">
        <v>0</v>
      </c>
      <c r="BX345" s="86">
        <v>0</v>
      </c>
      <c r="BY345" s="86">
        <v>0</v>
      </c>
      <c r="BZ345" s="3"/>
      <c r="CA345" s="3"/>
    </row>
    <row r="346" s="5" customFormat="1" ht="30" customHeight="1" spans="1:79">
      <c r="A346" s="21">
        <f t="shared" si="25"/>
        <v>339</v>
      </c>
      <c r="B346" s="24"/>
      <c r="C346" s="24"/>
      <c r="D346" s="24">
        <v>2</v>
      </c>
      <c r="E346" s="24"/>
      <c r="F346" s="24"/>
      <c r="G346" s="24"/>
      <c r="H346" s="24"/>
      <c r="I346" s="24"/>
      <c r="J346" s="24"/>
      <c r="K346" s="24"/>
      <c r="L346" s="108"/>
      <c r="M346" s="108" t="s">
        <v>1259</v>
      </c>
      <c r="N346" s="211" t="s">
        <v>1260</v>
      </c>
      <c r="O346" s="211" t="s">
        <v>1052</v>
      </c>
      <c r="P346" s="211" t="s">
        <v>339</v>
      </c>
      <c r="Q346" s="211" t="s">
        <v>242</v>
      </c>
      <c r="R346" s="211" t="s">
        <v>227</v>
      </c>
      <c r="S346" s="215"/>
      <c r="T346" s="216" t="s">
        <v>226</v>
      </c>
      <c r="U346" s="42" t="s">
        <v>232</v>
      </c>
      <c r="V346" s="42" t="s">
        <v>232</v>
      </c>
      <c r="W346" s="174" t="s">
        <v>229</v>
      </c>
      <c r="X346" s="174" t="s">
        <v>228</v>
      </c>
      <c r="Y346" s="218" t="s">
        <v>339</v>
      </c>
      <c r="Z346" s="24" t="s">
        <v>1261</v>
      </c>
      <c r="AA346" s="24" t="s">
        <v>232</v>
      </c>
      <c r="AB346" s="24" t="s">
        <v>1262</v>
      </c>
      <c r="AC346" s="199">
        <v>0.015</v>
      </c>
      <c r="AD346" s="23" t="s">
        <v>232</v>
      </c>
      <c r="AE346" s="55"/>
      <c r="AF346" s="55"/>
      <c r="AG346" s="55"/>
      <c r="AH346" s="55"/>
      <c r="AI346" s="55"/>
      <c r="AJ346" s="55"/>
      <c r="AK346" s="23"/>
      <c r="AL346" s="55"/>
      <c r="AM346" s="55"/>
      <c r="AN346" s="55" t="s">
        <v>342</v>
      </c>
      <c r="AO346" s="55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85">
        <v>0</v>
      </c>
      <c r="BB346" s="85">
        <v>0</v>
      </c>
      <c r="BC346" s="85">
        <v>0</v>
      </c>
      <c r="BD346" s="85">
        <v>0</v>
      </c>
      <c r="BE346" s="85">
        <v>0</v>
      </c>
      <c r="BF346" s="85">
        <v>0</v>
      </c>
      <c r="BG346" s="85">
        <v>0</v>
      </c>
      <c r="BH346" s="85">
        <v>0</v>
      </c>
      <c r="BI346" s="85">
        <v>0</v>
      </c>
      <c r="BJ346" s="85">
        <v>0</v>
      </c>
      <c r="BK346" s="85">
        <v>0</v>
      </c>
      <c r="BL346" s="85">
        <v>0</v>
      </c>
      <c r="BM346" s="85">
        <v>0</v>
      </c>
      <c r="BN346" s="85">
        <v>0</v>
      </c>
      <c r="BO346" s="85">
        <v>0</v>
      </c>
      <c r="BP346" s="85">
        <v>0</v>
      </c>
      <c r="BQ346" s="85">
        <v>0</v>
      </c>
      <c r="BR346" s="85">
        <v>0</v>
      </c>
      <c r="BS346" s="85">
        <v>0</v>
      </c>
      <c r="BT346" s="85">
        <v>0</v>
      </c>
      <c r="BU346" s="85">
        <v>0</v>
      </c>
      <c r="BV346" s="85">
        <v>0</v>
      </c>
      <c r="BW346" s="42">
        <v>8</v>
      </c>
      <c r="BX346" s="86">
        <v>0</v>
      </c>
      <c r="BY346" s="86">
        <v>0</v>
      </c>
      <c r="BZ346" s="3"/>
      <c r="CA346" s="3"/>
    </row>
    <row r="347" ht="30" customHeight="1" spans="1:79">
      <c r="A347" s="21">
        <f t="shared" si="25"/>
        <v>340</v>
      </c>
      <c r="B347" s="24"/>
      <c r="C347" s="24"/>
      <c r="D347" s="24">
        <v>2</v>
      </c>
      <c r="E347" s="24"/>
      <c r="F347" s="24"/>
      <c r="G347" s="24"/>
      <c r="H347" s="24"/>
      <c r="I347" s="24"/>
      <c r="J347" s="24"/>
      <c r="K347" s="24"/>
      <c r="L347" s="108" t="s">
        <v>723</v>
      </c>
      <c r="M347" s="108" t="s">
        <v>1263</v>
      </c>
      <c r="N347" s="108" t="s">
        <v>1264</v>
      </c>
      <c r="O347" s="108" t="s">
        <v>1265</v>
      </c>
      <c r="P347" s="108" t="s">
        <v>232</v>
      </c>
      <c r="Q347" s="108" t="s">
        <v>242</v>
      </c>
      <c r="R347" s="108" t="s">
        <v>227</v>
      </c>
      <c r="S347" s="108"/>
      <c r="T347" s="108" t="s">
        <v>226</v>
      </c>
      <c r="U347" s="108" t="str">
        <f t="shared" ref="U347:U350" si="26">N347</f>
        <v>H4B-6805200</v>
      </c>
      <c r="V347" s="108" t="s">
        <v>226</v>
      </c>
      <c r="W347" s="108" t="s">
        <v>228</v>
      </c>
      <c r="X347" s="108" t="s">
        <v>229</v>
      </c>
      <c r="Y347" s="108" t="s">
        <v>800</v>
      </c>
      <c r="Z347" s="108" t="s">
        <v>231</v>
      </c>
      <c r="AA347" s="108" t="s">
        <v>232</v>
      </c>
      <c r="AB347" s="108" t="s">
        <v>232</v>
      </c>
      <c r="AC347" s="219">
        <v>2.5</v>
      </c>
      <c r="AD347" s="108" t="s">
        <v>319</v>
      </c>
      <c r="AE347" s="55"/>
      <c r="AF347" s="55"/>
      <c r="AG347" s="55"/>
      <c r="AH347" s="55"/>
      <c r="AI347" s="55"/>
      <c r="AJ347" s="55"/>
      <c r="AK347" s="108"/>
      <c r="AL347" s="55"/>
      <c r="AM347" s="55"/>
      <c r="AN347" s="55" t="s">
        <v>342</v>
      </c>
      <c r="AO347" s="55" t="s">
        <v>1266</v>
      </c>
      <c r="AP347" s="108"/>
      <c r="AQ347" s="108"/>
      <c r="AR347" s="108"/>
      <c r="AS347" s="108"/>
      <c r="AT347" s="108"/>
      <c r="AU347" s="108"/>
      <c r="AV347" s="108"/>
      <c r="AW347" s="108"/>
      <c r="AX347" s="108"/>
      <c r="AY347" s="108"/>
      <c r="AZ347" s="23"/>
      <c r="BA347" s="85">
        <v>0</v>
      </c>
      <c r="BB347" s="85">
        <v>0</v>
      </c>
      <c r="BC347" s="108">
        <v>1</v>
      </c>
      <c r="BD347" s="85">
        <v>0</v>
      </c>
      <c r="BE347" s="85">
        <v>0</v>
      </c>
      <c r="BF347" s="85">
        <v>0</v>
      </c>
      <c r="BG347" s="85">
        <v>0</v>
      </c>
      <c r="BH347" s="108">
        <v>0</v>
      </c>
      <c r="BI347" s="224">
        <v>0</v>
      </c>
      <c r="BJ347" s="224">
        <v>0</v>
      </c>
      <c r="BK347" s="224">
        <v>0</v>
      </c>
      <c r="BL347" s="108">
        <v>0</v>
      </c>
      <c r="BM347" s="108">
        <v>1</v>
      </c>
      <c r="BN347" s="108">
        <v>1</v>
      </c>
      <c r="BO347" s="108">
        <v>0</v>
      </c>
      <c r="BP347" s="185">
        <v>0</v>
      </c>
      <c r="BQ347" s="86">
        <v>0</v>
      </c>
      <c r="BR347" s="86">
        <v>0</v>
      </c>
      <c r="BS347" s="227">
        <v>0</v>
      </c>
      <c r="BT347" s="86">
        <v>0</v>
      </c>
      <c r="BU347" s="22">
        <v>0</v>
      </c>
      <c r="BV347" s="22">
        <v>0</v>
      </c>
      <c r="BW347" s="22">
        <v>0</v>
      </c>
      <c r="BX347" s="86">
        <v>0</v>
      </c>
      <c r="BY347" s="86">
        <v>0</v>
      </c>
      <c r="BZ347" s="3"/>
      <c r="CA347" s="3"/>
    </row>
    <row r="348" ht="30" customHeight="1" spans="1:79">
      <c r="A348" s="21">
        <f t="shared" si="25"/>
        <v>341</v>
      </c>
      <c r="B348" s="24"/>
      <c r="C348" s="24"/>
      <c r="D348" s="24">
        <v>2</v>
      </c>
      <c r="E348" s="24"/>
      <c r="F348" s="24"/>
      <c r="G348" s="24"/>
      <c r="H348" s="24"/>
      <c r="I348" s="24"/>
      <c r="J348" s="24"/>
      <c r="K348" s="24"/>
      <c r="L348" s="108" t="s">
        <v>723</v>
      </c>
      <c r="M348" s="108" t="s">
        <v>1267</v>
      </c>
      <c r="N348" s="185" t="s">
        <v>1268</v>
      </c>
      <c r="O348" s="108" t="s">
        <v>1265</v>
      </c>
      <c r="P348" s="108" t="s">
        <v>232</v>
      </c>
      <c r="Q348" s="108" t="s">
        <v>242</v>
      </c>
      <c r="R348" s="108" t="s">
        <v>227</v>
      </c>
      <c r="S348" s="108"/>
      <c r="T348" s="108" t="s">
        <v>226</v>
      </c>
      <c r="U348" s="108" t="str">
        <f t="shared" si="26"/>
        <v>SQX3000-6805200 </v>
      </c>
      <c r="V348" s="108" t="s">
        <v>226</v>
      </c>
      <c r="W348" s="108" t="s">
        <v>228</v>
      </c>
      <c r="X348" s="108" t="s">
        <v>229</v>
      </c>
      <c r="Y348" s="108" t="s">
        <v>800</v>
      </c>
      <c r="Z348" s="108" t="s">
        <v>231</v>
      </c>
      <c r="AA348" s="108" t="s">
        <v>232</v>
      </c>
      <c r="AB348" s="108" t="s">
        <v>232</v>
      </c>
      <c r="AC348" s="219">
        <v>2.5</v>
      </c>
      <c r="AD348" s="108" t="s">
        <v>319</v>
      </c>
      <c r="AE348" s="55"/>
      <c r="AF348" s="55"/>
      <c r="AG348" s="55"/>
      <c r="AH348" s="55"/>
      <c r="AI348" s="55"/>
      <c r="AJ348" s="55"/>
      <c r="AK348" s="108"/>
      <c r="AL348" s="55"/>
      <c r="AM348" s="55"/>
      <c r="AN348" s="55" t="s">
        <v>342</v>
      </c>
      <c r="AO348" s="55" t="s">
        <v>1266</v>
      </c>
      <c r="AP348" s="108"/>
      <c r="AQ348" s="108"/>
      <c r="AR348" s="108"/>
      <c r="AS348" s="108"/>
      <c r="AT348" s="108"/>
      <c r="AU348" s="108"/>
      <c r="AV348" s="108"/>
      <c r="AW348" s="108"/>
      <c r="AX348" s="108"/>
      <c r="AY348" s="108"/>
      <c r="AZ348" s="23"/>
      <c r="BA348" s="85">
        <v>0</v>
      </c>
      <c r="BB348" s="85">
        <v>0</v>
      </c>
      <c r="BC348" s="108">
        <v>0</v>
      </c>
      <c r="BD348" s="85">
        <v>0</v>
      </c>
      <c r="BE348" s="85">
        <v>0</v>
      </c>
      <c r="BF348" s="85">
        <v>0</v>
      </c>
      <c r="BG348" s="85">
        <v>0</v>
      </c>
      <c r="BH348" s="108">
        <v>0</v>
      </c>
      <c r="BI348" s="224">
        <v>0</v>
      </c>
      <c r="BJ348" s="224">
        <v>0</v>
      </c>
      <c r="BK348" s="224">
        <v>0</v>
      </c>
      <c r="BL348" s="108">
        <v>1</v>
      </c>
      <c r="BM348" s="108">
        <v>0</v>
      </c>
      <c r="BN348" s="108">
        <v>0</v>
      </c>
      <c r="BO348" s="108">
        <v>0</v>
      </c>
      <c r="BP348" s="185">
        <v>0</v>
      </c>
      <c r="BQ348" s="86">
        <v>0</v>
      </c>
      <c r="BR348" s="86">
        <v>0</v>
      </c>
      <c r="BS348" s="228">
        <v>0</v>
      </c>
      <c r="BT348" s="86">
        <v>0</v>
      </c>
      <c r="BU348" s="22">
        <v>0</v>
      </c>
      <c r="BV348" s="22">
        <v>0</v>
      </c>
      <c r="BW348" s="22">
        <v>0</v>
      </c>
      <c r="BX348" s="86">
        <v>0</v>
      </c>
      <c r="BY348" s="86">
        <v>0</v>
      </c>
      <c r="BZ348" s="3"/>
      <c r="CA348" s="3"/>
    </row>
    <row r="349" ht="30" customHeight="1" spans="1:79">
      <c r="A349" s="21">
        <f t="shared" si="25"/>
        <v>342</v>
      </c>
      <c r="B349" s="24"/>
      <c r="C349" s="24"/>
      <c r="D349" s="24">
        <v>3</v>
      </c>
      <c r="E349" s="24"/>
      <c r="F349" s="24"/>
      <c r="G349" s="24"/>
      <c r="H349" s="24"/>
      <c r="I349" s="24"/>
      <c r="J349" s="24"/>
      <c r="K349" s="24"/>
      <c r="L349" s="211" t="s">
        <v>1269</v>
      </c>
      <c r="M349" s="108" t="s">
        <v>1270</v>
      </c>
      <c r="N349" s="211" t="s">
        <v>1271</v>
      </c>
      <c r="O349" s="211" t="s">
        <v>1265</v>
      </c>
      <c r="P349" s="211" t="s">
        <v>232</v>
      </c>
      <c r="Q349" s="211" t="s">
        <v>242</v>
      </c>
      <c r="R349" s="211" t="s">
        <v>227</v>
      </c>
      <c r="S349" s="211"/>
      <c r="T349" s="211" t="s">
        <v>226</v>
      </c>
      <c r="U349" s="211" t="str">
        <f t="shared" si="26"/>
        <v>M4-6805200</v>
      </c>
      <c r="V349" s="211" t="s">
        <v>226</v>
      </c>
      <c r="W349" s="211" t="s">
        <v>229</v>
      </c>
      <c r="X349" s="211" t="s">
        <v>228</v>
      </c>
      <c r="Y349" s="211" t="s">
        <v>800</v>
      </c>
      <c r="Z349" s="211" t="s">
        <v>231</v>
      </c>
      <c r="AA349" s="211" t="s">
        <v>232</v>
      </c>
      <c r="AB349" s="211" t="s">
        <v>232</v>
      </c>
      <c r="AC349" s="220">
        <v>2.5</v>
      </c>
      <c r="AD349" s="211" t="s">
        <v>319</v>
      </c>
      <c r="AE349" s="55"/>
      <c r="AF349" s="55"/>
      <c r="AG349" s="55"/>
      <c r="AH349" s="55"/>
      <c r="AI349" s="55"/>
      <c r="AJ349" s="55"/>
      <c r="AK349" s="108"/>
      <c r="AL349" s="55"/>
      <c r="AM349" s="55"/>
      <c r="AN349" s="55"/>
      <c r="AO349" s="55"/>
      <c r="AP349" s="108"/>
      <c r="AQ349" s="108"/>
      <c r="AR349" s="108"/>
      <c r="AS349" s="108"/>
      <c r="AT349" s="108"/>
      <c r="AU349" s="108"/>
      <c r="AV349" s="108"/>
      <c r="AW349" s="108"/>
      <c r="AX349" s="108"/>
      <c r="AY349" s="108"/>
      <c r="AZ349" s="23"/>
      <c r="BA349" s="85">
        <v>0</v>
      </c>
      <c r="BB349" s="85">
        <v>0</v>
      </c>
      <c r="BC349" s="211">
        <v>0</v>
      </c>
      <c r="BD349" s="85">
        <v>0</v>
      </c>
      <c r="BE349" s="85">
        <v>0</v>
      </c>
      <c r="BF349" s="85">
        <v>0</v>
      </c>
      <c r="BG349" s="85">
        <v>0</v>
      </c>
      <c r="BH349" s="211">
        <v>0</v>
      </c>
      <c r="BI349" s="225">
        <v>0</v>
      </c>
      <c r="BJ349" s="225">
        <v>0</v>
      </c>
      <c r="BK349" s="225">
        <v>0</v>
      </c>
      <c r="BL349" s="211">
        <v>1</v>
      </c>
      <c r="BM349" s="211">
        <v>0</v>
      </c>
      <c r="BN349" s="211">
        <v>0</v>
      </c>
      <c r="BO349" s="211">
        <v>0</v>
      </c>
      <c r="BP349" s="229">
        <v>0</v>
      </c>
      <c r="BQ349" s="86">
        <v>0</v>
      </c>
      <c r="BR349" s="86">
        <v>0</v>
      </c>
      <c r="BS349" s="230">
        <v>0</v>
      </c>
      <c r="BT349" s="86">
        <v>0</v>
      </c>
      <c r="BU349" s="42">
        <v>0</v>
      </c>
      <c r="BV349" s="42">
        <v>0</v>
      </c>
      <c r="BW349" s="42">
        <v>1</v>
      </c>
      <c r="BX349" s="86">
        <v>0</v>
      </c>
      <c r="BY349" s="86">
        <v>0</v>
      </c>
      <c r="BZ349" s="3"/>
      <c r="CA349" s="3"/>
    </row>
    <row r="350" ht="30" customHeight="1" spans="1:79">
      <c r="A350" s="21">
        <f t="shared" si="25"/>
        <v>343</v>
      </c>
      <c r="B350" s="24"/>
      <c r="C350" s="24"/>
      <c r="D350" s="24">
        <v>4</v>
      </c>
      <c r="E350" s="24"/>
      <c r="F350" s="24"/>
      <c r="G350" s="24"/>
      <c r="H350" s="24"/>
      <c r="I350" s="24"/>
      <c r="J350" s="24"/>
      <c r="K350" s="24"/>
      <c r="L350" s="211" t="s">
        <v>1269</v>
      </c>
      <c r="M350" s="108"/>
      <c r="N350" s="211" t="s">
        <v>1272</v>
      </c>
      <c r="O350" s="211" t="s">
        <v>1273</v>
      </c>
      <c r="P350" s="211" t="s">
        <v>232</v>
      </c>
      <c r="Q350" s="211" t="s">
        <v>242</v>
      </c>
      <c r="R350" s="211" t="s">
        <v>227</v>
      </c>
      <c r="S350" s="211"/>
      <c r="T350" s="211" t="s">
        <v>226</v>
      </c>
      <c r="U350" s="211" t="str">
        <f t="shared" si="26"/>
        <v>M4-6807000</v>
      </c>
      <c r="V350" s="211" t="s">
        <v>226</v>
      </c>
      <c r="W350" s="211" t="s">
        <v>229</v>
      </c>
      <c r="X350" s="211" t="s">
        <v>228</v>
      </c>
      <c r="Y350" s="211" t="s">
        <v>800</v>
      </c>
      <c r="Z350" s="211" t="s">
        <v>231</v>
      </c>
      <c r="AA350" s="211" t="s">
        <v>232</v>
      </c>
      <c r="AB350" s="211" t="s">
        <v>232</v>
      </c>
      <c r="AC350" s="220">
        <v>2.762</v>
      </c>
      <c r="AD350" s="211" t="s">
        <v>319</v>
      </c>
      <c r="AE350" s="55"/>
      <c r="AF350" s="55"/>
      <c r="AG350" s="55"/>
      <c r="AH350" s="55"/>
      <c r="AI350" s="55"/>
      <c r="AJ350" s="55"/>
      <c r="AK350" s="108"/>
      <c r="AL350" s="55"/>
      <c r="AM350" s="55"/>
      <c r="AN350" s="55"/>
      <c r="AO350" s="55"/>
      <c r="AP350" s="108"/>
      <c r="AQ350" s="108"/>
      <c r="AR350" s="108"/>
      <c r="AS350" s="108"/>
      <c r="AT350" s="108"/>
      <c r="AU350" s="108"/>
      <c r="AV350" s="108"/>
      <c r="AW350" s="108"/>
      <c r="AX350" s="108"/>
      <c r="AY350" s="108"/>
      <c r="AZ350" s="23"/>
      <c r="BA350" s="42">
        <v>0</v>
      </c>
      <c r="BB350" s="42">
        <v>0</v>
      </c>
      <c r="BC350" s="42">
        <v>0</v>
      </c>
      <c r="BD350" s="42">
        <v>0</v>
      </c>
      <c r="BE350" s="42">
        <v>0</v>
      </c>
      <c r="BF350" s="42">
        <v>0</v>
      </c>
      <c r="BG350" s="42">
        <v>0</v>
      </c>
      <c r="BH350" s="42">
        <v>0</v>
      </c>
      <c r="BI350" s="42">
        <v>0</v>
      </c>
      <c r="BJ350" s="42">
        <v>0</v>
      </c>
      <c r="BK350" s="42">
        <v>0</v>
      </c>
      <c r="BL350" s="42">
        <v>0</v>
      </c>
      <c r="BM350" s="42">
        <v>0</v>
      </c>
      <c r="BN350" s="42">
        <v>0</v>
      </c>
      <c r="BO350" s="42">
        <v>0</v>
      </c>
      <c r="BP350" s="42">
        <v>0</v>
      </c>
      <c r="BQ350" s="42">
        <v>0</v>
      </c>
      <c r="BR350" s="42">
        <v>0</v>
      </c>
      <c r="BS350" s="42">
        <v>0</v>
      </c>
      <c r="BT350" s="42">
        <v>0</v>
      </c>
      <c r="BU350" s="42">
        <v>0</v>
      </c>
      <c r="BV350" s="42">
        <v>0</v>
      </c>
      <c r="BW350" s="42">
        <v>1</v>
      </c>
      <c r="BX350" s="86">
        <v>0</v>
      </c>
      <c r="BY350" s="86">
        <v>0</v>
      </c>
      <c r="BZ350" s="3"/>
      <c r="CA350" s="3"/>
    </row>
    <row r="351" ht="30" customHeight="1" spans="1:79">
      <c r="A351" s="21">
        <f t="shared" si="25"/>
        <v>344</v>
      </c>
      <c r="B351" s="24"/>
      <c r="C351" s="24"/>
      <c r="D351" s="24">
        <v>2</v>
      </c>
      <c r="E351" s="24"/>
      <c r="F351" s="24"/>
      <c r="G351" s="24"/>
      <c r="H351" s="24"/>
      <c r="I351" s="24"/>
      <c r="J351" s="24"/>
      <c r="K351" s="24"/>
      <c r="L351" s="108" t="s">
        <v>1274</v>
      </c>
      <c r="M351" s="108" t="s">
        <v>1275</v>
      </c>
      <c r="N351" s="108" t="s">
        <v>1275</v>
      </c>
      <c r="O351" s="108" t="s">
        <v>1265</v>
      </c>
      <c r="P351" s="108" t="s">
        <v>232</v>
      </c>
      <c r="Q351" s="108" t="s">
        <v>242</v>
      </c>
      <c r="R351" s="108" t="s">
        <v>227</v>
      </c>
      <c r="S351" s="108"/>
      <c r="T351" s="108" t="s">
        <v>226</v>
      </c>
      <c r="U351" s="108" t="s">
        <v>1275</v>
      </c>
      <c r="V351" s="108" t="s">
        <v>226</v>
      </c>
      <c r="W351" s="108" t="s">
        <v>228</v>
      </c>
      <c r="X351" s="108" t="s">
        <v>229</v>
      </c>
      <c r="Y351" s="108" t="s">
        <v>800</v>
      </c>
      <c r="Z351" s="108" t="s">
        <v>231</v>
      </c>
      <c r="AA351" s="108" t="s">
        <v>232</v>
      </c>
      <c r="AB351" s="108" t="s">
        <v>1276</v>
      </c>
      <c r="AC351" s="219">
        <v>4.36</v>
      </c>
      <c r="AD351" s="108" t="s">
        <v>319</v>
      </c>
      <c r="AE351" s="55"/>
      <c r="AF351" s="55"/>
      <c r="AG351" s="55"/>
      <c r="AH351" s="55"/>
      <c r="AI351" s="55"/>
      <c r="AJ351" s="55"/>
      <c r="AK351" s="108"/>
      <c r="AL351" s="55"/>
      <c r="AM351" s="55"/>
      <c r="AN351" s="55" t="s">
        <v>342</v>
      </c>
      <c r="AO351" s="55" t="s">
        <v>1266</v>
      </c>
      <c r="AP351" s="108"/>
      <c r="AQ351" s="108"/>
      <c r="AR351" s="108"/>
      <c r="AS351" s="108"/>
      <c r="AT351" s="108"/>
      <c r="AU351" s="108"/>
      <c r="AV351" s="108"/>
      <c r="AW351" s="108"/>
      <c r="AX351" s="108"/>
      <c r="AY351" s="108"/>
      <c r="AZ351" s="23"/>
      <c r="BA351" s="85">
        <v>0</v>
      </c>
      <c r="BB351" s="85">
        <v>0</v>
      </c>
      <c r="BC351" s="108">
        <v>0</v>
      </c>
      <c r="BD351" s="85">
        <v>1</v>
      </c>
      <c r="BE351" s="85">
        <v>1</v>
      </c>
      <c r="BF351" s="85">
        <v>1</v>
      </c>
      <c r="BG351" s="85">
        <v>1</v>
      </c>
      <c r="BH351" s="85">
        <v>0</v>
      </c>
      <c r="BI351" s="152">
        <v>0</v>
      </c>
      <c r="BJ351" s="152">
        <v>0</v>
      </c>
      <c r="BK351" s="152">
        <v>0</v>
      </c>
      <c r="BL351" s="85">
        <v>0</v>
      </c>
      <c r="BM351" s="85">
        <v>0</v>
      </c>
      <c r="BN351" s="85">
        <v>0</v>
      </c>
      <c r="BO351" s="85">
        <v>0</v>
      </c>
      <c r="BP351" s="86">
        <v>0</v>
      </c>
      <c r="BQ351" s="86">
        <v>0</v>
      </c>
      <c r="BR351" s="86">
        <v>0</v>
      </c>
      <c r="BS351" s="208">
        <v>0</v>
      </c>
      <c r="BT351" s="86">
        <v>0</v>
      </c>
      <c r="BU351" s="22">
        <v>0</v>
      </c>
      <c r="BV351" s="22">
        <v>0</v>
      </c>
      <c r="BW351" s="42">
        <v>0</v>
      </c>
      <c r="BX351" s="86">
        <v>0</v>
      </c>
      <c r="BY351" s="86">
        <v>0</v>
      </c>
      <c r="BZ351" s="3"/>
      <c r="CA351" s="3"/>
    </row>
    <row r="352" ht="30" customHeight="1" spans="1:79">
      <c r="A352" s="21">
        <f t="shared" si="25"/>
        <v>345</v>
      </c>
      <c r="B352" s="24"/>
      <c r="C352" s="24"/>
      <c r="D352" s="24">
        <v>2</v>
      </c>
      <c r="E352" s="24"/>
      <c r="F352" s="24"/>
      <c r="G352" s="24"/>
      <c r="H352" s="24"/>
      <c r="I352" s="24"/>
      <c r="J352" s="24"/>
      <c r="K352" s="24"/>
      <c r="L352" s="108" t="s">
        <v>723</v>
      </c>
      <c r="M352" s="108" t="s">
        <v>1277</v>
      </c>
      <c r="N352" s="108" t="s">
        <v>1278</v>
      </c>
      <c r="O352" s="108" t="s">
        <v>1273</v>
      </c>
      <c r="P352" s="108" t="s">
        <v>232</v>
      </c>
      <c r="Q352" s="108" t="s">
        <v>367</v>
      </c>
      <c r="R352" s="108" t="s">
        <v>227</v>
      </c>
      <c r="S352" s="108"/>
      <c r="T352" s="108" t="s">
        <v>356</v>
      </c>
      <c r="U352" s="108" t="str">
        <f>N352</f>
        <v>H4681010070A0</v>
      </c>
      <c r="V352" s="108" t="s">
        <v>226</v>
      </c>
      <c r="W352" s="108" t="s">
        <v>228</v>
      </c>
      <c r="X352" s="108" t="s">
        <v>229</v>
      </c>
      <c r="Y352" s="108" t="s">
        <v>800</v>
      </c>
      <c r="Z352" s="108" t="s">
        <v>928</v>
      </c>
      <c r="AA352" s="108" t="s">
        <v>232</v>
      </c>
      <c r="AB352" s="108" t="s">
        <v>1279</v>
      </c>
      <c r="AC352" s="219">
        <v>3.8872</v>
      </c>
      <c r="AD352" s="108" t="s">
        <v>319</v>
      </c>
      <c r="AE352" s="55"/>
      <c r="AF352" s="55"/>
      <c r="AG352" s="55"/>
      <c r="AH352" s="55"/>
      <c r="AI352" s="55"/>
      <c r="AJ352" s="55"/>
      <c r="AK352" s="108"/>
      <c r="AL352" s="55"/>
      <c r="AM352" s="55"/>
      <c r="AN352" s="55" t="s">
        <v>342</v>
      </c>
      <c r="AO352" s="55" t="s">
        <v>1280</v>
      </c>
      <c r="AP352" s="108"/>
      <c r="AQ352" s="108"/>
      <c r="AR352" s="108"/>
      <c r="AS352" s="108"/>
      <c r="AT352" s="108"/>
      <c r="AU352" s="108"/>
      <c r="AV352" s="108"/>
      <c r="AW352" s="108"/>
      <c r="AX352" s="108"/>
      <c r="AY352" s="108"/>
      <c r="AZ352" s="23"/>
      <c r="BA352" s="85">
        <v>0</v>
      </c>
      <c r="BB352" s="85">
        <v>0</v>
      </c>
      <c r="BC352" s="108">
        <v>1</v>
      </c>
      <c r="BD352" s="85">
        <v>0</v>
      </c>
      <c r="BE352" s="85">
        <v>0</v>
      </c>
      <c r="BF352" s="85">
        <v>0</v>
      </c>
      <c r="BG352" s="85">
        <v>0</v>
      </c>
      <c r="BH352" s="108">
        <v>0</v>
      </c>
      <c r="BI352" s="224">
        <v>0</v>
      </c>
      <c r="BJ352" s="224">
        <v>0</v>
      </c>
      <c r="BK352" s="224">
        <v>0</v>
      </c>
      <c r="BL352" s="108">
        <v>0</v>
      </c>
      <c r="BM352" s="108">
        <v>1</v>
      </c>
      <c r="BN352" s="108">
        <v>1</v>
      </c>
      <c r="BO352" s="108">
        <v>0</v>
      </c>
      <c r="BP352" s="185">
        <v>0</v>
      </c>
      <c r="BQ352" s="86">
        <v>0</v>
      </c>
      <c r="BR352" s="86">
        <v>0</v>
      </c>
      <c r="BS352" s="227">
        <v>0</v>
      </c>
      <c r="BT352" s="86">
        <v>0</v>
      </c>
      <c r="BU352" s="22">
        <v>0</v>
      </c>
      <c r="BV352" s="22">
        <v>0</v>
      </c>
      <c r="BW352" s="42">
        <v>0</v>
      </c>
      <c r="BX352" s="86">
        <v>0</v>
      </c>
      <c r="BY352" s="86">
        <v>0</v>
      </c>
      <c r="BZ352" s="3"/>
      <c r="CA352" s="3"/>
    </row>
    <row r="353" ht="30" customHeight="1" spans="1:79">
      <c r="A353" s="21">
        <f t="shared" si="25"/>
        <v>346</v>
      </c>
      <c r="B353" s="209"/>
      <c r="C353" s="209"/>
      <c r="D353" s="209">
        <v>2</v>
      </c>
      <c r="E353" s="209"/>
      <c r="F353" s="209"/>
      <c r="G353" s="209"/>
      <c r="H353" s="209"/>
      <c r="I353" s="209"/>
      <c r="J353" s="209"/>
      <c r="K353" s="209"/>
      <c r="L353" s="212" t="s">
        <v>723</v>
      </c>
      <c r="M353" s="212" t="s">
        <v>1281</v>
      </c>
      <c r="N353" s="212" t="s">
        <v>1281</v>
      </c>
      <c r="O353" s="212" t="s">
        <v>1282</v>
      </c>
      <c r="P353" s="212" t="s">
        <v>232</v>
      </c>
      <c r="Q353" s="212" t="s">
        <v>367</v>
      </c>
      <c r="R353" s="212" t="s">
        <v>227</v>
      </c>
      <c r="S353" s="212"/>
      <c r="T353" s="212" t="s">
        <v>356</v>
      </c>
      <c r="U353" s="212" t="str">
        <f>N353</f>
        <v>SHT0012132</v>
      </c>
      <c r="V353" s="212" t="s">
        <v>226</v>
      </c>
      <c r="W353" s="212" t="s">
        <v>228</v>
      </c>
      <c r="X353" s="212" t="s">
        <v>229</v>
      </c>
      <c r="Y353" s="212" t="s">
        <v>800</v>
      </c>
      <c r="Z353" s="212" t="s">
        <v>928</v>
      </c>
      <c r="AA353" s="212" t="s">
        <v>232</v>
      </c>
      <c r="AB353" s="212" t="s">
        <v>1279</v>
      </c>
      <c r="AC353" s="221">
        <v>2.132</v>
      </c>
      <c r="AD353" s="212" t="s">
        <v>319</v>
      </c>
      <c r="AE353" s="55"/>
      <c r="AF353" s="55"/>
      <c r="AG353" s="55"/>
      <c r="AH353" s="55"/>
      <c r="AI353" s="55"/>
      <c r="AJ353" s="55"/>
      <c r="AK353" s="212"/>
      <c r="AL353" s="55"/>
      <c r="AM353" s="55"/>
      <c r="AN353" s="55" t="s">
        <v>342</v>
      </c>
      <c r="AO353" s="55" t="s">
        <v>1280</v>
      </c>
      <c r="AP353" s="212"/>
      <c r="AQ353" s="212"/>
      <c r="AR353" s="212"/>
      <c r="AS353" s="212"/>
      <c r="AT353" s="212"/>
      <c r="AU353" s="212"/>
      <c r="AV353" s="212"/>
      <c r="AW353" s="212"/>
      <c r="AX353" s="212"/>
      <c r="AY353" s="212"/>
      <c r="AZ353" s="222"/>
      <c r="BA353" s="223">
        <v>0</v>
      </c>
      <c r="BB353" s="223">
        <v>0</v>
      </c>
      <c r="BC353" s="212">
        <v>0</v>
      </c>
      <c r="BD353" s="223">
        <v>0</v>
      </c>
      <c r="BE353" s="223">
        <v>0</v>
      </c>
      <c r="BF353" s="223">
        <v>0</v>
      </c>
      <c r="BG353" s="223">
        <v>0</v>
      </c>
      <c r="BH353" s="212">
        <v>0</v>
      </c>
      <c r="BI353" s="226">
        <v>0</v>
      </c>
      <c r="BJ353" s="226">
        <v>0</v>
      </c>
      <c r="BK353" s="226">
        <v>0</v>
      </c>
      <c r="BL353" s="212">
        <v>1</v>
      </c>
      <c r="BM353" s="223">
        <v>0</v>
      </c>
      <c r="BN353" s="223">
        <v>0</v>
      </c>
      <c r="BO353" s="223">
        <v>0</v>
      </c>
      <c r="BP353" s="231">
        <v>0</v>
      </c>
      <c r="BQ353" s="231">
        <v>0</v>
      </c>
      <c r="BR353" s="231">
        <v>0</v>
      </c>
      <c r="BS353" s="232">
        <v>0</v>
      </c>
      <c r="BT353" s="231">
        <v>0</v>
      </c>
      <c r="BU353" s="22">
        <v>0</v>
      </c>
      <c r="BV353" s="22">
        <v>0</v>
      </c>
      <c r="BW353" s="42">
        <v>0</v>
      </c>
      <c r="BX353" s="231">
        <v>0</v>
      </c>
      <c r="BY353" s="231">
        <v>0</v>
      </c>
      <c r="BZ353" s="3"/>
      <c r="CA353" s="3"/>
    </row>
    <row r="354" ht="30" customHeight="1" spans="1:79">
      <c r="A354" s="21">
        <f t="shared" si="25"/>
        <v>347</v>
      </c>
      <c r="B354" s="24"/>
      <c r="C354" s="24"/>
      <c r="D354" s="209">
        <v>2</v>
      </c>
      <c r="E354" s="24"/>
      <c r="F354" s="24"/>
      <c r="G354" s="24"/>
      <c r="H354" s="24"/>
      <c r="I354" s="24"/>
      <c r="J354" s="24"/>
      <c r="K354" s="24"/>
      <c r="L354" s="24" t="s">
        <v>286</v>
      </c>
      <c r="M354" s="140" t="s">
        <v>1283</v>
      </c>
      <c r="N354" s="24" t="s">
        <v>1284</v>
      </c>
      <c r="O354" s="24" t="s">
        <v>1285</v>
      </c>
      <c r="P354" s="212" t="s">
        <v>232</v>
      </c>
      <c r="Q354" s="24" t="s">
        <v>226</v>
      </c>
      <c r="R354" s="212" t="s">
        <v>227</v>
      </c>
      <c r="S354" s="24"/>
      <c r="T354" s="24" t="s">
        <v>226</v>
      </c>
      <c r="U354" s="24" t="s">
        <v>1284</v>
      </c>
      <c r="V354" s="24" t="s">
        <v>226</v>
      </c>
      <c r="W354" s="212" t="s">
        <v>229</v>
      </c>
      <c r="X354" s="212" t="s">
        <v>228</v>
      </c>
      <c r="Y354" s="212" t="s">
        <v>800</v>
      </c>
      <c r="Z354" s="212" t="s">
        <v>928</v>
      </c>
      <c r="AA354" s="212" t="s">
        <v>232</v>
      </c>
      <c r="AB354" s="24"/>
      <c r="AC354" s="219">
        <v>2.5</v>
      </c>
      <c r="AD354" s="212" t="s">
        <v>319</v>
      </c>
      <c r="AE354" s="55"/>
      <c r="AF354" s="55"/>
      <c r="AG354" s="55"/>
      <c r="AH354" s="55"/>
      <c r="AI354" s="55"/>
      <c r="AJ354" s="55"/>
      <c r="AK354" s="108"/>
      <c r="AL354" s="55"/>
      <c r="AM354" s="55"/>
      <c r="AN354" s="55" t="s">
        <v>342</v>
      </c>
      <c r="AO354" s="55" t="s">
        <v>1286</v>
      </c>
      <c r="AP354" s="108"/>
      <c r="AQ354" s="108"/>
      <c r="AR354" s="108"/>
      <c r="AS354" s="108"/>
      <c r="AT354" s="108"/>
      <c r="AU354" s="108"/>
      <c r="AV354" s="108"/>
      <c r="AW354" s="108"/>
      <c r="AX354" s="108"/>
      <c r="AY354" s="108"/>
      <c r="AZ354" s="23"/>
      <c r="BA354" s="85">
        <v>0</v>
      </c>
      <c r="BB354" s="85">
        <v>0</v>
      </c>
      <c r="BC354" s="24">
        <v>0</v>
      </c>
      <c r="BD354" s="85">
        <v>0</v>
      </c>
      <c r="BE354" s="85">
        <v>0</v>
      </c>
      <c r="BF354" s="85">
        <v>0</v>
      </c>
      <c r="BG354" s="85">
        <v>0</v>
      </c>
      <c r="BH354" s="24">
        <v>0</v>
      </c>
      <c r="BI354" s="137">
        <v>0</v>
      </c>
      <c r="BJ354" s="137">
        <v>0</v>
      </c>
      <c r="BK354" s="137">
        <v>0</v>
      </c>
      <c r="BL354" s="24">
        <v>0</v>
      </c>
      <c r="BM354" s="24">
        <v>0</v>
      </c>
      <c r="BN354" s="24">
        <v>0</v>
      </c>
      <c r="BO354" s="24">
        <v>0</v>
      </c>
      <c r="BP354" s="136">
        <v>0</v>
      </c>
      <c r="BQ354" s="86">
        <v>0</v>
      </c>
      <c r="BR354" s="86">
        <v>0</v>
      </c>
      <c r="BS354" s="233">
        <v>1</v>
      </c>
      <c r="BT354" s="86">
        <v>0</v>
      </c>
      <c r="BU354" s="22">
        <v>0</v>
      </c>
      <c r="BV354" s="22">
        <v>0</v>
      </c>
      <c r="BW354" s="42">
        <v>0</v>
      </c>
      <c r="BX354" s="86">
        <v>0</v>
      </c>
      <c r="BY354" s="86">
        <v>0</v>
      </c>
      <c r="BZ354" s="3"/>
      <c r="CA354" s="3"/>
    </row>
    <row r="355" ht="30" customHeight="1" spans="1:79">
      <c r="A355" s="21">
        <f t="shared" si="25"/>
        <v>348</v>
      </c>
      <c r="B355" s="24"/>
      <c r="C355" s="24"/>
      <c r="D355" s="209">
        <v>2</v>
      </c>
      <c r="E355" s="24"/>
      <c r="F355" s="24"/>
      <c r="G355" s="24"/>
      <c r="H355" s="24"/>
      <c r="I355" s="24"/>
      <c r="J355" s="24"/>
      <c r="K355" s="24"/>
      <c r="L355" s="24" t="s">
        <v>278</v>
      </c>
      <c r="M355" s="24" t="s">
        <v>1287</v>
      </c>
      <c r="N355" s="24" t="s">
        <v>1287</v>
      </c>
      <c r="O355" s="24" t="s">
        <v>1288</v>
      </c>
      <c r="P355" s="212" t="s">
        <v>1289</v>
      </c>
      <c r="Q355" s="24" t="s">
        <v>226</v>
      </c>
      <c r="R355" s="212" t="s">
        <v>227</v>
      </c>
      <c r="S355" s="24"/>
      <c r="T355" s="24" t="s">
        <v>226</v>
      </c>
      <c r="U355" s="24" t="str">
        <f>N355</f>
        <v>SHT0014431</v>
      </c>
      <c r="V355" s="24" t="s">
        <v>226</v>
      </c>
      <c r="W355" s="212" t="s">
        <v>228</v>
      </c>
      <c r="X355" s="212" t="s">
        <v>229</v>
      </c>
      <c r="Y355" s="212" t="s">
        <v>800</v>
      </c>
      <c r="Z355" s="212" t="s">
        <v>928</v>
      </c>
      <c r="AA355" s="212" t="s">
        <v>232</v>
      </c>
      <c r="AB355" s="24"/>
      <c r="AC355" s="219">
        <v>3.4156</v>
      </c>
      <c r="AD355" s="212" t="s">
        <v>1290</v>
      </c>
      <c r="AE355" s="55"/>
      <c r="AF355" s="55"/>
      <c r="AG355" s="55"/>
      <c r="AH355" s="55"/>
      <c r="AI355" s="55"/>
      <c r="AJ355" s="55"/>
      <c r="AK355" s="108"/>
      <c r="AL355" s="55"/>
      <c r="AM355" s="55"/>
      <c r="AN355" s="55" t="s">
        <v>342</v>
      </c>
      <c r="AO355" s="55" t="s">
        <v>1291</v>
      </c>
      <c r="AP355" s="108"/>
      <c r="AQ355" s="108"/>
      <c r="AR355" s="108"/>
      <c r="AS355" s="108"/>
      <c r="AT355" s="108"/>
      <c r="AU355" s="108"/>
      <c r="AV355" s="108"/>
      <c r="AW355" s="108"/>
      <c r="AX355" s="108"/>
      <c r="AY355" s="108"/>
      <c r="AZ355" s="23"/>
      <c r="BA355" s="85">
        <v>0</v>
      </c>
      <c r="BB355" s="85">
        <v>0</v>
      </c>
      <c r="BC355" s="24">
        <v>0</v>
      </c>
      <c r="BD355" s="85">
        <v>0</v>
      </c>
      <c r="BE355" s="85">
        <v>0</v>
      </c>
      <c r="BF355" s="85">
        <v>0</v>
      </c>
      <c r="BG355" s="85">
        <v>0</v>
      </c>
      <c r="BH355" s="24">
        <v>0</v>
      </c>
      <c r="BI355" s="137">
        <v>0</v>
      </c>
      <c r="BJ355" s="137">
        <v>0</v>
      </c>
      <c r="BK355" s="137">
        <v>0</v>
      </c>
      <c r="BL355" s="24">
        <v>0</v>
      </c>
      <c r="BM355" s="24">
        <v>0</v>
      </c>
      <c r="BN355" s="24">
        <v>0</v>
      </c>
      <c r="BO355" s="24">
        <v>0</v>
      </c>
      <c r="BP355" s="136">
        <v>0</v>
      </c>
      <c r="BQ355" s="86">
        <v>0</v>
      </c>
      <c r="BR355" s="86">
        <v>0</v>
      </c>
      <c r="BS355" s="233">
        <v>1</v>
      </c>
      <c r="BT355" s="86">
        <v>0</v>
      </c>
      <c r="BU355" s="22">
        <v>0</v>
      </c>
      <c r="BV355" s="22">
        <v>0</v>
      </c>
      <c r="BW355" s="42">
        <v>0</v>
      </c>
      <c r="BX355" s="86">
        <v>0</v>
      </c>
      <c r="BY355" s="86">
        <v>0</v>
      </c>
      <c r="BZ355" s="3"/>
      <c r="CA355" s="3"/>
    </row>
  </sheetData>
  <autoFilter ref="A7:CA355">
    <extLst/>
  </autoFilter>
  <mergeCells count="46">
    <mergeCell ref="A1:E1"/>
    <mergeCell ref="F1:K1"/>
    <mergeCell ref="L1:O1"/>
    <mergeCell ref="A2:O2"/>
    <mergeCell ref="A3:K3"/>
    <mergeCell ref="L3:O3"/>
    <mergeCell ref="A4:O4"/>
    <mergeCell ref="A5:O5"/>
    <mergeCell ref="AG6:AI6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AY6:AY7"/>
    <mergeCell ref="P1:AY5"/>
  </mergeCells>
  <conditionalFormatting sqref="M30">
    <cfRule type="duplicateValues" dxfId="4" priority="13"/>
  </conditionalFormatting>
  <conditionalFormatting sqref="N30">
    <cfRule type="duplicateValues" dxfId="4" priority="14"/>
  </conditionalFormatting>
  <conditionalFormatting sqref="M142">
    <cfRule type="duplicateValues" dxfId="4" priority="1"/>
  </conditionalFormatting>
  <conditionalFormatting sqref="N142">
    <cfRule type="duplicateValues" dxfId="4" priority="2"/>
  </conditionalFormatting>
  <conditionalFormatting sqref="M143">
    <cfRule type="duplicateValues" dxfId="4" priority="11"/>
  </conditionalFormatting>
  <conditionalFormatting sqref="N143">
    <cfRule type="duplicateValues" dxfId="4" priority="12"/>
  </conditionalFormatting>
  <conditionalFormatting sqref="M323">
    <cfRule type="duplicateValues" dxfId="4" priority="7"/>
  </conditionalFormatting>
  <conditionalFormatting sqref="N323">
    <cfRule type="duplicateValues" dxfId="4" priority="8"/>
  </conditionalFormatting>
  <conditionalFormatting sqref="M327">
    <cfRule type="duplicateValues" dxfId="4" priority="5"/>
  </conditionalFormatting>
  <conditionalFormatting sqref="N327">
    <cfRule type="duplicateValues" dxfId="4" priority="6"/>
  </conditionalFormatting>
  <conditionalFormatting sqref="N346">
    <cfRule type="duplicateValues" dxfId="4" priority="4"/>
  </conditionalFormatting>
  <conditionalFormatting sqref="M273:M274">
    <cfRule type="duplicateValues" dxfId="4" priority="9"/>
  </conditionalFormatting>
  <conditionalFormatting sqref="N273:N274">
    <cfRule type="duplicateValues" dxfId="4" priority="10"/>
  </conditionalFormatting>
  <conditionalFormatting sqref="N349:N350">
    <cfRule type="duplicateValues" dxfId="4" priority="3"/>
  </conditionalFormatting>
  <printOptions horizontalCentered="1"/>
  <pageMargins left="0.31496062992126" right="0.275590551181102" top="0.393700787401575" bottom="0.551181102362205" header="0.31496062992126" footer="0.31496062992126"/>
  <pageSetup paperSize="8" scale="85" orientation="landscape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变更记录</vt:lpstr>
      <vt:lpstr>底座模块化总成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Administrator</cp:lastModifiedBy>
  <dcterms:created xsi:type="dcterms:W3CDTF">2006-09-16T00:00:00Z</dcterms:created>
  <dcterms:modified xsi:type="dcterms:W3CDTF">2023-02-22T01:41:17Z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A2BC53604105435C8522DFC9C86ABF7A</vt:lpwstr>
  </property>
  <property fmtid="{D5CDD505-2E9C-101B-9397-08002B2CF9AE}" pid="4" name="KSOReadingLayout">
    <vt:bool>true</vt:bool>
  </property>
</Properties>
</file>