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30" tabRatio="258" firstSheet="2" activeTab="2"/>
  </bookViews>
  <sheets>
    <sheet name="KING" sheetId="3" state="veryHidden" r:id="rId1"/>
    <sheet name="首页" sheetId="2" state="hidden" r:id="rId2"/>
    <sheet name="座框" sheetId="1" r:id="rId3"/>
    <sheet name="变更描述" sheetId="4" r:id="rId4"/>
  </sheets>
  <definedNames>
    <definedName name="_xlnm._FilterDatabase" localSheetId="2" hidden="1">座框!$A$8:$BJ$120</definedName>
    <definedName name="_xlnm.Print_Area" localSheetId="2">座框!$A$1:$BB$8</definedName>
  </definedNames>
  <calcPr calcId="144525"/>
</workbook>
</file>

<file path=xl/sharedStrings.xml><?xml version="1.0" encoding="utf-8"?>
<sst xmlns="http://schemas.openxmlformats.org/spreadsheetml/2006/main" count="2391" uniqueCount="468">
  <si>
    <t>版本：
识别号：</t>
  </si>
  <si>
    <t>编号：</t>
  </si>
  <si>
    <t xml:space="preserve">    </t>
  </si>
  <si>
    <t>车型</t>
  </si>
  <si>
    <t xml:space="preserve">2.0平台座框总成 EBOM清单                     </t>
  </si>
  <si>
    <t>编制</t>
  </si>
  <si>
    <t>审核</t>
  </si>
  <si>
    <t>标准</t>
  </si>
  <si>
    <t>批准</t>
  </si>
  <si>
    <t>页次</t>
  </si>
  <si>
    <t>日 期</t>
  </si>
  <si>
    <t xml:space="preserve">                                  (首页 )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</si>
  <si>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</si>
  <si>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</si>
  <si>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</si>
  <si>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</si>
  <si>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</si>
  <si>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</si>
  <si>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</si>
  <si>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</si>
  <si>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SHT0012157</t>
  </si>
  <si>
    <t>座框总成</t>
  </si>
  <si>
    <t>有座盆延伸，无安全带，九挡仰角</t>
  </si>
  <si>
    <t>SHT0012828</t>
  </si>
  <si>
    <t>座框焊接总成</t>
  </si>
  <si>
    <t>有座盆延伸，有安全带，五挡仰角</t>
  </si>
  <si>
    <t>SHT0012158</t>
  </si>
  <si>
    <t>低配座框焊接总成</t>
  </si>
  <si>
    <t>无座盆延伸，有安全带，五挡仰角</t>
  </si>
  <si>
    <t>SHT0013060</t>
  </si>
  <si>
    <t>副驾座框焊接总成</t>
  </si>
  <si>
    <t>SHT0013059</t>
  </si>
  <si>
    <t>变更履历</t>
  </si>
  <si>
    <t>No</t>
  </si>
  <si>
    <t>日期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</si>
  <si>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</si>
  <si>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</si>
  <si>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</si>
  <si>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</si>
  <si>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</si>
  <si>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</si>
  <si>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20210205</t>
  </si>
  <si>
    <t>首次发布</t>
  </si>
  <si>
    <t>20210305</t>
  </si>
  <si>
    <t>增加配置</t>
  </si>
  <si>
    <t>20210407</t>
  </si>
  <si>
    <t>增加装配总成</t>
  </si>
  <si>
    <t>20210910</t>
  </si>
  <si>
    <t>仰角解锁机构变更</t>
  </si>
  <si>
    <t>设计:</t>
  </si>
  <si>
    <t>校核：</t>
  </si>
  <si>
    <t>标准：</t>
  </si>
  <si>
    <t>2.0平台座框总成 EBOM清单</t>
  </si>
  <si>
    <t>SHT0014293</t>
  </si>
  <si>
    <t>SQX3000-6805330</t>
  </si>
  <si>
    <t>SQX3000-6805336</t>
  </si>
  <si>
    <t>SHT0014512</t>
  </si>
  <si>
    <t>SHT0015402</t>
  </si>
  <si>
    <t>会签：</t>
  </si>
  <si>
    <t>中文名称</t>
  </si>
  <si>
    <t>坐框焊接总成</t>
  </si>
  <si>
    <t xml:space="preserve">批准: </t>
  </si>
  <si>
    <t>日期：</t>
  </si>
  <si>
    <t>规格型号</t>
  </si>
  <si>
    <t>版本：H</t>
  </si>
  <si>
    <t>说明：</t>
  </si>
  <si>
    <t>重量</t>
  </si>
  <si>
    <t>价格</t>
  </si>
  <si>
    <t>序号</t>
  </si>
  <si>
    <t>装配等级</t>
  </si>
  <si>
    <t>QAD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</si>
  <si>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</si>
  <si>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</si>
  <si>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</si>
  <si>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</si>
  <si>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</si>
  <si>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</si>
  <si>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</si>
  <si>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</si>
  <si>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</si>
  <si>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</si>
  <si>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</si>
  <si>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</si>
  <si>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</si>
  <si>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</si>
  <si>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</si>
  <si>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</si>
  <si>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</si>
  <si>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</si>
  <si>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</si>
  <si>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</si>
  <si>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</si>
  <si>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</si>
  <si>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</si>
  <si>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</si>
  <si>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</si>
  <si>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</si>
  <si>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</si>
  <si>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</si>
  <si>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</si>
  <si>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</si>
  <si>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</si>
  <si>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</si>
  <si>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</si>
  <si>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t>用量</t>
  </si>
  <si>
    <t>长</t>
  </si>
  <si>
    <t>宽</t>
  </si>
  <si>
    <t>高</t>
  </si>
  <si>
    <t>SHT0002513</t>
  </si>
  <si>
    <t>主驾座框骨架焊接总成电泳</t>
  </si>
  <si>
    <t>电泳</t>
  </si>
  <si>
    <t>ASSY</t>
  </si>
  <si>
    <t>——</t>
  </si>
  <si>
    <t>510*465*140</t>
  </si>
  <si>
    <t>河北自制</t>
  </si>
  <si>
    <t>电泳车间</t>
  </si>
  <si>
    <t>用于M3000-S项目，带座盆延伸功能，电泳层级：SHT0002513</t>
  </si>
  <si>
    <t>A</t>
  </si>
  <si>
    <t>个</t>
  </si>
  <si>
    <t>Q01</t>
  </si>
  <si>
    <t>Y</t>
  </si>
  <si>
    <t>N</t>
  </si>
  <si>
    <t>焊接总成件</t>
  </si>
  <si>
    <t>焊接</t>
  </si>
  <si>
    <t>焊接车间</t>
  </si>
  <si>
    <t>SHT0002617</t>
  </si>
  <si>
    <t>主驾座框总成电泳</t>
  </si>
  <si>
    <t>用于重汽项目，带座盆延伸功能，电泳层级：SHT002617</t>
  </si>
  <si>
    <t>SHT0002621</t>
  </si>
  <si>
    <t>用于H4项目，无座盆延伸功能，电泳层级：SHT0002621</t>
  </si>
  <si>
    <t>SHT0002618</t>
  </si>
  <si>
    <t>副驾座框焊接总成电泳</t>
  </si>
  <si>
    <t>重汽副驾高配座框，电泳层级：SHT0002618</t>
  </si>
  <si>
    <t>SHT0002703</t>
  </si>
  <si>
    <t>主驾座框焊接总成电泳</t>
  </si>
  <si>
    <t>M3000-S加装三点式安全带，电泳层级：SHT0002703</t>
  </si>
  <si>
    <t>SHT0014508</t>
  </si>
  <si>
    <t>座框焊接总成电泳</t>
  </si>
  <si>
    <t>北奔H20,带座盆延伸功能，电泳层级：SHT0014508</t>
  </si>
  <si>
    <t>SHT0002320</t>
  </si>
  <si>
    <t>坐框焊接总成电泳</t>
  </si>
  <si>
    <t>SHT0001778</t>
  </si>
  <si>
    <t>焊接件</t>
  </si>
  <si>
    <t>A1</t>
  </si>
  <si>
    <t>480*419*100</t>
  </si>
  <si>
    <t>SHT0001990</t>
  </si>
  <si>
    <t>SHT0001756</t>
  </si>
  <si>
    <t>SHT0014629</t>
  </si>
  <si>
    <t>座框装配总成电泳</t>
  </si>
  <si>
    <t>分总成</t>
  </si>
  <si>
    <t>装配总成件</t>
  </si>
  <si>
    <t>无仰角-J6L</t>
  </si>
  <si>
    <t>514*420*100</t>
  </si>
  <si>
    <t>SHT0015405</t>
  </si>
  <si>
    <t>大黄蜂-无安全带固定钣金，电泳层级：SHT0015405</t>
  </si>
  <si>
    <t>514*420*93</t>
  </si>
  <si>
    <t>SHT0012268</t>
  </si>
  <si>
    <t>左侧调角连接板焊接总成</t>
  </si>
  <si>
    <t>SQX3000-6805311</t>
  </si>
  <si>
    <t>191*35*85</t>
  </si>
  <si>
    <t>228*137*2.5</t>
  </si>
  <si>
    <t>河北外购</t>
  </si>
  <si>
    <t>黄骅鑫昌</t>
  </si>
  <si>
    <t>1</t>
  </si>
  <si>
    <t>Q37110</t>
  </si>
  <si>
    <t>焊接方螺母</t>
  </si>
  <si>
    <t>标准件</t>
  </si>
  <si>
    <t>B</t>
  </si>
  <si>
    <t>M10</t>
  </si>
  <si>
    <t>16*16*8.1</t>
  </si>
  <si>
    <t>2</t>
  </si>
  <si>
    <t>H4</t>
  </si>
  <si>
    <t>H4B-6805326</t>
  </si>
  <si>
    <t>安全带7/16焊接螺母</t>
  </si>
  <si>
    <t>17.5*19*17.5</t>
  </si>
  <si>
    <t>SHT0012266</t>
  </si>
  <si>
    <t>左侧调角连接板</t>
  </si>
  <si>
    <t>冲压件</t>
  </si>
  <si>
    <t>SQX3000-6805312</t>
  </si>
  <si>
    <t>钣金件</t>
  </si>
  <si>
    <t>t=2.5-Q/BQB301
SPFH590-Q/BQB310</t>
  </si>
  <si>
    <t>Q/BQB301
Q/BQB310</t>
  </si>
  <si>
    <t>冲压</t>
  </si>
  <si>
    <t>SHT0012269</t>
  </si>
  <si>
    <t>右侧调角连接板焊接总成</t>
  </si>
  <si>
    <t>SQX3000-6805313</t>
  </si>
  <si>
    <t>228*150*2.5</t>
  </si>
  <si>
    <t>SHT0012267</t>
  </si>
  <si>
    <t>右侧调角连接板</t>
  </si>
  <si>
    <t>SQX3000-6805326</t>
  </si>
  <si>
    <t>SHT0012829</t>
  </si>
  <si>
    <t>五挡仰角卡板</t>
  </si>
  <si>
    <t>SHT0012145</t>
  </si>
  <si>
    <t>t=5-Q/BQB301
SAPH440-Q/BQB310</t>
  </si>
  <si>
    <t>120*100*10</t>
  </si>
  <si>
    <t>黄骅市正大纺织机械配件厂</t>
  </si>
  <si>
    <t>右侧仰角卡板</t>
  </si>
  <si>
    <t>SHT0012144</t>
  </si>
  <si>
    <t>112*103*5</t>
  </si>
  <si>
    <t>黄骅市鑫昌五金制品厂</t>
  </si>
  <si>
    <t>左侧仰角卡板</t>
  </si>
  <si>
    <t>SHT0001900</t>
  </si>
  <si>
    <t>SQX3000-6805321</t>
  </si>
  <si>
    <t>卡板</t>
  </si>
  <si>
    <t>D</t>
  </si>
  <si>
    <t>t=5-Q/BQB301
SPFH440-Q/BQB310</t>
  </si>
  <si>
    <t>77*78*19</t>
  </si>
  <si>
    <t>106*83*5</t>
  </si>
  <si>
    <t>黄骅市成卓汽车部件厂</t>
  </si>
  <si>
    <t>SHT0011808</t>
  </si>
  <si>
    <t>仰角调节机构焊接总成</t>
  </si>
  <si>
    <t>总成件</t>
  </si>
  <si>
    <t>C</t>
  </si>
  <si>
    <t>71*74*60.5</t>
  </si>
  <si>
    <t>过程虚拟件</t>
  </si>
  <si>
    <t>0</t>
  </si>
  <si>
    <t>SHT0011804</t>
  </si>
  <si>
    <t>仰角调节机构钣金件1</t>
  </si>
  <si>
    <t>t=2.5-Q/BQB301
SAPH440-Q/BQB310</t>
  </si>
  <si>
    <t>Q/BQB310</t>
  </si>
  <si>
    <t>61*29*70</t>
  </si>
  <si>
    <t>黄骅市再兴汽车配件有限公司</t>
  </si>
  <si>
    <t>SHT0011806</t>
  </si>
  <si>
    <t>仰角调节机构钣金件2</t>
  </si>
  <si>
    <t>t=2-Q/BQB301
SAPH440-Q/BQB310</t>
  </si>
  <si>
    <t>65*14*3</t>
  </si>
  <si>
    <t>SHT0001060</t>
  </si>
  <si>
    <t>H4A-6805319</t>
  </si>
  <si>
    <t>仰角调节机构轴套</t>
  </si>
  <si>
    <t>管件</t>
  </si>
  <si>
    <t>45#</t>
  </si>
  <si>
    <t>GB/T699</t>
  </si>
  <si>
    <t>16*20*16</t>
  </si>
  <si>
    <t>机加</t>
  </si>
  <si>
    <t>黄骅市创合五金制品有限公司</t>
  </si>
  <si>
    <t>SHT0011825</t>
  </si>
  <si>
    <t>仰角调节机构阶梯轴</t>
  </si>
  <si>
    <t>锻打件</t>
  </si>
  <si>
    <t>线材</t>
  </si>
  <si>
    <t>15*48*15</t>
  </si>
  <si>
    <t>SHT0001058</t>
  </si>
  <si>
    <t>H4A-6805325</t>
  </si>
  <si>
    <t>仰角调节机构手柄钣金件</t>
  </si>
  <si>
    <t>47*24.5*2.5</t>
  </si>
  <si>
    <t>SHT0011809</t>
  </si>
  <si>
    <t>仰角调节机构拉簧</t>
  </si>
  <si>
    <t>钢丝件</t>
  </si>
  <si>
    <t>65Mn</t>
  </si>
  <si>
    <t>GB/T4357</t>
  </si>
  <si>
    <t>42*12*37</t>
  </si>
  <si>
    <t>海兴中盛弹簧有限公司</t>
  </si>
  <si>
    <t>SHT0013061</t>
  </si>
  <si>
    <t>SHT0013062</t>
  </si>
  <si>
    <t>113*83*2</t>
  </si>
  <si>
    <t>SHT0013063</t>
  </si>
  <si>
    <t>仰角调节机构扭簧</t>
  </si>
  <si>
    <t>SHT0012197</t>
  </si>
  <si>
    <t>座框内框分总成</t>
  </si>
  <si>
    <t>Q00</t>
  </si>
  <si>
    <t>500*375*61</t>
  </si>
  <si>
    <t>SHT0012204</t>
  </si>
  <si>
    <t>低配座框内框分总成</t>
  </si>
  <si>
    <t>SHT0012154</t>
  </si>
  <si>
    <t>右侧边框分总成</t>
  </si>
  <si>
    <t>472*63*55</t>
  </si>
  <si>
    <t>沧州裕金达/黄骅市鑫昌</t>
  </si>
  <si>
    <t>SHT0012143</t>
  </si>
  <si>
    <t>座框右侧外边板</t>
  </si>
  <si>
    <t>t=2-Q/BQB301
SPFH590-Q/BQB310</t>
  </si>
  <si>
    <t>513*95*2</t>
  </si>
  <si>
    <t>BAS0010023</t>
  </si>
  <si>
    <t>仰角旋转支撑轴套</t>
  </si>
  <si>
    <t>机加件</t>
  </si>
  <si>
    <t>35#</t>
  </si>
  <si>
    <t>42*22*22</t>
  </si>
  <si>
    <t>SHT0012142</t>
  </si>
  <si>
    <t>座框右侧内边板</t>
  </si>
  <si>
    <t>463*58*55</t>
  </si>
  <si>
    <t>SHT0012153</t>
  </si>
  <si>
    <t>左侧边框分总成</t>
  </si>
  <si>
    <t>沧州裕金达汽车部件有限公司</t>
  </si>
  <si>
    <t>SHT0012141</t>
  </si>
  <si>
    <t>座框左侧外边板</t>
  </si>
  <si>
    <t>SHT0012140</t>
  </si>
  <si>
    <t>座框左侧内边板</t>
  </si>
  <si>
    <t>SHT0012149</t>
  </si>
  <si>
    <t>后横梁</t>
  </si>
  <si>
    <t>管材</t>
  </si>
  <si>
    <t>Φ26-GB/T702
20-GB/T699</t>
  </si>
  <si>
    <t>26*26*370</t>
  </si>
  <si>
    <t>弯管车间</t>
  </si>
  <si>
    <t>SHT0012155</t>
  </si>
  <si>
    <t>前边板分总成</t>
  </si>
  <si>
    <t>52*349*46</t>
  </si>
  <si>
    <t>SHT0012146</t>
  </si>
  <si>
    <t>座框前边板</t>
  </si>
  <si>
    <t>SHT0001971</t>
  </si>
  <si>
    <t>SQX3000-6805323</t>
  </si>
  <si>
    <t>限位门</t>
  </si>
  <si>
    <t>t=3.5-Q/BQB301
SPFH590-Q/BQB310</t>
  </si>
  <si>
    <t>16*40*39</t>
  </si>
  <si>
    <t>H5</t>
  </si>
  <si>
    <t>SHT0001972</t>
  </si>
  <si>
    <t>H5-6805310</t>
  </si>
  <si>
    <t>罩壳前固定片</t>
  </si>
  <si>
    <t>50*22*22</t>
  </si>
  <si>
    <t>冲压车间</t>
  </si>
  <si>
    <t>SHT0012156</t>
  </si>
  <si>
    <t>低配前边板分总成</t>
  </si>
  <si>
    <t>焊接分总成</t>
  </si>
  <si>
    <t>SHT0013131</t>
  </si>
  <si>
    <t>座框前边板焊接分总成</t>
  </si>
  <si>
    <t>23*343*39</t>
  </si>
  <si>
    <t>Q37106</t>
  </si>
  <si>
    <t>M6</t>
  </si>
  <si>
    <t>SHT0001051</t>
  </si>
  <si>
    <t>H4A-6805314</t>
  </si>
  <si>
    <t>罩壳前固定钣金件左</t>
  </si>
  <si>
    <t>36.5*46*36</t>
  </si>
  <si>
    <t>75*50*2</t>
  </si>
  <si>
    <t>SHT0001050</t>
  </si>
  <si>
    <t>H4A-6805315</t>
  </si>
  <si>
    <t>罩壳前固定钣金件右</t>
  </si>
  <si>
    <t>SHT0001008</t>
  </si>
  <si>
    <t>H4B-6805331</t>
  </si>
  <si>
    <t>25*20*30</t>
  </si>
  <si>
    <t>48*20*3</t>
  </si>
  <si>
    <t>H5-6805318</t>
  </si>
  <si>
    <t>安全带卷收器固定板焊接总成</t>
  </si>
  <si>
    <t>50*60*30</t>
  </si>
  <si>
    <t>104*51*3</t>
  </si>
  <si>
    <t>SHT0001023</t>
  </si>
  <si>
    <t>H4B-6805322</t>
  </si>
  <si>
    <t>卷轴器支架</t>
  </si>
  <si>
    <t>t=3-Q/BQB301
SPFH590-Q/BQB310</t>
  </si>
  <si>
    <t>24*60*50</t>
  </si>
  <si>
    <t>黄骅润晨</t>
  </si>
  <si>
    <t>BFA0000400</t>
  </si>
  <si>
    <t>9*17.5*17.5</t>
  </si>
  <si>
    <t>北京浦东/上锐</t>
  </si>
  <si>
    <t>SHT0015079</t>
  </si>
  <si>
    <t>497*375*93</t>
  </si>
  <si>
    <t>SHT0015080</t>
  </si>
  <si>
    <t>511*376*73</t>
  </si>
  <si>
    <t>SHT0015081</t>
  </si>
  <si>
    <t>508*376*74</t>
  </si>
  <si>
    <t>SHT0015403</t>
  </si>
  <si>
    <t>511*383*66</t>
  </si>
  <si>
    <t>SQX3000-6905318</t>
  </si>
  <si>
    <t>右侧边板焊接组件</t>
  </si>
  <si>
    <t>SQX3000-6905338</t>
  </si>
  <si>
    <t>472*53*20</t>
  </si>
  <si>
    <t>SHT0014605</t>
  </si>
  <si>
    <t>右侧边板焊接总成</t>
  </si>
  <si>
    <t>472*26*53</t>
  </si>
  <si>
    <t>SHT0001898</t>
  </si>
  <si>
    <t>SQX3000-6805319</t>
  </si>
  <si>
    <t>右侧边板</t>
  </si>
  <si>
    <t>SQX3000-6805337</t>
  </si>
  <si>
    <t>479*90*2</t>
  </si>
  <si>
    <t>黄骅市正祥车辆部件有限公司</t>
  </si>
  <si>
    <t>BAS0000030</t>
  </si>
  <si>
    <t>H4A-6805326</t>
  </si>
  <si>
    <t>轴套</t>
  </si>
  <si>
    <t>28*12*28</t>
  </si>
  <si>
    <t>SHT0001901</t>
  </si>
  <si>
    <t>SQX3000-6805314</t>
  </si>
  <si>
    <t>右侧限位支座焊接总成</t>
  </si>
  <si>
    <t>41*85*26</t>
  </si>
  <si>
    <t>SQX3000-6805329</t>
  </si>
  <si>
    <t>左侧限位支座</t>
  </si>
  <si>
    <t>t=3-Q/BQB301
SAPH440-Q/BQB310</t>
  </si>
  <si>
    <t>124*60*3</t>
  </si>
  <si>
    <t>Q37105</t>
  </si>
  <si>
    <t>8*8*4.7</t>
  </si>
  <si>
    <t>SQX3000-6905339</t>
  </si>
  <si>
    <t>左侧边板焊接组件</t>
  </si>
  <si>
    <t>SHT0014604</t>
  </si>
  <si>
    <t>左侧边板焊接总成</t>
  </si>
  <si>
    <t>SHT0001903</t>
  </si>
  <si>
    <t>SQX3000-6805317</t>
  </si>
  <si>
    <t>左侧边板</t>
  </si>
  <si>
    <t>A2</t>
  </si>
  <si>
    <t>473*93*2</t>
  </si>
  <si>
    <t>SHT0001904</t>
  </si>
  <si>
    <t>SQX3000-6805315</t>
  </si>
  <si>
    <t>左侧限位支座焊接总成</t>
  </si>
  <si>
    <t>SHT0001899</t>
  </si>
  <si>
    <t>SQX3000-6805318</t>
  </si>
  <si>
    <t>左滑块托架</t>
  </si>
  <si>
    <t>49*32*24</t>
  </si>
  <si>
    <t>115*82*2</t>
  </si>
  <si>
    <t>黄骅市万昌五金制品有限公司</t>
  </si>
  <si>
    <t>SHT0001258</t>
  </si>
  <si>
    <t>H4B-6805319</t>
  </si>
  <si>
    <t>Φ17-GB/T702
20-GB/T699</t>
  </si>
  <si>
    <t>26*26*347</t>
  </si>
  <si>
    <t>切断</t>
  </si>
  <si>
    <t>SQX3000-6805380</t>
  </si>
  <si>
    <t>前连接钣组件</t>
  </si>
  <si>
    <t>SQX3000-6805390</t>
  </si>
  <si>
    <t>SQX3000-6905317</t>
  </si>
  <si>
    <t>前横档组件</t>
  </si>
  <si>
    <t>SHT0001970</t>
  </si>
  <si>
    <t>SHT0010442</t>
  </si>
  <si>
    <t>座框前连接板</t>
  </si>
  <si>
    <t>H5-6805308</t>
  </si>
  <si>
    <t>343*89*2</t>
  </si>
  <si>
    <t>SHT0010451</t>
  </si>
  <si>
    <t>座框前连接板焊接组件</t>
  </si>
  <si>
    <t>10*10*5.7</t>
  </si>
  <si>
    <t>SHT0014596</t>
  </si>
  <si>
    <t>前横梁焊接总成</t>
  </si>
  <si>
    <t>98*354*67</t>
  </si>
  <si>
    <t>SHT0014563</t>
  </si>
  <si>
    <t>座框前横梁</t>
  </si>
  <si>
    <t>t2.0
SPFH590</t>
  </si>
  <si>
    <t>64*354*47</t>
  </si>
  <si>
    <t>355*132*2</t>
  </si>
  <si>
    <t>SHT0014565</t>
  </si>
  <si>
    <t>阻尼调节机构支架</t>
  </si>
  <si>
    <t>22*74*38</t>
  </si>
  <si>
    <t>99*62*2</t>
  </si>
  <si>
    <t>SHT0014594</t>
  </si>
  <si>
    <t>前罩壳固定支架L</t>
  </si>
  <si>
    <t>t2.0
SAPH440</t>
  </si>
  <si>
    <t>34*30*59</t>
  </si>
  <si>
    <t>99*30*2</t>
  </si>
  <si>
    <t>BFA0000316</t>
  </si>
  <si>
    <t>SHT0015145</t>
  </si>
  <si>
    <t>座框前横梁钢丝</t>
  </si>
  <si>
    <t>Φ6
Q235</t>
  </si>
  <si>
    <t>GB/T 342
GB/T 700</t>
  </si>
  <si>
    <t>96*43*6</t>
  </si>
  <si>
    <t>折弯</t>
  </si>
  <si>
    <t>SHT0014319</t>
  </si>
  <si>
    <t>主驾驶换挡支架总成</t>
  </si>
  <si>
    <t>224*104*93</t>
  </si>
  <si>
    <t>文安县恒德汽车座椅制造有限公司</t>
  </si>
  <si>
    <t>时间</t>
  </si>
  <si>
    <t>版本</t>
  </si>
  <si>
    <t>更改描述</t>
  </si>
  <si>
    <t>来源</t>
  </si>
  <si>
    <t>E</t>
  </si>
  <si>
    <t>增加北奔H20座框,带座盆延伸功能，</t>
  </si>
  <si>
    <t>项目需求</t>
  </si>
  <si>
    <t>F</t>
  </si>
  <si>
    <t>将X3000、F3000座框bom合并</t>
  </si>
  <si>
    <t>增加J6L座框，无仰角功能座框</t>
  </si>
  <si>
    <t xml:space="preserve">结构变更：SQX3000-6805321-卡板 </t>
  </si>
  <si>
    <t>ECR0007765</t>
  </si>
  <si>
    <t>更改焊接层级：SQX3000-6805318-左滑块托架，SQX3000-6805321-卡板</t>
  </si>
  <si>
    <t>G</t>
  </si>
  <si>
    <t>北奔H20座框将SHT0014294更换为SHT0012197</t>
  </si>
  <si>
    <t>北奔H20座框增加SHT0014319-主驾驶换挡支架总成</t>
  </si>
  <si>
    <t>取消SHT0014294-内框分总成及其零件</t>
  </si>
  <si>
    <t>H</t>
  </si>
  <si>
    <t>修订：SHT0011808-仰角调节机构焊接总成用量</t>
  </si>
  <si>
    <t>修订错误</t>
  </si>
  <si>
    <t>增加SQX3000-6805330、SQX3000-6805336、SHT0014512的座框内框分总成</t>
  </si>
  <si>
    <t>根据焊接分序，调整结构层级</t>
  </si>
  <si>
    <t>工艺需求</t>
  </si>
  <si>
    <t>增加零件：SHT0015145-座框前横梁钢丝，用于SHT0014596-前横梁焊接总成</t>
  </si>
  <si>
    <t>ECR0008585</t>
  </si>
  <si>
    <t>I</t>
  </si>
  <si>
    <t>增加无安全带固定钣金配置座框：SHT0015402</t>
  </si>
  <si>
    <t>增加无安全带固定钣金配置座框内框分总成：SHT0015403</t>
  </si>
  <si>
    <t>修订：H5-6805318-安全带卷收器固定板焊接总成用量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</si>
</sst>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  <numFmt numFmtId="178" formatCode="0_);[Red]\(0\)"/>
    <numFmt numFmtId="179" formatCode="0.0000_ "/>
    <numFmt numFmtId="180" formatCode="0.0000"/>
    <numFmt numFmtId="181" formatCode="0.000_);[Red]\(0.000\)"/>
  </numFmts>
  <fonts count="57">
    <font>
      <sz val="11"/>
      <color theme="1"/>
      <name val="等线"/>
      <charset val="134"/>
      <scheme val="minor"/>
    </font>
    <font>
      <sz val="11"/>
      <color theme="0"/>
      <name val="微软雅黑"/>
      <charset val="134"/>
    </font>
    <font>
      <sz val="11"/>
      <color theme="3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1"/>
      <name val="宋体"/>
      <charset val="134"/>
    </font>
    <font>
      <sz val="11"/>
      <color rgb="FF9C5700"/>
      <name val="等线"/>
      <charset val="134"/>
      <scheme val="minor"/>
    </font>
    <font>
      <sz val="11"/>
      <name val="Arial"/>
      <charset val="134"/>
    </font>
    <font>
      <sz val="11"/>
      <color theme="0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Arial"/>
      <charset val="134"/>
    </font>
    <font>
      <sz val="11"/>
      <color theme="1"/>
      <name val="Arial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20"/>
      <name val="微软雅黑"/>
      <charset val="134"/>
    </font>
    <font>
      <sz val="9"/>
      <color theme="1"/>
      <name val="微软雅黑"/>
      <charset val="134"/>
    </font>
    <font>
      <b/>
      <sz val="10"/>
      <name val="微软雅黑"/>
      <charset val="134"/>
    </font>
    <font>
      <sz val="9"/>
      <color rgb="FFFF0000"/>
      <name val="微软雅黑"/>
      <charset val="134"/>
    </font>
    <font>
      <sz val="10"/>
      <name val="等线"/>
      <charset val="134"/>
      <scheme val="minor"/>
    </font>
    <font>
      <u/>
      <sz val="9"/>
      <name val="微软雅黑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b/>
      <sz val="18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sz val="12"/>
      <name val="等线"/>
      <charset val="134"/>
      <scheme val="minor"/>
    </font>
    <font>
      <b/>
      <sz val="14"/>
      <name val="宋体"/>
      <charset val="134"/>
    </font>
    <font>
      <sz val="14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u/>
      <sz val="11"/>
      <color theme="10"/>
      <name val="等线"/>
      <charset val="134"/>
      <scheme val="minor"/>
    </font>
    <font>
      <sz val="9"/>
      <name val="Arial"/>
      <charset val="134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新細明體"/>
      <charset val="136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sz val="11"/>
      <color rgb="FF0061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5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9" borderId="45" applyNumberFormat="0" applyFon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45" fillId="0" borderId="4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9" fillId="0" borderId="47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6" fillId="13" borderId="48" applyNumberFormat="0" applyAlignment="0" applyProtection="0">
      <alignment vertical="center"/>
    </xf>
    <xf numFmtId="0" fontId="47" fillId="13" borderId="44" applyNumberFormat="0" applyAlignment="0" applyProtection="0">
      <alignment vertical="center"/>
    </xf>
    <xf numFmtId="0" fontId="48" fillId="14" borderId="49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9" fillId="0" borderId="50" applyNumberFormat="0" applyFill="0" applyAlignment="0" applyProtection="0">
      <alignment vertical="center"/>
    </xf>
    <xf numFmtId="0" fontId="50" fillId="0" borderId="51" applyNumberFormat="0" applyFill="0" applyAlignment="0" applyProtection="0">
      <alignment vertical="center"/>
    </xf>
    <xf numFmtId="0" fontId="33" fillId="0" borderId="0"/>
    <xf numFmtId="0" fontId="51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3" fillId="0" borderId="0"/>
    <xf numFmtId="0" fontId="31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3" fillId="0" borderId="0"/>
    <xf numFmtId="0" fontId="31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0" fillId="0" borderId="0">
      <alignment vertical="center"/>
    </xf>
    <xf numFmtId="0" fontId="5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0" borderId="0"/>
    <xf numFmtId="0" fontId="9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0" fillId="0" borderId="0">
      <alignment vertical="center"/>
    </xf>
  </cellStyleXfs>
  <cellXfs count="312">
    <xf numFmtId="0" fontId="0" fillId="0" borderId="0" xfId="0">
      <alignment vertical="center"/>
    </xf>
    <xf numFmtId="0" fontId="1" fillId="0" borderId="0" xfId="51" applyFont="1" applyFill="1" applyBorder="1" applyAlignment="1">
      <alignment vertical="center"/>
    </xf>
    <xf numFmtId="0" fontId="2" fillId="0" borderId="0" xfId="26" applyFont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5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 wrapText="1"/>
    </xf>
    <xf numFmtId="0" fontId="1" fillId="0" borderId="0" xfId="51" applyFont="1" applyFill="1" applyBorder="1" applyAlignment="1">
      <alignment horizontal="center" vertical="center"/>
    </xf>
    <xf numFmtId="0" fontId="4" fillId="0" borderId="0" xfId="26" applyFont="1" applyBorder="1" applyAlignment="1">
      <alignment horizontal="center" vertical="center"/>
    </xf>
    <xf numFmtId="14" fontId="4" fillId="0" borderId="0" xfId="26" applyNumberFormat="1" applyFont="1" applyBorder="1" applyAlignment="1">
      <alignment horizontal="center" vertical="center"/>
    </xf>
    <xf numFmtId="0" fontId="4" fillId="0" borderId="0" xfId="26" applyFont="1" applyBorder="1" applyAlignment="1">
      <alignment horizontal="left" vertical="center"/>
    </xf>
    <xf numFmtId="49" fontId="4" fillId="0" borderId="0" xfId="63" applyNumberFormat="1" applyFont="1" applyFill="1" applyBorder="1" applyAlignment="1">
      <alignment horizontal="left" vertical="center" wrapText="1"/>
    </xf>
    <xf numFmtId="0" fontId="4" fillId="2" borderId="0" xfId="26" applyFont="1" applyFill="1" applyBorder="1" applyAlignment="1">
      <alignment horizontal="center" vertical="center"/>
    </xf>
    <xf numFmtId="14" fontId="4" fillId="2" borderId="0" xfId="26" applyNumberFormat="1" applyFont="1" applyFill="1" applyBorder="1" applyAlignment="1">
      <alignment horizontal="center" vertical="center"/>
    </xf>
    <xf numFmtId="0" fontId="4" fillId="2" borderId="0" xfId="26" applyFont="1" applyFill="1" applyBorder="1" applyAlignment="1">
      <alignment horizontal="left" vertical="center"/>
    </xf>
    <xf numFmtId="0" fontId="5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2" applyFont="1" applyFill="1" applyBorder="1" applyAlignment="1" applyProtection="1">
      <alignment horizontal="center" vertical="center" wrapText="1"/>
      <protection locked="0"/>
    </xf>
    <xf numFmtId="0" fontId="6" fillId="0" borderId="0" xfId="35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63" applyNumberFormat="1" applyFill="1" applyBorder="1" applyAlignment="1" applyProtection="1">
      <alignment horizontal="center" vertical="center" wrapText="1"/>
      <protection locked="0"/>
    </xf>
    <xf numFmtId="0" fontId="7" fillId="2" borderId="0" xfId="63" applyNumberFormat="1" applyFill="1" applyBorder="1" applyAlignment="1" applyProtection="1">
      <alignment horizontal="center" vertical="center" wrapText="1"/>
      <protection locked="0"/>
    </xf>
    <xf numFmtId="0" fontId="8" fillId="0" borderId="0" xfId="35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65" applyNumberFormat="1" applyFill="1" applyBorder="1" applyAlignment="1" applyProtection="1">
      <alignment horizontal="center" vertical="center" wrapText="1"/>
      <protection locked="0"/>
    </xf>
    <xf numFmtId="0" fontId="10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3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5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3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3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35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35" applyFont="1" applyFill="1" applyBorder="1" applyAlignment="1" applyProtection="1">
      <alignment horizontal="center" vertical="center" wrapText="1"/>
      <protection locked="0"/>
    </xf>
    <xf numFmtId="49" fontId="12" fillId="0" borderId="0" xfId="35" applyNumberFormat="1" applyFont="1" applyFill="1" applyBorder="1" applyAlignment="1" applyProtection="1">
      <alignment horizontal="center" vertical="center" wrapText="1"/>
      <protection locked="0"/>
    </xf>
    <xf numFmtId="177" fontId="12" fillId="0" borderId="0" xfId="35" applyNumberFormat="1" applyFont="1" applyFill="1" applyBorder="1" applyAlignment="1" applyProtection="1">
      <alignment horizontal="center" vertical="center" wrapText="1"/>
      <protection locked="0"/>
    </xf>
    <xf numFmtId="10" fontId="12" fillId="0" borderId="0" xfId="35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35" applyFont="1" applyFill="1" applyBorder="1" applyAlignment="1" applyProtection="1">
      <alignment horizontal="left" vertical="center"/>
      <protection locked="0"/>
    </xf>
    <xf numFmtId="0" fontId="13" fillId="0" borderId="1" xfId="35" applyFont="1" applyFill="1" applyBorder="1" applyAlignment="1" applyProtection="1">
      <alignment horizontal="left" vertical="center" wrapText="1"/>
      <protection locked="0"/>
    </xf>
    <xf numFmtId="0" fontId="13" fillId="0" borderId="1" xfId="35" applyFont="1" applyFill="1" applyBorder="1" applyAlignment="1" applyProtection="1">
      <alignment horizontal="left" vertical="top" wrapText="1"/>
      <protection locked="0"/>
    </xf>
    <xf numFmtId="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35" applyFont="1" applyFill="1" applyBorder="1" applyAlignment="1" applyProtection="1">
      <alignment horizontal="center" vertical="center" wrapText="1"/>
      <protection locked="0"/>
    </xf>
    <xf numFmtId="0" fontId="15" fillId="0" borderId="1" xfId="35" applyFont="1" applyFill="1" applyBorder="1" applyAlignment="1" applyProtection="1">
      <alignment horizontal="center" vertical="center" wrapText="1"/>
      <protection locked="0"/>
    </xf>
    <xf numFmtId="0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35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35" applyFont="1" applyFill="1" applyBorder="1" applyAlignment="1" applyProtection="1">
      <alignment horizontal="center" vertical="center" wrapText="1"/>
      <protection locked="0"/>
    </xf>
    <xf numFmtId="0" fontId="15" fillId="2" borderId="1" xfId="63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5" applyFont="1" applyFill="1" applyBorder="1" applyAlignment="1" applyProtection="1">
      <alignment horizontal="center" vertical="center" wrapText="1"/>
      <protection locked="0"/>
    </xf>
    <xf numFmtId="0" fontId="15" fillId="0" borderId="1" xfId="65" applyFont="1" applyFill="1" applyBorder="1" applyAlignment="1" applyProtection="1">
      <alignment horizontal="center" vertical="center" wrapText="1"/>
      <protection locked="0"/>
    </xf>
    <xf numFmtId="0" fontId="15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35" applyFont="1" applyFill="1" applyBorder="1" applyAlignment="1" applyProtection="1">
      <alignment horizontal="center" vertical="center"/>
      <protection locked="0"/>
    </xf>
    <xf numFmtId="0" fontId="16" fillId="0" borderId="2" xfId="35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35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35" applyFont="1" applyFill="1" applyBorder="1" applyAlignment="1" applyProtection="1">
      <alignment horizontal="center" vertical="center" wrapText="1"/>
      <protection locked="0"/>
    </xf>
    <xf numFmtId="0" fontId="13" fillId="0" borderId="1" xfId="35" applyFont="1" applyFill="1" applyBorder="1" applyAlignment="1" applyProtection="1">
      <alignment horizontal="center" vertical="top" wrapText="1"/>
      <protection locked="0"/>
    </xf>
    <xf numFmtId="0" fontId="16" fillId="0" borderId="4" xfId="35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61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 wrapText="1"/>
    </xf>
    <xf numFmtId="49" fontId="15" fillId="0" borderId="1" xfId="61" applyNumberFormat="1" applyFont="1" applyFill="1" applyBorder="1" applyAlignment="1" applyProtection="1">
      <alignment horizontal="center" vertical="center" wrapText="1"/>
    </xf>
    <xf numFmtId="49" fontId="15" fillId="0" borderId="1" xfId="63" applyNumberFormat="1" applyFont="1" applyFill="1" applyBorder="1" applyAlignment="1">
      <alignment horizontal="left" vertical="center" wrapText="1"/>
    </xf>
    <xf numFmtId="0" fontId="15" fillId="0" borderId="1" xfId="61" applyNumberFormat="1" applyFont="1" applyFill="1" applyBorder="1" applyAlignment="1" applyProtection="1">
      <alignment horizontal="center" vertical="center" wrapText="1"/>
    </xf>
    <xf numFmtId="49" fontId="15" fillId="2" borderId="1" xfId="63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61" applyNumberFormat="1" applyFont="1" applyFill="1" applyBorder="1" applyAlignment="1">
      <alignment horizontal="center" vertical="center" wrapText="1"/>
    </xf>
    <xf numFmtId="0" fontId="15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61" applyNumberFormat="1" applyFont="1" applyFill="1" applyBorder="1" applyAlignment="1">
      <alignment horizontal="left" vertical="center" wrapText="1"/>
    </xf>
    <xf numFmtId="0" fontId="15" fillId="0" borderId="1" xfId="61" applyNumberFormat="1" applyFont="1" applyFill="1" applyBorder="1" applyAlignment="1">
      <alignment horizontal="center" vertical="center" wrapText="1"/>
    </xf>
    <xf numFmtId="0" fontId="15" fillId="0" borderId="1" xfId="35" applyNumberFormat="1" applyFont="1" applyFill="1" applyBorder="1" applyAlignment="1" applyProtection="1">
      <alignment horizontal="left" vertical="center" wrapText="1"/>
      <protection locked="0"/>
    </xf>
    <xf numFmtId="178" fontId="0" fillId="0" borderId="0" xfId="0" applyNumberFormat="1" applyFont="1" applyFill="1" applyAlignment="1">
      <alignment horizontal="left" vertical="center"/>
    </xf>
    <xf numFmtId="0" fontId="15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6" fillId="0" borderId="5" xfId="35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35" applyNumberFormat="1" applyFont="1" applyFill="1" applyAlignment="1" applyProtection="1">
      <alignment horizontal="center" vertical="center" wrapText="1"/>
      <protection locked="0"/>
    </xf>
    <xf numFmtId="0" fontId="16" fillId="0" borderId="6" xfId="35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2" applyFont="1" applyFill="1" applyBorder="1" applyAlignment="1" applyProtection="1">
      <alignment horizontal="center" vertical="center" wrapText="1"/>
      <protection locked="0"/>
    </xf>
    <xf numFmtId="0" fontId="15" fillId="0" borderId="1" xfId="63" applyFont="1" applyFill="1" applyBorder="1" applyAlignment="1" applyProtection="1">
      <alignment horizontal="center" vertical="center" wrapText="1"/>
      <protection locked="0"/>
    </xf>
    <xf numFmtId="49" fontId="15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63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2" borderId="1" xfId="5" applyFont="1" applyFill="1" applyBorder="1" applyAlignment="1" applyProtection="1">
      <alignment horizontal="center" vertical="center" wrapText="1"/>
      <protection locked="0"/>
    </xf>
    <xf numFmtId="49" fontId="15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2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37" applyNumberFormat="1" applyFont="1" applyFill="1" applyBorder="1" applyAlignment="1" applyProtection="1">
      <alignment horizontal="center" vertical="center" wrapText="1"/>
    </xf>
    <xf numFmtId="49" fontId="15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65" applyFont="1" applyFill="1" applyBorder="1" applyAlignment="1">
      <alignment horizontal="center" vertical="center"/>
    </xf>
    <xf numFmtId="177" fontId="14" fillId="0" borderId="1" xfId="60" applyNumberFormat="1" applyFont="1" applyFill="1" applyBorder="1" applyAlignment="1" applyProtection="1">
      <alignment horizontal="center" vertical="center" wrapText="1"/>
      <protection locked="0"/>
    </xf>
    <xf numFmtId="176" fontId="14" fillId="0" borderId="7" xfId="67" applyNumberFormat="1" applyFont="1" applyFill="1" applyBorder="1" applyAlignment="1">
      <alignment horizontal="center" vertical="center" wrapText="1"/>
    </xf>
    <xf numFmtId="176" fontId="14" fillId="0" borderId="1" xfId="67" applyNumberFormat="1" applyFont="1" applyFill="1" applyBorder="1" applyAlignment="1">
      <alignment horizontal="center" vertical="center" wrapText="1"/>
    </xf>
    <xf numFmtId="176" fontId="14" fillId="0" borderId="8" xfId="67" applyNumberFormat="1" applyFont="1" applyFill="1" applyBorder="1" applyAlignment="1">
      <alignment horizontal="center" vertical="center" wrapText="1"/>
    </xf>
    <xf numFmtId="179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2" applyNumberFormat="1" applyFont="1" applyFill="1" applyBorder="1" applyAlignment="1" applyProtection="1">
      <alignment horizontal="center" vertical="center" wrapText="1"/>
      <protection locked="0"/>
    </xf>
    <xf numFmtId="179" fontId="15" fillId="2" borderId="1" xfId="12" applyNumberFormat="1" applyFont="1" applyFill="1" applyBorder="1" applyAlignment="1" applyProtection="1">
      <alignment horizontal="center" vertical="center" wrapText="1"/>
      <protection locked="0"/>
    </xf>
    <xf numFmtId="179" fontId="15" fillId="0" borderId="1" xfId="35" applyNumberFormat="1" applyFont="1" applyFill="1" applyBorder="1" applyAlignment="1" applyProtection="1">
      <alignment horizontal="center" vertical="center" wrapText="1"/>
      <protection locked="0"/>
    </xf>
    <xf numFmtId="181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5" applyNumberFormat="1" applyFont="1" applyFill="1" applyBorder="1" applyAlignment="1" applyProtection="1">
      <alignment horizontal="center" vertical="center" wrapText="1"/>
      <protection locked="0"/>
    </xf>
    <xf numFmtId="179" fontId="15" fillId="0" borderId="1" xfId="65" applyNumberFormat="1" applyFont="1" applyFill="1" applyBorder="1" applyAlignment="1" applyProtection="1">
      <alignment horizontal="center" vertical="center" wrapText="1"/>
      <protection locked="0"/>
    </xf>
    <xf numFmtId="181" fontId="15" fillId="0" borderId="1" xfId="65" applyNumberFormat="1" applyFont="1" applyFill="1" applyBorder="1" applyAlignment="1" applyProtection="1">
      <alignment horizontal="center" vertical="center" wrapText="1"/>
      <protection locked="0"/>
    </xf>
    <xf numFmtId="177" fontId="16" fillId="0" borderId="5" xfId="35" applyNumberFormat="1" applyFont="1" applyFill="1" applyBorder="1" applyAlignment="1" applyProtection="1">
      <alignment horizontal="center" vertical="center" wrapText="1"/>
      <protection locked="0"/>
    </xf>
    <xf numFmtId="10" fontId="16" fillId="0" borderId="5" xfId="35" applyNumberFormat="1" applyFont="1" applyFill="1" applyBorder="1" applyAlignment="1" applyProtection="1">
      <alignment horizontal="center" vertical="center" wrapText="1"/>
      <protection locked="0"/>
    </xf>
    <xf numFmtId="177" fontId="16" fillId="0" borderId="0" xfId="35" applyNumberFormat="1" applyFont="1" applyFill="1" applyAlignment="1" applyProtection="1">
      <alignment horizontal="center" vertical="center" wrapText="1"/>
      <protection locked="0"/>
    </xf>
    <xf numFmtId="10" fontId="16" fillId="0" borderId="0" xfId="35" applyNumberFormat="1" applyFont="1" applyFill="1" applyAlignment="1" applyProtection="1">
      <alignment horizontal="center" vertical="center" wrapText="1"/>
      <protection locked="0"/>
    </xf>
    <xf numFmtId="177" fontId="16" fillId="0" borderId="6" xfId="35" applyNumberFormat="1" applyFont="1" applyFill="1" applyBorder="1" applyAlignment="1" applyProtection="1">
      <alignment horizontal="center" vertical="center" wrapText="1"/>
      <protection locked="0"/>
    </xf>
    <xf numFmtId="10" fontId="16" fillId="0" borderId="6" xfId="35" applyNumberFormat="1" applyFont="1" applyFill="1" applyBorder="1" applyAlignment="1" applyProtection="1">
      <alignment horizontal="center" vertical="center" wrapText="1"/>
      <protection locked="0"/>
    </xf>
    <xf numFmtId="177" fontId="14" fillId="0" borderId="5" xfId="67" applyNumberFormat="1" applyFont="1" applyFill="1" applyBorder="1" applyAlignment="1">
      <alignment horizontal="center" vertical="center" wrapText="1"/>
    </xf>
    <xf numFmtId="177" fontId="14" fillId="0" borderId="9" xfId="67" applyNumberFormat="1" applyFont="1" applyFill="1" applyBorder="1" applyAlignment="1">
      <alignment horizontal="center" vertical="center" wrapText="1"/>
    </xf>
    <xf numFmtId="177" fontId="14" fillId="0" borderId="7" xfId="67" applyNumberFormat="1" applyFont="1" applyFill="1" applyBorder="1" applyAlignment="1">
      <alignment horizontal="center" vertical="center" wrapText="1"/>
    </xf>
    <xf numFmtId="10" fontId="14" fillId="0" borderId="7" xfId="67" applyNumberFormat="1" applyFont="1" applyFill="1" applyBorder="1" applyAlignment="1">
      <alignment horizontal="center" vertical="center" wrapText="1"/>
    </xf>
    <xf numFmtId="0" fontId="5" fillId="0" borderId="1" xfId="60" applyNumberFormat="1" applyFont="1" applyFill="1" applyBorder="1" applyAlignment="1" applyProtection="1">
      <alignment horizontal="center" vertical="center" wrapText="1"/>
      <protection locked="0"/>
    </xf>
    <xf numFmtId="177" fontId="14" fillId="0" borderId="10" xfId="67" applyNumberFormat="1" applyFont="1" applyFill="1" applyBorder="1" applyAlignment="1">
      <alignment horizontal="center" vertical="center" wrapText="1"/>
    </xf>
    <xf numFmtId="177" fontId="14" fillId="0" borderId="1" xfId="67" applyNumberFormat="1" applyFont="1" applyFill="1" applyBorder="1" applyAlignment="1">
      <alignment horizontal="center" vertical="center" wrapText="1"/>
    </xf>
    <xf numFmtId="177" fontId="14" fillId="0" borderId="8" xfId="67" applyNumberFormat="1" applyFont="1" applyFill="1" applyBorder="1" applyAlignment="1">
      <alignment horizontal="center" vertical="center" wrapText="1"/>
    </xf>
    <xf numFmtId="10" fontId="14" fillId="0" borderId="8" xfId="67" applyNumberFormat="1" applyFont="1" applyFill="1" applyBorder="1" applyAlignment="1">
      <alignment horizontal="center" vertical="center" wrapText="1"/>
    </xf>
    <xf numFmtId="177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10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>
      <alignment vertical="center"/>
    </xf>
    <xf numFmtId="177" fontId="15" fillId="2" borderId="1" xfId="12" applyNumberFormat="1" applyFont="1" applyFill="1" applyBorder="1" applyAlignment="1" applyProtection="1">
      <alignment horizontal="center" vertical="center" wrapText="1"/>
      <protection locked="0"/>
    </xf>
    <xf numFmtId="10" fontId="15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>
      <alignment vertical="center"/>
    </xf>
    <xf numFmtId="0" fontId="15" fillId="0" borderId="11" xfId="12" applyFont="1" applyFill="1" applyBorder="1" applyAlignment="1" applyProtection="1">
      <alignment horizontal="center" vertical="center" wrapText="1"/>
      <protection locked="0"/>
    </xf>
    <xf numFmtId="0" fontId="5" fillId="0" borderId="7" xfId="60" applyNumberFormat="1" applyFont="1" applyFill="1" applyBorder="1" applyAlignment="1" applyProtection="1">
      <alignment horizontal="center" vertical="center" wrapText="1"/>
      <protection locked="0"/>
    </xf>
    <xf numFmtId="181" fontId="5" fillId="0" borderId="7" xfId="60" applyNumberFormat="1" applyFont="1" applyFill="1" applyBorder="1" applyAlignment="1" applyProtection="1">
      <alignment horizontal="center" vertical="center" wrapText="1"/>
      <protection locked="0"/>
    </xf>
    <xf numFmtId="176" fontId="5" fillId="0" borderId="7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60" applyNumberFormat="1" applyFont="1" applyFill="1" applyBorder="1" applyAlignment="1" applyProtection="1">
      <alignment horizontal="center" vertical="center" wrapText="1"/>
      <protection locked="0"/>
    </xf>
    <xf numFmtId="181" fontId="5" fillId="0" borderId="8" xfId="60" applyNumberFormat="1" applyFont="1" applyFill="1" applyBorder="1" applyAlignment="1" applyProtection="1">
      <alignment horizontal="center" vertical="center" wrapText="1"/>
      <protection locked="0"/>
    </xf>
    <xf numFmtId="176" fontId="5" fillId="0" borderId="8" xfId="60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3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5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35" applyNumberFormat="1" applyFont="1" applyFill="1" applyBorder="1" applyAlignment="1" applyProtection="1">
      <alignment horizontal="center" vertical="center" wrapText="1"/>
      <protection locked="0"/>
    </xf>
    <xf numFmtId="179" fontId="15" fillId="0" borderId="1" xfId="0" applyNumberFormat="1" applyFont="1" applyFill="1" applyBorder="1" applyAlignment="1">
      <alignment horizontal="center" vertical="center"/>
    </xf>
    <xf numFmtId="0" fontId="4" fillId="0" borderId="1" xfId="35" applyFont="1" applyFill="1" applyBorder="1" applyAlignment="1" applyProtection="1">
      <alignment horizontal="center" vertical="center" wrapText="1"/>
      <protection locked="0"/>
    </xf>
    <xf numFmtId="0" fontId="16" fillId="0" borderId="13" xfId="35" applyNumberFormat="1" applyFont="1" applyFill="1" applyBorder="1" applyAlignment="1" applyProtection="1">
      <alignment horizontal="center" vertical="center" wrapText="1"/>
      <protection locked="0"/>
    </xf>
    <xf numFmtId="43" fontId="5" fillId="0" borderId="7" xfId="60" applyNumberFormat="1" applyFont="1" applyFill="1" applyBorder="1" applyAlignment="1" applyProtection="1">
      <alignment horizontal="center" vertical="center" wrapText="1"/>
      <protection locked="0"/>
    </xf>
    <xf numFmtId="10" fontId="5" fillId="0" borderId="7" xfId="6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2" applyFont="1" applyFill="1" applyBorder="1" applyAlignment="1" applyProtection="1">
      <alignment horizontal="center" vertical="center" wrapText="1" shrinkToFit="1"/>
      <protection locked="0"/>
    </xf>
    <xf numFmtId="0" fontId="14" fillId="0" borderId="7" xfId="60" applyNumberFormat="1" applyFont="1" applyFill="1" applyBorder="1" applyAlignment="1" applyProtection="1">
      <alignment horizontal="center" vertical="center" wrapText="1"/>
      <protection locked="0"/>
    </xf>
    <xf numFmtId="43" fontId="5" fillId="0" borderId="8" xfId="60" applyNumberFormat="1" applyFont="1" applyFill="1" applyBorder="1" applyAlignment="1" applyProtection="1">
      <alignment horizontal="center" vertical="center" wrapText="1"/>
      <protection locked="0"/>
    </xf>
    <xf numFmtId="10" fontId="5" fillId="0" borderId="8" xfId="60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60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12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63" applyNumberFormat="1" applyFont="1" applyFill="1" applyBorder="1" applyAlignment="1" applyProtection="1">
      <alignment horizontal="center" vertical="center" wrapText="1"/>
      <protection locked="0"/>
    </xf>
    <xf numFmtId="181" fontId="15" fillId="2" borderId="1" xfId="12" applyNumberFormat="1" applyFont="1" applyFill="1" applyBorder="1" applyAlignment="1" applyProtection="1">
      <alignment horizontal="center" vertical="center" wrapText="1"/>
      <protection locked="0"/>
    </xf>
    <xf numFmtId="178" fontId="15" fillId="2" borderId="1" xfId="63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65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Fill="1" applyBorder="1" applyAlignment="1">
      <alignment horizontal="center" vertical="center" wrapText="1"/>
    </xf>
    <xf numFmtId="0" fontId="18" fillId="0" borderId="1" xfId="60" applyNumberFormat="1" applyFont="1" applyFill="1" applyBorder="1" applyAlignment="1" applyProtection="1">
      <alignment horizontal="center" vertical="center" wrapText="1"/>
      <protection locked="0"/>
    </xf>
    <xf numFmtId="178" fontId="15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35" applyFont="1" applyFill="1" applyBorder="1" applyAlignment="1" applyProtection="1">
      <alignment horizontal="center" vertical="center" wrapText="1"/>
      <protection locked="0"/>
    </xf>
    <xf numFmtId="0" fontId="15" fillId="0" borderId="7" xfId="35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35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35" applyFont="1" applyFill="1" applyBorder="1" applyAlignment="1" applyProtection="1">
      <alignment horizontal="center" vertical="center" wrapText="1"/>
      <protection locked="0"/>
    </xf>
    <xf numFmtId="0" fontId="19" fillId="0" borderId="1" xfId="35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5" applyFont="1" applyFill="1" applyBorder="1" applyAlignment="1" applyProtection="1">
      <alignment horizontal="center" vertical="center" wrapText="1"/>
      <protection locked="0"/>
    </xf>
    <xf numFmtId="0" fontId="19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5" fillId="0" borderId="7" xfId="59" applyNumberFormat="1" applyFont="1" applyFill="1" applyBorder="1" applyAlignment="1">
      <alignment horizontal="left" vertical="center" wrapText="1"/>
    </xf>
    <xf numFmtId="49" fontId="15" fillId="0" borderId="1" xfId="59" applyNumberFormat="1" applyFont="1" applyFill="1" applyBorder="1" applyAlignment="1">
      <alignment horizontal="left" vertical="center" wrapText="1"/>
    </xf>
    <xf numFmtId="178" fontId="0" fillId="0" borderId="0" xfId="0" applyNumberFormat="1" applyFont="1" applyFill="1" applyAlignment="1">
      <alignment horizontal="center" vertical="center"/>
    </xf>
    <xf numFmtId="178" fontId="0" fillId="0" borderId="1" xfId="0" applyNumberFormat="1" applyFont="1" applyFill="1" applyBorder="1" applyAlignment="1">
      <alignment horizontal="left" vertical="center"/>
    </xf>
    <xf numFmtId="49" fontId="15" fillId="2" borderId="1" xfId="59" applyNumberFormat="1" applyFont="1" applyFill="1" applyBorder="1" applyAlignment="1">
      <alignment horizontal="left" vertical="center" wrapText="1"/>
    </xf>
    <xf numFmtId="178" fontId="0" fillId="2" borderId="1" xfId="0" applyNumberFormat="1" applyFont="1" applyFill="1" applyBorder="1" applyAlignment="1">
      <alignment horizontal="center" vertical="center"/>
    </xf>
    <xf numFmtId="0" fontId="15" fillId="0" borderId="1" xfId="5" applyNumberFormat="1" applyFont="1" applyFill="1" applyBorder="1" applyAlignment="1" applyProtection="1">
      <alignment horizontal="left" vertical="center" wrapText="1"/>
      <protection locked="0"/>
    </xf>
    <xf numFmtId="178" fontId="0" fillId="0" borderId="1" xfId="0" applyNumberFormat="1" applyFont="1" applyFill="1" applyBorder="1" applyAlignment="1">
      <alignment horizontal="center" vertical="center"/>
    </xf>
    <xf numFmtId="49" fontId="15" fillId="0" borderId="1" xfId="59" applyNumberFormat="1" applyFont="1" applyFill="1" applyBorder="1" applyAlignment="1">
      <alignment horizontal="center" vertical="center" wrapText="1"/>
    </xf>
    <xf numFmtId="49" fontId="19" fillId="0" borderId="1" xfId="59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 wrapText="1"/>
    </xf>
    <xf numFmtId="0" fontId="15" fillId="0" borderId="7" xfId="12" applyNumberFormat="1" applyFont="1" applyFill="1" applyBorder="1" applyAlignment="1" applyProtection="1">
      <alignment horizontal="center" vertical="center" wrapText="1"/>
      <protection locked="0"/>
    </xf>
    <xf numFmtId="49" fontId="15" fillId="0" borderId="7" xfId="12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12" applyFont="1" applyFill="1" applyBorder="1" applyAlignment="1" applyProtection="1">
      <alignment horizontal="center" vertical="center" wrapText="1"/>
      <protection locked="0"/>
    </xf>
    <xf numFmtId="49" fontId="15" fillId="2" borderId="1" xfId="35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5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5" applyFont="1" applyFill="1" applyBorder="1" applyAlignment="1" applyProtection="1">
      <alignment horizontal="center" vertical="center" wrapText="1"/>
      <protection locked="0"/>
    </xf>
    <xf numFmtId="49" fontId="20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12" applyFont="1" applyFill="1" applyBorder="1" applyAlignment="1" applyProtection="1">
      <alignment horizontal="center" vertical="center" wrapText="1"/>
      <protection locked="0"/>
    </xf>
    <xf numFmtId="179" fontId="15" fillId="0" borderId="7" xfId="35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61" applyFont="1" applyFill="1" applyBorder="1" applyAlignment="1">
      <alignment horizontal="center" vertical="center"/>
    </xf>
    <xf numFmtId="179" fontId="15" fillId="0" borderId="1" xfId="5" applyNumberFormat="1" applyFont="1" applyFill="1" applyBorder="1" applyAlignment="1" applyProtection="1">
      <alignment horizontal="center" vertical="center" wrapText="1"/>
      <protection locked="0"/>
    </xf>
    <xf numFmtId="179" fontId="19" fillId="0" borderId="1" xfId="12" applyNumberFormat="1" applyFont="1" applyFill="1" applyBorder="1" applyAlignment="1" applyProtection="1">
      <alignment horizontal="center" vertical="center" wrapText="1"/>
      <protection locked="0"/>
    </xf>
    <xf numFmtId="178" fontId="15" fillId="0" borderId="7" xfId="12" applyNumberFormat="1" applyFont="1" applyFill="1" applyBorder="1" applyAlignment="1" applyProtection="1">
      <alignment horizontal="center" vertical="center" wrapText="1"/>
      <protection locked="0"/>
    </xf>
    <xf numFmtId="181" fontId="2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11" applyFont="1" applyFill="1" applyBorder="1" applyAlignment="1" applyProtection="1">
      <alignment horizontal="center" vertical="center" wrapText="1"/>
      <protection locked="0"/>
    </xf>
    <xf numFmtId="178" fontId="1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1" applyFont="1" applyFill="1" applyAlignment="1">
      <alignment vertical="center"/>
    </xf>
    <xf numFmtId="0" fontId="22" fillId="0" borderId="0" xfId="21" applyFont="1" applyAlignment="1">
      <alignment vertical="center"/>
    </xf>
    <xf numFmtId="0" fontId="23" fillId="0" borderId="0" xfId="21" applyFont="1" applyFill="1" applyAlignment="1">
      <alignment vertical="center"/>
    </xf>
    <xf numFmtId="0" fontId="23" fillId="0" borderId="0" xfId="21" applyFont="1" applyAlignment="1">
      <alignment vertical="center"/>
    </xf>
    <xf numFmtId="0" fontId="13" fillId="0" borderId="0" xfId="21" applyFont="1" applyFill="1" applyBorder="1" applyAlignment="1">
      <alignment horizontal="center" vertical="center"/>
    </xf>
    <xf numFmtId="0" fontId="24" fillId="0" borderId="0" xfId="21" applyFont="1" applyFill="1" applyBorder="1" applyAlignment="1">
      <alignment vertical="center"/>
    </xf>
    <xf numFmtId="0" fontId="13" fillId="0" borderId="0" xfId="21" applyFont="1" applyFill="1" applyBorder="1" applyAlignment="1">
      <alignment horizontal="left" vertical="center"/>
    </xf>
    <xf numFmtId="0" fontId="25" fillId="0" borderId="0" xfId="21" applyFont="1" applyFill="1" applyBorder="1" applyAlignment="1">
      <alignment horizontal="center" vertical="center"/>
    </xf>
    <xf numFmtId="0" fontId="13" fillId="0" borderId="14" xfId="21" applyFont="1" applyFill="1" applyBorder="1" applyAlignment="1">
      <alignment horizontal="left" vertical="center"/>
    </xf>
    <xf numFmtId="0" fontId="25" fillId="0" borderId="0" xfId="21" applyFont="1" applyFill="1" applyBorder="1" applyAlignment="1">
      <alignment horizontal="left" vertical="center"/>
    </xf>
    <xf numFmtId="0" fontId="16" fillId="0" borderId="0" xfId="21" applyFont="1" applyFill="1" applyBorder="1" applyAlignment="1">
      <alignment horizontal="center" vertical="center"/>
    </xf>
    <xf numFmtId="0" fontId="13" fillId="3" borderId="15" xfId="21" applyFont="1" applyFill="1" applyBorder="1" applyAlignment="1">
      <alignment horizontal="center" vertical="center" wrapText="1"/>
    </xf>
    <xf numFmtId="0" fontId="13" fillId="3" borderId="16" xfId="21" applyFont="1" applyFill="1" applyBorder="1" applyAlignment="1">
      <alignment horizontal="center" vertical="center" wrapText="1"/>
    </xf>
    <xf numFmtId="0" fontId="25" fillId="3" borderId="17" xfId="21" applyFont="1" applyFill="1" applyBorder="1" applyAlignment="1">
      <alignment horizontal="center" vertical="center"/>
    </xf>
    <xf numFmtId="0" fontId="25" fillId="3" borderId="18" xfId="21" applyFont="1" applyFill="1" applyBorder="1" applyAlignment="1">
      <alignment horizontal="center" vertical="center"/>
    </xf>
    <xf numFmtId="0" fontId="26" fillId="0" borderId="19" xfId="21" applyFont="1" applyFill="1" applyBorder="1" applyAlignment="1">
      <alignment horizontal="center" vertical="center"/>
    </xf>
    <xf numFmtId="0" fontId="26" fillId="0" borderId="5" xfId="21" applyFont="1" applyFill="1" applyBorder="1" applyAlignment="1">
      <alignment horizontal="center" vertical="center"/>
    </xf>
    <xf numFmtId="0" fontId="13" fillId="3" borderId="20" xfId="21" applyFont="1" applyFill="1" applyBorder="1" applyAlignment="1">
      <alignment horizontal="center" vertical="center" wrapText="1"/>
    </xf>
    <xf numFmtId="0" fontId="13" fillId="3" borderId="12" xfId="21" applyFont="1" applyFill="1" applyBorder="1" applyAlignment="1">
      <alignment horizontal="center" vertical="center" wrapText="1"/>
    </xf>
    <xf numFmtId="0" fontId="25" fillId="3" borderId="3" xfId="21" applyFont="1" applyFill="1" applyBorder="1" applyAlignment="1">
      <alignment horizontal="center" vertical="center"/>
    </xf>
    <xf numFmtId="0" fontId="25" fillId="3" borderId="21" xfId="21" applyFont="1" applyFill="1" applyBorder="1" applyAlignment="1">
      <alignment horizontal="center" vertical="center"/>
    </xf>
    <xf numFmtId="0" fontId="25" fillId="3" borderId="0" xfId="21" applyFont="1" applyFill="1" applyBorder="1" applyAlignment="1">
      <alignment horizontal="center" vertical="center"/>
    </xf>
    <xf numFmtId="0" fontId="26" fillId="3" borderId="0" xfId="21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horizontal="center" vertical="center" wrapText="1"/>
    </xf>
    <xf numFmtId="0" fontId="23" fillId="0" borderId="22" xfId="52" applyFont="1" applyFill="1" applyBorder="1" applyAlignment="1">
      <alignment horizontal="center" vertical="center" wrapText="1"/>
    </xf>
    <xf numFmtId="0" fontId="23" fillId="0" borderId="23" xfId="52" applyFont="1" applyBorder="1" applyAlignment="1">
      <alignment horizontal="center" vertical="center"/>
    </xf>
    <xf numFmtId="0" fontId="23" fillId="0" borderId="24" xfId="52" applyFont="1" applyBorder="1" applyAlignment="1">
      <alignment horizontal="center" vertical="center"/>
    </xf>
    <xf numFmtId="0" fontId="23" fillId="0" borderId="25" xfId="52" applyFont="1" applyBorder="1" applyAlignment="1">
      <alignment horizontal="center" vertical="center"/>
    </xf>
    <xf numFmtId="0" fontId="23" fillId="0" borderId="26" xfId="52" applyFont="1" applyBorder="1" applyAlignment="1">
      <alignment horizontal="center" vertical="center"/>
    </xf>
    <xf numFmtId="0" fontId="23" fillId="0" borderId="15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6" xfId="52" applyFont="1" applyBorder="1" applyAlignment="1">
      <alignment horizontal="center" vertical="center"/>
    </xf>
    <xf numFmtId="0" fontId="27" fillId="0" borderId="27" xfId="52" applyFont="1" applyBorder="1" applyAlignment="1">
      <alignment horizontal="center" vertical="center"/>
    </xf>
    <xf numFmtId="0" fontId="27" fillId="0" borderId="28" xfId="52" applyFont="1" applyBorder="1" applyAlignment="1">
      <alignment horizontal="center" vertical="center"/>
    </xf>
    <xf numFmtId="0" fontId="27" fillId="0" borderId="10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3" fillId="0" borderId="0" xfId="52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23" fillId="0" borderId="28" xfId="52" applyFont="1" applyBorder="1" applyAlignment="1">
      <alignment horizontal="center" vertical="center"/>
    </xf>
    <xf numFmtId="0" fontId="23" fillId="0" borderId="10" xfId="52" applyFont="1" applyBorder="1" applyAlignment="1">
      <alignment horizontal="center" vertical="center"/>
    </xf>
    <xf numFmtId="0" fontId="23" fillId="0" borderId="29" xfId="52" applyFont="1" applyBorder="1" applyAlignment="1">
      <alignment horizontal="center" vertical="center"/>
    </xf>
    <xf numFmtId="0" fontId="23" fillId="0" borderId="14" xfId="52" applyFont="1" applyBorder="1" applyAlignment="1">
      <alignment horizontal="center" vertical="center"/>
    </xf>
    <xf numFmtId="0" fontId="23" fillId="0" borderId="30" xfId="52" applyFont="1" applyBorder="1" applyAlignment="1">
      <alignment horizontal="center" vertical="center"/>
    </xf>
    <xf numFmtId="0" fontId="27" fillId="0" borderId="1" xfId="52" applyFont="1" applyBorder="1" applyAlignment="1">
      <alignment horizontal="center" vertical="center"/>
    </xf>
    <xf numFmtId="0" fontId="23" fillId="0" borderId="8" xfId="21" applyFont="1" applyFill="1" applyBorder="1" applyAlignment="1">
      <alignment horizontal="center" vertical="center"/>
    </xf>
    <xf numFmtId="0" fontId="23" fillId="0" borderId="0" xfId="21" applyFont="1" applyFill="1" applyBorder="1" applyAlignment="1">
      <alignment vertical="center"/>
    </xf>
    <xf numFmtId="0" fontId="23" fillId="0" borderId="0" xfId="21" applyFont="1" applyFill="1" applyBorder="1" applyAlignment="1">
      <alignment horizontal="center" vertical="center"/>
    </xf>
    <xf numFmtId="0" fontId="23" fillId="0" borderId="31" xfId="21" applyFont="1" applyFill="1" applyBorder="1" applyAlignment="1">
      <alignment vertical="center"/>
    </xf>
    <xf numFmtId="0" fontId="23" fillId="0" borderId="1" xfId="21" applyFont="1" applyFill="1" applyBorder="1" applyAlignment="1">
      <alignment horizontal="center" vertical="center"/>
    </xf>
    <xf numFmtId="0" fontId="23" fillId="0" borderId="32" xfId="21" applyFont="1" applyFill="1" applyBorder="1" applyAlignment="1">
      <alignment horizontal="center" vertical="center"/>
    </xf>
    <xf numFmtId="49" fontId="14" fillId="0" borderId="1" xfId="21" applyNumberFormat="1" applyFont="1" applyFill="1" applyBorder="1" applyAlignment="1">
      <alignment horizontal="center" vertical="center"/>
    </xf>
    <xf numFmtId="0" fontId="14" fillId="0" borderId="27" xfId="21" applyFont="1" applyFill="1" applyBorder="1" applyAlignment="1">
      <alignment horizontal="center" vertical="center"/>
    </xf>
    <xf numFmtId="0" fontId="14" fillId="0" borderId="28" xfId="21" applyFont="1" applyFill="1" applyBorder="1" applyAlignment="1">
      <alignment horizontal="center" vertical="center"/>
    </xf>
    <xf numFmtId="0" fontId="5" fillId="0" borderId="27" xfId="42" applyNumberFormat="1" applyFont="1" applyFill="1" applyBorder="1" applyAlignment="1">
      <alignment horizontal="center" vertical="center" wrapText="1"/>
    </xf>
    <xf numFmtId="0" fontId="5" fillId="0" borderId="28" xfId="42" applyNumberFormat="1" applyFont="1" applyFill="1" applyBorder="1" applyAlignment="1">
      <alignment horizontal="center" vertical="center" wrapText="1"/>
    </xf>
    <xf numFmtId="0" fontId="5" fillId="0" borderId="27" xfId="12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4" fillId="0" borderId="27" xfId="21" applyNumberFormat="1" applyFont="1" applyFill="1" applyBorder="1" applyAlignment="1">
      <alignment horizontal="center" vertical="center"/>
    </xf>
    <xf numFmtId="49" fontId="14" fillId="0" borderId="10" xfId="21" applyNumberFormat="1" applyFont="1" applyFill="1" applyBorder="1" applyAlignment="1">
      <alignment horizontal="center" vertical="center"/>
    </xf>
    <xf numFmtId="0" fontId="5" fillId="0" borderId="10" xfId="42" applyNumberFormat="1" applyFont="1" applyFill="1" applyBorder="1" applyAlignment="1">
      <alignment horizontal="center" vertical="center" wrapText="1"/>
    </xf>
    <xf numFmtId="0" fontId="5" fillId="0" borderId="1" xfId="35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21" applyNumberFormat="1" applyFont="1" applyFill="1" applyBorder="1" applyAlignment="1">
      <alignment horizontal="center" vertical="center"/>
    </xf>
    <xf numFmtId="0" fontId="28" fillId="0" borderId="1" xfId="21" applyFont="1" applyFill="1" applyBorder="1" applyAlignment="1">
      <alignment horizontal="center" vertical="center"/>
    </xf>
    <xf numFmtId="0" fontId="28" fillId="0" borderId="1" xfId="21" applyFont="1" applyFill="1" applyBorder="1" applyAlignment="1">
      <alignment vertical="center"/>
    </xf>
    <xf numFmtId="0" fontId="28" fillId="0" borderId="27" xfId="21" applyFont="1" applyFill="1" applyBorder="1" applyAlignment="1">
      <alignment horizontal="center" vertical="center"/>
    </xf>
    <xf numFmtId="0" fontId="28" fillId="0" borderId="28" xfId="21" applyFont="1" applyFill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27" xfId="52" applyFont="1" applyBorder="1" applyAlignment="1">
      <alignment horizontal="center" vertical="center" wrapText="1"/>
    </xf>
    <xf numFmtId="0" fontId="27" fillId="0" borderId="28" xfId="52" applyFont="1" applyBorder="1" applyAlignment="1">
      <alignment horizontal="center" vertical="center" wrapText="1"/>
    </xf>
    <xf numFmtId="0" fontId="27" fillId="0" borderId="1" xfId="52" applyFont="1" applyBorder="1" applyAlignment="1">
      <alignment horizontal="center" vertical="center" wrapText="1"/>
    </xf>
    <xf numFmtId="0" fontId="14" fillId="0" borderId="10" xfId="21" applyFont="1" applyFill="1" applyBorder="1" applyAlignment="1">
      <alignment horizontal="center" vertical="center"/>
    </xf>
    <xf numFmtId="49" fontId="28" fillId="0" borderId="27" xfId="21" applyNumberFormat="1" applyFont="1" applyFill="1" applyBorder="1" applyAlignment="1">
      <alignment horizontal="center" vertical="center"/>
    </xf>
    <xf numFmtId="0" fontId="14" fillId="0" borderId="1" xfId="21" applyFont="1" applyFill="1" applyBorder="1" applyAlignment="1">
      <alignment horizontal="center" vertical="center"/>
    </xf>
    <xf numFmtId="0" fontId="28" fillId="0" borderId="10" xfId="21" applyFont="1" applyFill="1" applyBorder="1" applyAlignment="1">
      <alignment horizontal="center" vertical="center"/>
    </xf>
    <xf numFmtId="0" fontId="24" fillId="0" borderId="0" xfId="21" applyFont="1" applyFill="1" applyBorder="1" applyAlignment="1">
      <alignment horizontal="left" vertical="center" wrapText="1"/>
    </xf>
    <xf numFmtId="0" fontId="22" fillId="0" borderId="0" xfId="21" applyFont="1" applyFill="1" applyBorder="1" applyAlignment="1">
      <alignment vertical="center"/>
    </xf>
    <xf numFmtId="0" fontId="24" fillId="0" borderId="6" xfId="21" applyFont="1" applyFill="1" applyBorder="1" applyAlignment="1">
      <alignment horizontal="left" vertical="center" wrapText="1"/>
    </xf>
    <xf numFmtId="0" fontId="26" fillId="0" borderId="9" xfId="21" applyFont="1" applyFill="1" applyBorder="1" applyAlignment="1">
      <alignment horizontal="center" vertical="center"/>
    </xf>
    <xf numFmtId="0" fontId="29" fillId="0" borderId="27" xfId="21" applyFont="1" applyFill="1" applyBorder="1" applyAlignment="1">
      <alignment horizontal="center" vertical="center"/>
    </xf>
    <xf numFmtId="0" fontId="29" fillId="0" borderId="10" xfId="21" applyFont="1" applyFill="1" applyBorder="1" applyAlignment="1">
      <alignment horizontal="center" vertical="center"/>
    </xf>
    <xf numFmtId="0" fontId="29" fillId="0" borderId="8" xfId="21" applyFont="1" applyFill="1" applyBorder="1" applyAlignment="1">
      <alignment horizontal="center" vertical="center"/>
    </xf>
    <xf numFmtId="0" fontId="22" fillId="0" borderId="0" xfId="21" applyFont="1" applyBorder="1" applyAlignment="1">
      <alignment vertical="center"/>
    </xf>
    <xf numFmtId="0" fontId="30" fillId="0" borderId="34" xfId="21" applyFont="1" applyFill="1" applyBorder="1" applyAlignment="1">
      <alignment horizontal="center" vertical="center"/>
    </xf>
    <xf numFmtId="0" fontId="30" fillId="0" borderId="35" xfId="21" applyFont="1" applyFill="1" applyBorder="1" applyAlignment="1">
      <alignment horizontal="center" vertical="center"/>
    </xf>
    <xf numFmtId="0" fontId="30" fillId="0" borderId="36" xfId="21" applyFont="1" applyFill="1" applyBorder="1" applyAlignment="1">
      <alignment horizontal="center" vertical="center"/>
    </xf>
    <xf numFmtId="0" fontId="23" fillId="0" borderId="24" xfId="21" applyFont="1" applyBorder="1" applyAlignment="1">
      <alignment horizontal="center" vertical="center"/>
    </xf>
    <xf numFmtId="0" fontId="23" fillId="0" borderId="25" xfId="21" applyFont="1" applyBorder="1" applyAlignment="1">
      <alignment horizontal="center" vertical="center"/>
    </xf>
    <xf numFmtId="0" fontId="27" fillId="0" borderId="10" xfId="52" applyFont="1" applyBorder="1" applyAlignment="1">
      <alignment horizontal="center" vertical="center" wrapText="1"/>
    </xf>
    <xf numFmtId="0" fontId="27" fillId="0" borderId="27" xfId="21" applyFont="1" applyBorder="1" applyAlignment="1">
      <alignment horizontal="center" vertical="center"/>
    </xf>
    <xf numFmtId="0" fontId="27" fillId="0" borderId="28" xfId="21" applyFont="1" applyBorder="1" applyAlignment="1">
      <alignment horizontal="center" vertical="center"/>
    </xf>
    <xf numFmtId="0" fontId="27" fillId="0" borderId="1" xfId="21" applyFont="1" applyBorder="1" applyAlignment="1">
      <alignment horizontal="center" vertical="center"/>
    </xf>
    <xf numFmtId="49" fontId="28" fillId="0" borderId="10" xfId="21" applyNumberFormat="1" applyFont="1" applyFill="1" applyBorder="1" applyAlignment="1">
      <alignment horizontal="center" vertical="center"/>
    </xf>
    <xf numFmtId="0" fontId="28" fillId="0" borderId="1" xfId="21" applyFont="1" applyFill="1" applyBorder="1" applyAlignment="1">
      <alignment horizontal="left" vertical="center"/>
    </xf>
    <xf numFmtId="0" fontId="20" fillId="0" borderId="27" xfId="21" applyFont="1" applyFill="1" applyBorder="1" applyAlignment="1">
      <alignment horizontal="center" vertical="center"/>
    </xf>
    <xf numFmtId="0" fontId="20" fillId="0" borderId="1" xfId="21" applyFont="1" applyFill="1" applyBorder="1" applyAlignment="1">
      <alignment horizontal="left" vertical="center"/>
    </xf>
    <xf numFmtId="0" fontId="10" fillId="0" borderId="1" xfId="21" applyFont="1" applyFill="1" applyBorder="1" applyAlignment="1">
      <alignment horizontal="center" vertical="center"/>
    </xf>
    <xf numFmtId="0" fontId="20" fillId="0" borderId="1" xfId="52" applyFont="1" applyFill="1" applyBorder="1" applyAlignment="1">
      <alignment horizontal="center" vertical="center"/>
    </xf>
    <xf numFmtId="0" fontId="10" fillId="0" borderId="1" xfId="21" applyFont="1" applyFill="1" applyBorder="1" applyAlignment="1">
      <alignment horizontal="left" vertical="center"/>
    </xf>
    <xf numFmtId="0" fontId="29" fillId="0" borderId="8" xfId="52" applyFont="1" applyFill="1" applyBorder="1" applyAlignment="1">
      <alignment horizontal="center" vertical="center"/>
    </xf>
    <xf numFmtId="0" fontId="29" fillId="0" borderId="37" xfId="21" applyFont="1" applyFill="1" applyBorder="1" applyAlignment="1">
      <alignment horizontal="center" vertical="center"/>
    </xf>
    <xf numFmtId="14" fontId="29" fillId="0" borderId="36" xfId="21" applyNumberFormat="1" applyFont="1" applyFill="1" applyBorder="1" applyAlignment="1">
      <alignment horizontal="center" vertical="center" shrinkToFit="1"/>
    </xf>
    <xf numFmtId="14" fontId="30" fillId="0" borderId="34" xfId="21" applyNumberFormat="1" applyFont="1" applyFill="1" applyBorder="1" applyAlignment="1">
      <alignment horizontal="center" vertical="center" shrinkToFit="1"/>
    </xf>
    <xf numFmtId="14" fontId="30" fillId="0" borderId="38" xfId="21" applyNumberFormat="1" applyFont="1" applyBorder="1" applyAlignment="1">
      <alignment horizontal="center" vertical="center" shrinkToFit="1"/>
    </xf>
    <xf numFmtId="0" fontId="23" fillId="0" borderId="26" xfId="21" applyFont="1" applyBorder="1" applyAlignment="1">
      <alignment horizontal="center" vertical="center"/>
    </xf>
    <xf numFmtId="0" fontId="23" fillId="0" borderId="39" xfId="21" applyFont="1" applyBorder="1" applyAlignment="1">
      <alignment horizontal="center" vertical="center"/>
    </xf>
    <xf numFmtId="0" fontId="27" fillId="0" borderId="10" xfId="21" applyFont="1" applyBorder="1" applyAlignment="1">
      <alignment horizontal="center" vertical="center"/>
    </xf>
    <xf numFmtId="0" fontId="23" fillId="0" borderId="1" xfId="21" applyFont="1" applyBorder="1" applyAlignment="1">
      <alignment horizontal="center" vertical="center"/>
    </xf>
    <xf numFmtId="0" fontId="23" fillId="0" borderId="40" xfId="21" applyFont="1" applyBorder="1" applyAlignment="1">
      <alignment horizontal="center" vertical="center"/>
    </xf>
    <xf numFmtId="0" fontId="23" fillId="0" borderId="7" xfId="21" applyFont="1" applyBorder="1" applyAlignment="1">
      <alignment horizontal="center" vertical="center"/>
    </xf>
    <xf numFmtId="0" fontId="23" fillId="0" borderId="41" xfId="21" applyFont="1" applyBorder="1" applyAlignment="1">
      <alignment horizontal="center" vertical="center"/>
    </xf>
    <xf numFmtId="0" fontId="23" fillId="0" borderId="10" xfId="21" applyFont="1" applyBorder="1" applyAlignment="1">
      <alignment horizontal="center" vertical="center"/>
    </xf>
    <xf numFmtId="0" fontId="23" fillId="0" borderId="28" xfId="21" applyFont="1" applyFill="1" applyBorder="1" applyAlignment="1">
      <alignment horizontal="center" vertical="center"/>
    </xf>
    <xf numFmtId="0" fontId="23" fillId="0" borderId="42" xfId="21" applyFont="1" applyFill="1" applyBorder="1" applyAlignment="1">
      <alignment horizontal="center" vertical="center"/>
    </xf>
    <xf numFmtId="0" fontId="23" fillId="0" borderId="10" xfId="21" applyFont="1" applyFill="1" applyBorder="1" applyAlignment="1">
      <alignment horizontal="center" vertical="center"/>
    </xf>
    <xf numFmtId="0" fontId="23" fillId="0" borderId="40" xfId="21" applyFont="1" applyFill="1" applyBorder="1" applyAlignment="1">
      <alignment horizontal="center" vertical="center"/>
    </xf>
    <xf numFmtId="0" fontId="28" fillId="0" borderId="40" xfId="21" applyFont="1" applyFill="1" applyBorder="1" applyAlignment="1">
      <alignment horizontal="center" vertical="center"/>
    </xf>
    <xf numFmtId="0" fontId="28" fillId="0" borderId="5" xfId="21" applyFont="1" applyFill="1" applyBorder="1" applyAlignment="1">
      <alignment horizontal="center" vertical="center"/>
    </xf>
    <xf numFmtId="0" fontId="28" fillId="0" borderId="43" xfId="21" applyFont="1" applyFill="1" applyBorder="1" applyAlignment="1">
      <alignment horizontal="center" vertical="center"/>
    </xf>
    <xf numFmtId="0" fontId="28" fillId="0" borderId="42" xfId="21" applyFont="1" applyFill="1" applyBorder="1" applyAlignment="1">
      <alignment horizontal="center" vertical="center"/>
    </xf>
    <xf numFmtId="0" fontId="20" fillId="0" borderId="10" xfId="21" applyFont="1" applyFill="1" applyBorder="1" applyAlignment="1">
      <alignment horizontal="center" vertical="center"/>
    </xf>
    <xf numFmtId="0" fontId="10" fillId="0" borderId="27" xfId="21" applyFont="1" applyFill="1" applyBorder="1" applyAlignment="1">
      <alignment horizontal="center" vertical="center"/>
    </xf>
    <xf numFmtId="0" fontId="10" fillId="0" borderId="42" xfId="21" applyFont="1" applyFill="1" applyBorder="1" applyAlignment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样式 1 2" xfId="35"/>
    <cellStyle name="好" xfId="36" builtinId="26"/>
    <cellStyle name="常规_正司机座椅 _22" xfId="37"/>
    <cellStyle name="适中" xfId="38" builtinId="28"/>
    <cellStyle name="20% - 强调文字颜色 5" xfId="39" builtinId="46"/>
    <cellStyle name="强调文字颜色 1" xfId="40" builtinId="29"/>
    <cellStyle name="差_KING" xfId="41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样式 1" xfId="60"/>
    <cellStyle name="常规 2" xfId="61"/>
    <cellStyle name="好_KING" xfId="62"/>
    <cellStyle name="适中_KING" xfId="63"/>
    <cellStyle name="样式 1 5 2" xfId="64"/>
    <cellStyle name="着色 2_KING" xfId="65"/>
    <cellStyle name="RowLevel_1" xfId="66"/>
    <cellStyle name="常规 3" xfId="67"/>
  </cellStyles>
  <dxfs count="6">
    <dxf>
      <font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emf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emf"/><Relationship Id="rId70" Type="http://schemas.openxmlformats.org/officeDocument/2006/relationships/image" Target="../media/image70.e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png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wmf"/><Relationship Id="rId23" Type="http://schemas.openxmlformats.org/officeDocument/2006/relationships/image" Target="../media/image23.emf"/><Relationship Id="rId22" Type="http://schemas.openxmlformats.org/officeDocument/2006/relationships/image" Target="../media/image22.w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114301</xdr:colOff>
      <xdr:row>28</xdr:row>
      <xdr:rowOff>76200</xdr:rowOff>
    </xdr:from>
    <xdr:to>
      <xdr:col>18</xdr:col>
      <xdr:colOff>476251</xdr:colOff>
      <xdr:row>28</xdr:row>
      <xdr:rowOff>350358</xdr:rowOff>
    </xdr:to>
    <xdr:pic>
      <xdr:nvPicPr>
        <xdr:cNvPr id="2" name="Picture 5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5" t="8730" r="9627" b="13121"/>
        <a:stretch>
          <a:fillRect/>
        </a:stretch>
      </xdr:blipFill>
      <xdr:spPr>
        <a:xfrm>
          <a:off x="6716395" y="3456305"/>
          <a:ext cx="361950" cy="273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30</xdr:row>
      <xdr:rowOff>76200</xdr:rowOff>
    </xdr:from>
    <xdr:to>
      <xdr:col>18</xdr:col>
      <xdr:colOff>457200</xdr:colOff>
      <xdr:row>30</xdr:row>
      <xdr:rowOff>342900</xdr:rowOff>
    </xdr:to>
    <xdr:pic>
      <xdr:nvPicPr>
        <xdr:cNvPr id="3" name="Picture 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6716395" y="421830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142876</xdr:colOff>
      <xdr:row>29</xdr:row>
      <xdr:rowOff>38100</xdr:rowOff>
    </xdr:from>
    <xdr:to>
      <xdr:col>18</xdr:col>
      <xdr:colOff>428626</xdr:colOff>
      <xdr:row>29</xdr:row>
      <xdr:rowOff>340179</xdr:rowOff>
    </xdr:to>
    <xdr:pic>
      <xdr:nvPicPr>
        <xdr:cNvPr id="4" name="Picture 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6744970" y="3799205"/>
          <a:ext cx="28575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32</xdr:row>
      <xdr:rowOff>28575</xdr:rowOff>
    </xdr:from>
    <xdr:to>
      <xdr:col>18</xdr:col>
      <xdr:colOff>619125</xdr:colOff>
      <xdr:row>32</xdr:row>
      <xdr:rowOff>360414</xdr:rowOff>
    </xdr:to>
    <xdr:pic>
      <xdr:nvPicPr>
        <xdr:cNvPr id="5" name="Picture 5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6" t="18290" r="8439" b="17847"/>
        <a:stretch>
          <a:fillRect/>
        </a:stretch>
      </xdr:blipFill>
      <xdr:spPr>
        <a:xfrm>
          <a:off x="6649720" y="4932680"/>
          <a:ext cx="57150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34</xdr:row>
      <xdr:rowOff>47625</xdr:rowOff>
    </xdr:from>
    <xdr:to>
      <xdr:col>18</xdr:col>
      <xdr:colOff>545356</xdr:colOff>
      <xdr:row>34</xdr:row>
      <xdr:rowOff>323022</xdr:rowOff>
    </xdr:to>
    <xdr:pic>
      <xdr:nvPicPr>
        <xdr:cNvPr id="6" name="Picture 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6716395" y="5713730"/>
          <a:ext cx="430530" cy="274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33</xdr:row>
      <xdr:rowOff>38100</xdr:rowOff>
    </xdr:from>
    <xdr:to>
      <xdr:col>18</xdr:col>
      <xdr:colOff>546652</xdr:colOff>
      <xdr:row>33</xdr:row>
      <xdr:rowOff>370010</xdr:rowOff>
    </xdr:to>
    <xdr:pic>
      <xdr:nvPicPr>
        <xdr:cNvPr id="7" name="Picture 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6735445" y="5323205"/>
          <a:ext cx="41275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46</xdr:row>
      <xdr:rowOff>57979</xdr:rowOff>
    </xdr:from>
    <xdr:to>
      <xdr:col>18</xdr:col>
      <xdr:colOff>504825</xdr:colOff>
      <xdr:row>46</xdr:row>
      <xdr:rowOff>305629</xdr:rowOff>
    </xdr:to>
    <xdr:pic>
      <xdr:nvPicPr>
        <xdr:cNvPr id="9" name="Picture 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8770" y="642810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43</xdr:row>
      <xdr:rowOff>75786</xdr:rowOff>
    </xdr:from>
    <xdr:to>
      <xdr:col>18</xdr:col>
      <xdr:colOff>457200</xdr:colOff>
      <xdr:row>43</xdr:row>
      <xdr:rowOff>323436</xdr:rowOff>
    </xdr:to>
    <xdr:pic>
      <xdr:nvPicPr>
        <xdr:cNvPr id="12" name="Picture 7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6870" y="6428105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44</xdr:row>
      <xdr:rowOff>38100</xdr:rowOff>
    </xdr:from>
    <xdr:to>
      <xdr:col>18</xdr:col>
      <xdr:colOff>728870</xdr:colOff>
      <xdr:row>44</xdr:row>
      <xdr:rowOff>276225</xdr:rowOff>
    </xdr:to>
    <xdr:pic>
      <xdr:nvPicPr>
        <xdr:cNvPr id="13" name="Picture 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8295" y="6428105"/>
          <a:ext cx="6521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184737</xdr:colOff>
      <xdr:row>67</xdr:row>
      <xdr:rowOff>36907</xdr:rowOff>
    </xdr:from>
    <xdr:to>
      <xdr:col>18</xdr:col>
      <xdr:colOff>542087</xdr:colOff>
      <xdr:row>67</xdr:row>
      <xdr:rowOff>347383</xdr:rowOff>
    </xdr:to>
    <xdr:pic>
      <xdr:nvPicPr>
        <xdr:cNvPr id="15" name="Picture 6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9" t="-710" r="17780" b="-710"/>
        <a:stretch>
          <a:fillRect/>
        </a:stretch>
      </xdr:blipFill>
      <xdr:spPr>
        <a:xfrm>
          <a:off x="6786245" y="6428105"/>
          <a:ext cx="3575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104776</xdr:colOff>
      <xdr:row>68</xdr:row>
      <xdr:rowOff>38100</xdr:rowOff>
    </xdr:from>
    <xdr:to>
      <xdr:col>18</xdr:col>
      <xdr:colOff>472110</xdr:colOff>
      <xdr:row>68</xdr:row>
      <xdr:rowOff>323022</xdr:rowOff>
    </xdr:to>
    <xdr:pic>
      <xdr:nvPicPr>
        <xdr:cNvPr id="16" name="图片 38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6870" y="6428105"/>
          <a:ext cx="36703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31</xdr:row>
      <xdr:rowOff>76200</xdr:rowOff>
    </xdr:from>
    <xdr:to>
      <xdr:col>18</xdr:col>
      <xdr:colOff>438150</xdr:colOff>
      <xdr:row>31</xdr:row>
      <xdr:rowOff>323850</xdr:rowOff>
    </xdr:to>
    <xdr:pic>
      <xdr:nvPicPr>
        <xdr:cNvPr id="17" name="图片 14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5920" y="4599305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96714</xdr:colOff>
      <xdr:row>35</xdr:row>
      <xdr:rowOff>29308</xdr:rowOff>
    </xdr:from>
    <xdr:to>
      <xdr:col>18</xdr:col>
      <xdr:colOff>481965</xdr:colOff>
      <xdr:row>35</xdr:row>
      <xdr:rowOff>323021</xdr:rowOff>
    </xdr:to>
    <xdr:pic>
      <xdr:nvPicPr>
        <xdr:cNvPr id="18" name="图片 14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8615" y="6076315"/>
          <a:ext cx="38544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56</xdr:row>
      <xdr:rowOff>28575</xdr:rowOff>
    </xdr:from>
    <xdr:to>
      <xdr:col>18</xdr:col>
      <xdr:colOff>476250</xdr:colOff>
      <xdr:row>56</xdr:row>
      <xdr:rowOff>285750</xdr:rowOff>
    </xdr:to>
    <xdr:pic>
      <xdr:nvPicPr>
        <xdr:cNvPr id="19" name="图片 14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0670" y="6428105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76199</xdr:colOff>
      <xdr:row>59</xdr:row>
      <xdr:rowOff>28575</xdr:rowOff>
    </xdr:from>
    <xdr:to>
      <xdr:col>18</xdr:col>
      <xdr:colOff>594426</xdr:colOff>
      <xdr:row>59</xdr:row>
      <xdr:rowOff>323022</xdr:rowOff>
    </xdr:to>
    <xdr:pic>
      <xdr:nvPicPr>
        <xdr:cNvPr id="20" name="图片 14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7660" y="6428105"/>
          <a:ext cx="5187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54665</xdr:colOff>
      <xdr:row>57</xdr:row>
      <xdr:rowOff>35614</xdr:rowOff>
    </xdr:from>
    <xdr:to>
      <xdr:col>18</xdr:col>
      <xdr:colOff>637573</xdr:colOff>
      <xdr:row>57</xdr:row>
      <xdr:rowOff>364434</xdr:rowOff>
    </xdr:to>
    <xdr:pic>
      <xdr:nvPicPr>
        <xdr:cNvPr id="21" name="图片 14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6705" y="6428105"/>
          <a:ext cx="58293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84481</xdr:colOff>
      <xdr:row>58</xdr:row>
      <xdr:rowOff>47626</xdr:rowOff>
    </xdr:from>
    <xdr:to>
      <xdr:col>18</xdr:col>
      <xdr:colOff>430030</xdr:colOff>
      <xdr:row>58</xdr:row>
      <xdr:rowOff>356152</xdr:rowOff>
    </xdr:to>
    <xdr:pic>
      <xdr:nvPicPr>
        <xdr:cNvPr id="22" name="图片 14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0" y="6428105"/>
          <a:ext cx="3454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60</xdr:row>
      <xdr:rowOff>28575</xdr:rowOff>
    </xdr:from>
    <xdr:to>
      <xdr:col>18</xdr:col>
      <xdr:colOff>706396</xdr:colOff>
      <xdr:row>60</xdr:row>
      <xdr:rowOff>324970</xdr:rowOff>
    </xdr:to>
    <xdr:pic>
      <xdr:nvPicPr>
        <xdr:cNvPr id="23" name="图片 14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9245" y="6428105"/>
          <a:ext cx="6489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63</xdr:row>
      <xdr:rowOff>47625</xdr:rowOff>
    </xdr:from>
    <xdr:to>
      <xdr:col>18</xdr:col>
      <xdr:colOff>533400</xdr:colOff>
      <xdr:row>63</xdr:row>
      <xdr:rowOff>266700</xdr:rowOff>
    </xdr:to>
    <xdr:pic>
      <xdr:nvPicPr>
        <xdr:cNvPr id="24" name="图片 148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9720" y="6428105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61</xdr:row>
      <xdr:rowOff>38100</xdr:rowOff>
    </xdr:from>
    <xdr:to>
      <xdr:col>18</xdr:col>
      <xdr:colOff>727075</xdr:colOff>
      <xdr:row>61</xdr:row>
      <xdr:rowOff>339587</xdr:rowOff>
    </xdr:to>
    <xdr:pic>
      <xdr:nvPicPr>
        <xdr:cNvPr id="25" name="图片 14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8770" y="6428105"/>
          <a:ext cx="660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62</xdr:row>
      <xdr:rowOff>38100</xdr:rowOff>
    </xdr:from>
    <xdr:to>
      <xdr:col>18</xdr:col>
      <xdr:colOff>361950</xdr:colOff>
      <xdr:row>62</xdr:row>
      <xdr:rowOff>276225</xdr:rowOff>
    </xdr:to>
    <xdr:pic>
      <xdr:nvPicPr>
        <xdr:cNvPr id="26" name="图片 15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7345" y="642810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64</xdr:row>
      <xdr:rowOff>57150</xdr:rowOff>
    </xdr:from>
    <xdr:to>
      <xdr:col>18</xdr:col>
      <xdr:colOff>552450</xdr:colOff>
      <xdr:row>64</xdr:row>
      <xdr:rowOff>219075</xdr:rowOff>
    </xdr:to>
    <xdr:pic>
      <xdr:nvPicPr>
        <xdr:cNvPr id="27" name="图片 15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0670" y="642810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65</xdr:row>
      <xdr:rowOff>47624</xdr:rowOff>
    </xdr:from>
    <xdr:to>
      <xdr:col>18</xdr:col>
      <xdr:colOff>677255</xdr:colOff>
      <xdr:row>65</xdr:row>
      <xdr:rowOff>336175</xdr:rowOff>
    </xdr:to>
    <xdr:pic>
      <xdr:nvPicPr>
        <xdr:cNvPr id="28" name="图片 15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7820" y="6428105"/>
          <a:ext cx="5911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66</xdr:row>
      <xdr:rowOff>57150</xdr:rowOff>
    </xdr:from>
    <xdr:to>
      <xdr:col>18</xdr:col>
      <xdr:colOff>659084</xdr:colOff>
      <xdr:row>66</xdr:row>
      <xdr:rowOff>324971</xdr:rowOff>
    </xdr:to>
    <xdr:pic>
      <xdr:nvPicPr>
        <xdr:cNvPr id="29" name="图片 15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7345" y="6428105"/>
          <a:ext cx="5632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95249</xdr:colOff>
      <xdr:row>54</xdr:row>
      <xdr:rowOff>38100</xdr:rowOff>
    </xdr:from>
    <xdr:to>
      <xdr:col>18</xdr:col>
      <xdr:colOff>515284</xdr:colOff>
      <xdr:row>54</xdr:row>
      <xdr:rowOff>306456</xdr:rowOff>
    </xdr:to>
    <xdr:pic>
      <xdr:nvPicPr>
        <xdr:cNvPr id="30" name="图片 2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6710" y="6428105"/>
          <a:ext cx="4203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149088</xdr:colOff>
      <xdr:row>77</xdr:row>
      <xdr:rowOff>24848</xdr:rowOff>
    </xdr:from>
    <xdr:to>
      <xdr:col>18</xdr:col>
      <xdr:colOff>388954</xdr:colOff>
      <xdr:row>77</xdr:row>
      <xdr:rowOff>356152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50685" y="6428105"/>
          <a:ext cx="2400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74295</xdr:colOff>
      <xdr:row>9</xdr:row>
      <xdr:rowOff>10160</xdr:rowOff>
    </xdr:from>
    <xdr:to>
      <xdr:col>18</xdr:col>
      <xdr:colOff>523845</xdr:colOff>
      <xdr:row>9</xdr:row>
      <xdr:rowOff>334160</xdr:rowOff>
    </xdr:to>
    <xdr:pic>
      <xdr:nvPicPr>
        <xdr:cNvPr id="32" name="图片 3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676390" y="2618105"/>
          <a:ext cx="44894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44053</xdr:colOff>
      <xdr:row>13</xdr:row>
      <xdr:rowOff>29444</xdr:rowOff>
    </xdr:from>
    <xdr:to>
      <xdr:col>18</xdr:col>
      <xdr:colOff>521848</xdr:colOff>
      <xdr:row>13</xdr:row>
      <xdr:rowOff>353444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5910" y="2618105"/>
          <a:ext cx="4775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22413</xdr:colOff>
      <xdr:row>11</xdr:row>
      <xdr:rowOff>25602</xdr:rowOff>
    </xdr:from>
    <xdr:to>
      <xdr:col>18</xdr:col>
      <xdr:colOff>482382</xdr:colOff>
      <xdr:row>11</xdr:row>
      <xdr:rowOff>349602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4320" y="2618105"/>
          <a:ext cx="4597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</xdr:colOff>
      <xdr:row>76</xdr:row>
      <xdr:rowOff>19051</xdr:rowOff>
    </xdr:from>
    <xdr:to>
      <xdr:col>18</xdr:col>
      <xdr:colOff>371475</xdr:colOff>
      <xdr:row>76</xdr:row>
      <xdr:rowOff>345857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0195" y="6428105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33618</xdr:colOff>
      <xdr:row>78</xdr:row>
      <xdr:rowOff>33618</xdr:rowOff>
    </xdr:from>
    <xdr:to>
      <xdr:col>18</xdr:col>
      <xdr:colOff>332951</xdr:colOff>
      <xdr:row>78</xdr:row>
      <xdr:rowOff>324971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5115" y="6428105"/>
          <a:ext cx="2997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22413</xdr:colOff>
      <xdr:row>55</xdr:row>
      <xdr:rowOff>22412</xdr:rowOff>
    </xdr:from>
    <xdr:to>
      <xdr:col>18</xdr:col>
      <xdr:colOff>593913</xdr:colOff>
      <xdr:row>55</xdr:row>
      <xdr:rowOff>322267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4320" y="6428105"/>
          <a:ext cx="5715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163286</xdr:colOff>
      <xdr:row>69</xdr:row>
      <xdr:rowOff>27215</xdr:rowOff>
    </xdr:from>
    <xdr:to>
      <xdr:col>18</xdr:col>
      <xdr:colOff>673651</xdr:colOff>
      <xdr:row>69</xdr:row>
      <xdr:rowOff>367393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5290" y="6428105"/>
          <a:ext cx="5099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71</xdr:row>
      <xdr:rowOff>57150</xdr:rowOff>
    </xdr:from>
    <xdr:to>
      <xdr:col>18</xdr:col>
      <xdr:colOff>659084</xdr:colOff>
      <xdr:row>71</xdr:row>
      <xdr:rowOff>324971</xdr:rowOff>
    </xdr:to>
    <xdr:pic>
      <xdr:nvPicPr>
        <xdr:cNvPr id="39" name="图片 15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7345" y="6428105"/>
          <a:ext cx="5632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78442</xdr:colOff>
      <xdr:row>75</xdr:row>
      <xdr:rowOff>56029</xdr:rowOff>
    </xdr:from>
    <xdr:to>
      <xdr:col>18</xdr:col>
      <xdr:colOff>425824</xdr:colOff>
      <xdr:row>75</xdr:row>
      <xdr:rowOff>357612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0200" y="6428105"/>
          <a:ext cx="3473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112059</xdr:colOff>
      <xdr:row>72</xdr:row>
      <xdr:rowOff>56030</xdr:rowOff>
    </xdr:from>
    <xdr:to>
      <xdr:col>18</xdr:col>
      <xdr:colOff>414617</xdr:colOff>
      <xdr:row>72</xdr:row>
      <xdr:rowOff>354931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3855" y="6428105"/>
          <a:ext cx="3022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56030</xdr:colOff>
      <xdr:row>73</xdr:row>
      <xdr:rowOff>22412</xdr:rowOff>
    </xdr:from>
    <xdr:to>
      <xdr:col>18</xdr:col>
      <xdr:colOff>324971</xdr:colOff>
      <xdr:row>73</xdr:row>
      <xdr:rowOff>348070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7975" y="6428105"/>
          <a:ext cx="2686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37337</xdr:colOff>
      <xdr:row>74</xdr:row>
      <xdr:rowOff>46756</xdr:rowOff>
    </xdr:from>
    <xdr:to>
      <xdr:col>18</xdr:col>
      <xdr:colOff>282465</xdr:colOff>
      <xdr:row>74</xdr:row>
      <xdr:rowOff>343579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38925" y="6428105"/>
          <a:ext cx="2451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65555</xdr:colOff>
      <xdr:row>37</xdr:row>
      <xdr:rowOff>22413</xdr:rowOff>
    </xdr:from>
    <xdr:to>
      <xdr:col>18</xdr:col>
      <xdr:colOff>357680</xdr:colOff>
      <xdr:row>37</xdr:row>
      <xdr:rowOff>336177</xdr:rowOff>
    </xdr:to>
    <xdr:pic>
      <xdr:nvPicPr>
        <xdr:cNvPr id="44" name="图片 145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00" y="6428105"/>
          <a:ext cx="292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38</xdr:row>
      <xdr:rowOff>9525</xdr:rowOff>
    </xdr:from>
    <xdr:to>
      <xdr:col>18</xdr:col>
      <xdr:colOff>343474</xdr:colOff>
      <xdr:row>38</xdr:row>
      <xdr:rowOff>361951</xdr:rowOff>
    </xdr:to>
    <xdr:pic>
      <xdr:nvPicPr>
        <xdr:cNvPr id="45" name="图片 15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3" t="8194" r="12206" b="7297"/>
        <a:stretch>
          <a:fillRect/>
        </a:stretch>
      </xdr:blipFill>
      <xdr:spPr>
        <a:xfrm>
          <a:off x="6630670" y="642810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36</xdr:row>
      <xdr:rowOff>28575</xdr:rowOff>
    </xdr:from>
    <xdr:to>
      <xdr:col>18</xdr:col>
      <xdr:colOff>409575</xdr:colOff>
      <xdr:row>36</xdr:row>
      <xdr:rowOff>332136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8295" y="6428105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50597</xdr:colOff>
      <xdr:row>15</xdr:row>
      <xdr:rowOff>51856</xdr:rowOff>
    </xdr:from>
    <xdr:to>
      <xdr:col>18</xdr:col>
      <xdr:colOff>469877</xdr:colOff>
      <xdr:row>15</xdr:row>
      <xdr:rowOff>336176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52260" y="2618105"/>
          <a:ext cx="4191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93398</xdr:colOff>
      <xdr:row>53</xdr:row>
      <xdr:rowOff>91597</xdr:rowOff>
    </xdr:from>
    <xdr:to>
      <xdr:col>18</xdr:col>
      <xdr:colOff>526116</xdr:colOff>
      <xdr:row>53</xdr:row>
      <xdr:rowOff>336177</xdr:rowOff>
    </xdr:to>
    <xdr:pic>
      <xdr:nvPicPr>
        <xdr:cNvPr id="49" name="Picture 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95440" y="6428105"/>
          <a:ext cx="4324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89647</xdr:colOff>
      <xdr:row>70</xdr:row>
      <xdr:rowOff>22412</xdr:rowOff>
    </xdr:from>
    <xdr:to>
      <xdr:col>18</xdr:col>
      <xdr:colOff>661147</xdr:colOff>
      <xdr:row>70</xdr:row>
      <xdr:rowOff>333322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1630" y="6428105"/>
          <a:ext cx="5715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99392</xdr:colOff>
      <xdr:row>40</xdr:row>
      <xdr:rowOff>33130</xdr:rowOff>
    </xdr:from>
    <xdr:to>
      <xdr:col>18</xdr:col>
      <xdr:colOff>430696</xdr:colOff>
      <xdr:row>40</xdr:row>
      <xdr:rowOff>356583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1155" y="6428105"/>
          <a:ext cx="3314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57980</xdr:colOff>
      <xdr:row>41</xdr:row>
      <xdr:rowOff>41415</xdr:rowOff>
    </xdr:from>
    <xdr:to>
      <xdr:col>18</xdr:col>
      <xdr:colOff>330030</xdr:colOff>
      <xdr:row>41</xdr:row>
      <xdr:rowOff>306459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59880" y="6428105"/>
          <a:ext cx="2717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41413</xdr:colOff>
      <xdr:row>42</xdr:row>
      <xdr:rowOff>24849</xdr:rowOff>
    </xdr:from>
    <xdr:to>
      <xdr:col>18</xdr:col>
      <xdr:colOff>397565</xdr:colOff>
      <xdr:row>42</xdr:row>
      <xdr:rowOff>342553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3370" y="6428105"/>
          <a:ext cx="3562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36055</xdr:colOff>
      <xdr:row>45</xdr:row>
      <xdr:rowOff>24849</xdr:rowOff>
    </xdr:from>
    <xdr:to>
      <xdr:col>18</xdr:col>
      <xdr:colOff>499881</xdr:colOff>
      <xdr:row>45</xdr:row>
      <xdr:rowOff>317679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7655" y="6428105"/>
          <a:ext cx="46418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104775</xdr:colOff>
      <xdr:row>50</xdr:row>
      <xdr:rowOff>75786</xdr:rowOff>
    </xdr:from>
    <xdr:to>
      <xdr:col>18</xdr:col>
      <xdr:colOff>457200</xdr:colOff>
      <xdr:row>50</xdr:row>
      <xdr:rowOff>323436</xdr:rowOff>
    </xdr:to>
    <xdr:pic>
      <xdr:nvPicPr>
        <xdr:cNvPr id="61" name="Picture 7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6870" y="6428105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51</xdr:row>
      <xdr:rowOff>38100</xdr:rowOff>
    </xdr:from>
    <xdr:to>
      <xdr:col>18</xdr:col>
      <xdr:colOff>728870</xdr:colOff>
      <xdr:row>51</xdr:row>
      <xdr:rowOff>276225</xdr:rowOff>
    </xdr:to>
    <xdr:pic>
      <xdr:nvPicPr>
        <xdr:cNvPr id="62" name="Picture 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8295" y="6428105"/>
          <a:ext cx="6521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47</xdr:row>
      <xdr:rowOff>33130</xdr:rowOff>
    </xdr:from>
    <xdr:to>
      <xdr:col>18</xdr:col>
      <xdr:colOff>423242</xdr:colOff>
      <xdr:row>47</xdr:row>
      <xdr:rowOff>362649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87820" y="6428105"/>
          <a:ext cx="33718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91426</xdr:colOff>
      <xdr:row>48</xdr:row>
      <xdr:rowOff>69989</xdr:rowOff>
    </xdr:from>
    <xdr:to>
      <xdr:col>18</xdr:col>
      <xdr:colOff>400880</xdr:colOff>
      <xdr:row>48</xdr:row>
      <xdr:rowOff>371474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92900" y="6428105"/>
          <a:ext cx="3098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41413</xdr:colOff>
      <xdr:row>49</xdr:row>
      <xdr:rowOff>24849</xdr:rowOff>
    </xdr:from>
    <xdr:to>
      <xdr:col>18</xdr:col>
      <xdr:colOff>397565</xdr:colOff>
      <xdr:row>49</xdr:row>
      <xdr:rowOff>342553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3370" y="6428105"/>
          <a:ext cx="3562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36055</xdr:colOff>
      <xdr:row>52</xdr:row>
      <xdr:rowOff>24849</xdr:rowOff>
    </xdr:from>
    <xdr:to>
      <xdr:col>18</xdr:col>
      <xdr:colOff>499881</xdr:colOff>
      <xdr:row>52</xdr:row>
      <xdr:rowOff>317679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7655" y="6428105"/>
          <a:ext cx="46418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33618</xdr:colOff>
      <xdr:row>17</xdr:row>
      <xdr:rowOff>22412</xdr:rowOff>
    </xdr:from>
    <xdr:to>
      <xdr:col>18</xdr:col>
      <xdr:colOff>549088</xdr:colOff>
      <xdr:row>17</xdr:row>
      <xdr:rowOff>358365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5115" y="2618105"/>
          <a:ext cx="515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95251</xdr:colOff>
      <xdr:row>19</xdr:row>
      <xdr:rowOff>38101</xdr:rowOff>
    </xdr:from>
    <xdr:to>
      <xdr:col>18</xdr:col>
      <xdr:colOff>495300</xdr:colOff>
      <xdr:row>19</xdr:row>
      <xdr:rowOff>343757</xdr:rowOff>
    </xdr:to>
    <xdr:pic>
      <xdr:nvPicPr>
        <xdr:cNvPr id="14" name="图片 13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82" t="11968" r="27178" b="19065"/>
        <a:stretch>
          <a:fillRect/>
        </a:stretch>
      </xdr:blipFill>
      <xdr:spPr>
        <a:xfrm>
          <a:off x="6697345" y="2618105"/>
          <a:ext cx="400050" cy="0"/>
        </a:xfrm>
        <a:prstGeom prst="rect">
          <a:avLst/>
        </a:prstGeom>
      </xdr:spPr>
    </xdr:pic>
    <xdr:clientData/>
  </xdr:twoCellAnchor>
  <xdr:twoCellAnchor>
    <xdr:from>
      <xdr:col>18</xdr:col>
      <xdr:colOff>56822</xdr:colOff>
      <xdr:row>98</xdr:row>
      <xdr:rowOff>59120</xdr:rowOff>
    </xdr:from>
    <xdr:to>
      <xdr:col>18</xdr:col>
      <xdr:colOff>575770</xdr:colOff>
      <xdr:row>98</xdr:row>
      <xdr:rowOff>357601</xdr:rowOff>
    </xdr:to>
    <xdr:pic>
      <xdr:nvPicPr>
        <xdr:cNvPr id="78" name="Picture 58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5" t="9580" r="10870" b="23591"/>
        <a:stretch>
          <a:fillRect/>
        </a:stretch>
      </xdr:blipFill>
      <xdr:spPr>
        <a:xfrm>
          <a:off x="6658610" y="9535160"/>
          <a:ext cx="518795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92</xdr:row>
      <xdr:rowOff>76200</xdr:rowOff>
    </xdr:from>
    <xdr:to>
      <xdr:col>18</xdr:col>
      <xdr:colOff>438150</xdr:colOff>
      <xdr:row>92</xdr:row>
      <xdr:rowOff>295275</xdr:rowOff>
    </xdr:to>
    <xdr:pic>
      <xdr:nvPicPr>
        <xdr:cNvPr id="79" name="Picture 60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6716395" y="840930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85</xdr:row>
      <xdr:rowOff>76200</xdr:rowOff>
    </xdr:from>
    <xdr:to>
      <xdr:col>18</xdr:col>
      <xdr:colOff>466725</xdr:colOff>
      <xdr:row>85</xdr:row>
      <xdr:rowOff>295275</xdr:rowOff>
    </xdr:to>
    <xdr:pic>
      <xdr:nvPicPr>
        <xdr:cNvPr id="80" name="Picture 61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6659245" y="7266305"/>
          <a:ext cx="409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86</xdr:row>
      <xdr:rowOff>57150</xdr:rowOff>
    </xdr:from>
    <xdr:to>
      <xdr:col>18</xdr:col>
      <xdr:colOff>495300</xdr:colOff>
      <xdr:row>86</xdr:row>
      <xdr:rowOff>285750</xdr:rowOff>
    </xdr:to>
    <xdr:pic>
      <xdr:nvPicPr>
        <xdr:cNvPr id="82" name="Picture 65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6668770" y="7628255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102</xdr:row>
      <xdr:rowOff>66675</xdr:rowOff>
    </xdr:from>
    <xdr:to>
      <xdr:col>18</xdr:col>
      <xdr:colOff>476250</xdr:colOff>
      <xdr:row>102</xdr:row>
      <xdr:rowOff>285750</xdr:rowOff>
    </xdr:to>
    <xdr:pic>
      <xdr:nvPicPr>
        <xdr:cNvPr id="83" name="Picture 6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6697345" y="985710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89</xdr:row>
      <xdr:rowOff>28575</xdr:rowOff>
    </xdr:from>
    <xdr:to>
      <xdr:col>18</xdr:col>
      <xdr:colOff>428625</xdr:colOff>
      <xdr:row>89</xdr:row>
      <xdr:rowOff>304800</xdr:rowOff>
    </xdr:to>
    <xdr:pic>
      <xdr:nvPicPr>
        <xdr:cNvPr id="86" name="Picture 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6706870" y="795210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96</xdr:row>
      <xdr:rowOff>28575</xdr:rowOff>
    </xdr:from>
    <xdr:to>
      <xdr:col>18</xdr:col>
      <xdr:colOff>438150</xdr:colOff>
      <xdr:row>96</xdr:row>
      <xdr:rowOff>304800</xdr:rowOff>
    </xdr:to>
    <xdr:pic>
      <xdr:nvPicPr>
        <xdr:cNvPr id="87" name="Picture 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6716395" y="909510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87</xdr:row>
      <xdr:rowOff>38100</xdr:rowOff>
    </xdr:from>
    <xdr:to>
      <xdr:col>18</xdr:col>
      <xdr:colOff>495300</xdr:colOff>
      <xdr:row>87</xdr:row>
      <xdr:rowOff>285750</xdr:rowOff>
    </xdr:to>
    <xdr:pic>
      <xdr:nvPicPr>
        <xdr:cNvPr id="88" name="Picture 3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9" b="-1099"/>
        <a:stretch>
          <a:fillRect/>
        </a:stretch>
      </xdr:blipFill>
      <xdr:spPr>
        <a:xfrm>
          <a:off x="6678295" y="795210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79156</xdr:colOff>
      <xdr:row>94</xdr:row>
      <xdr:rowOff>68646</xdr:rowOff>
    </xdr:from>
    <xdr:to>
      <xdr:col>18</xdr:col>
      <xdr:colOff>488731</xdr:colOff>
      <xdr:row>94</xdr:row>
      <xdr:rowOff>306771</xdr:rowOff>
    </xdr:to>
    <xdr:pic>
      <xdr:nvPicPr>
        <xdr:cNvPr id="89" name="Picture 3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9" b="-1099"/>
        <a:stretch>
          <a:fillRect/>
        </a:stretch>
      </xdr:blipFill>
      <xdr:spPr>
        <a:xfrm flipH="1">
          <a:off x="6680835" y="9095105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123826</xdr:colOff>
      <xdr:row>88</xdr:row>
      <xdr:rowOff>28576</xdr:rowOff>
    </xdr:from>
    <xdr:to>
      <xdr:col>18</xdr:col>
      <xdr:colOff>459828</xdr:colOff>
      <xdr:row>88</xdr:row>
      <xdr:rowOff>348188</xdr:rowOff>
    </xdr:to>
    <xdr:pic>
      <xdr:nvPicPr>
        <xdr:cNvPr id="90" name="Picture 35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1" b="-671"/>
        <a:stretch>
          <a:fillRect/>
        </a:stretch>
      </xdr:blipFill>
      <xdr:spPr>
        <a:xfrm>
          <a:off x="6725920" y="7952105"/>
          <a:ext cx="3359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147145</xdr:colOff>
      <xdr:row>95</xdr:row>
      <xdr:rowOff>53866</xdr:rowOff>
    </xdr:from>
    <xdr:to>
      <xdr:col>18</xdr:col>
      <xdr:colOff>446689</xdr:colOff>
      <xdr:row>95</xdr:row>
      <xdr:rowOff>339145</xdr:rowOff>
    </xdr:to>
    <xdr:pic>
      <xdr:nvPicPr>
        <xdr:cNvPr id="91" name="Picture 35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1" b="-671"/>
        <a:stretch>
          <a:fillRect/>
        </a:stretch>
      </xdr:blipFill>
      <xdr:spPr>
        <a:xfrm>
          <a:off x="6748780" y="9095105"/>
          <a:ext cx="2997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93</xdr:row>
      <xdr:rowOff>57150</xdr:rowOff>
    </xdr:from>
    <xdr:to>
      <xdr:col>18</xdr:col>
      <xdr:colOff>495300</xdr:colOff>
      <xdr:row>93</xdr:row>
      <xdr:rowOff>285750</xdr:rowOff>
    </xdr:to>
    <xdr:pic>
      <xdr:nvPicPr>
        <xdr:cNvPr id="94" name="Picture 65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6668770" y="8771255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21980</xdr:colOff>
      <xdr:row>103</xdr:row>
      <xdr:rowOff>21980</xdr:rowOff>
    </xdr:from>
    <xdr:to>
      <xdr:col>18</xdr:col>
      <xdr:colOff>483578</xdr:colOff>
      <xdr:row>103</xdr:row>
      <xdr:rowOff>347120</xdr:rowOff>
    </xdr:to>
    <xdr:pic>
      <xdr:nvPicPr>
        <xdr:cNvPr id="106" name="图片 38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016" r="8021" b="11166"/>
        <a:stretch>
          <a:fillRect/>
        </a:stretch>
      </xdr:blipFill>
      <xdr:spPr>
        <a:xfrm>
          <a:off x="6623685" y="9857105"/>
          <a:ext cx="4616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22413</xdr:colOff>
      <xdr:row>84</xdr:row>
      <xdr:rowOff>33618</xdr:rowOff>
    </xdr:from>
    <xdr:to>
      <xdr:col>18</xdr:col>
      <xdr:colOff>435029</xdr:colOff>
      <xdr:row>84</xdr:row>
      <xdr:rowOff>347383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4320" y="6842125"/>
          <a:ext cx="4127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22412</xdr:colOff>
      <xdr:row>91</xdr:row>
      <xdr:rowOff>16458</xdr:rowOff>
    </xdr:from>
    <xdr:to>
      <xdr:col>18</xdr:col>
      <xdr:colOff>479045</xdr:colOff>
      <xdr:row>91</xdr:row>
      <xdr:rowOff>376458</xdr:rowOff>
    </xdr:to>
    <xdr:pic>
      <xdr:nvPicPr>
        <xdr:cNvPr id="109" name="图片 108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4320" y="7967980"/>
          <a:ext cx="45656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</xdr:colOff>
      <xdr:row>39</xdr:row>
      <xdr:rowOff>19050</xdr:rowOff>
    </xdr:from>
    <xdr:to>
      <xdr:col>18</xdr:col>
      <xdr:colOff>438150</xdr:colOff>
      <xdr:row>39</xdr:row>
      <xdr:rowOff>367797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0670" y="6428105"/>
          <a:ext cx="4095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96276</xdr:colOff>
      <xdr:row>112</xdr:row>
      <xdr:rowOff>24264</xdr:rowOff>
    </xdr:from>
    <xdr:to>
      <xdr:col>18</xdr:col>
      <xdr:colOff>459827</xdr:colOff>
      <xdr:row>112</xdr:row>
      <xdr:rowOff>359400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7980" y="10643235"/>
          <a:ext cx="363855" cy="334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36635</xdr:colOff>
      <xdr:row>113</xdr:row>
      <xdr:rowOff>29309</xdr:rowOff>
    </xdr:from>
    <xdr:to>
      <xdr:col>18</xdr:col>
      <xdr:colOff>244203</xdr:colOff>
      <xdr:row>113</xdr:row>
      <xdr:rowOff>344367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8290" y="11029315"/>
          <a:ext cx="20764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75424</xdr:colOff>
      <xdr:row>114</xdr:row>
      <xdr:rowOff>47747</xdr:rowOff>
    </xdr:from>
    <xdr:to>
      <xdr:col>18</xdr:col>
      <xdr:colOff>377982</xdr:colOff>
      <xdr:row>114</xdr:row>
      <xdr:rowOff>346648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7025" y="11428730"/>
          <a:ext cx="302895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31507</xdr:colOff>
      <xdr:row>111</xdr:row>
      <xdr:rowOff>31507</xdr:rowOff>
    </xdr:from>
    <xdr:to>
      <xdr:col>18</xdr:col>
      <xdr:colOff>629309</xdr:colOff>
      <xdr:row>111</xdr:row>
      <xdr:rowOff>346565</xdr:rowOff>
    </xdr:to>
    <xdr:pic>
      <xdr:nvPicPr>
        <xdr:cNvPr id="96" name="图片 95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3210" y="10269220"/>
          <a:ext cx="598170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24179</xdr:colOff>
      <xdr:row>110</xdr:row>
      <xdr:rowOff>24179</xdr:rowOff>
    </xdr:from>
    <xdr:to>
      <xdr:col>18</xdr:col>
      <xdr:colOff>668948</xdr:colOff>
      <xdr:row>110</xdr:row>
      <xdr:rowOff>378478</xdr:rowOff>
    </xdr:to>
    <xdr:pic>
      <xdr:nvPicPr>
        <xdr:cNvPr id="99" name="图片 98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6225" y="9881235"/>
          <a:ext cx="64452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133350</xdr:colOff>
      <xdr:row>106</xdr:row>
      <xdr:rowOff>66675</xdr:rowOff>
    </xdr:from>
    <xdr:to>
      <xdr:col>18</xdr:col>
      <xdr:colOff>438150</xdr:colOff>
      <xdr:row>106</xdr:row>
      <xdr:rowOff>323850</xdr:rowOff>
    </xdr:to>
    <xdr:pic>
      <xdr:nvPicPr>
        <xdr:cNvPr id="115" name="Picture 11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35445" y="9857105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107</xdr:row>
      <xdr:rowOff>95250</xdr:rowOff>
    </xdr:from>
    <xdr:to>
      <xdr:col>18</xdr:col>
      <xdr:colOff>438150</xdr:colOff>
      <xdr:row>107</xdr:row>
      <xdr:rowOff>342900</xdr:rowOff>
    </xdr:to>
    <xdr:pic>
      <xdr:nvPicPr>
        <xdr:cNvPr id="117" name="Picture 3029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3545" y="985710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108</xdr:row>
      <xdr:rowOff>76200</xdr:rowOff>
    </xdr:from>
    <xdr:to>
      <xdr:col>18</xdr:col>
      <xdr:colOff>447675</xdr:colOff>
      <xdr:row>108</xdr:row>
      <xdr:rowOff>342900</xdr:rowOff>
    </xdr:to>
    <xdr:pic>
      <xdr:nvPicPr>
        <xdr:cNvPr id="118" name="Picture 3030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25920" y="985710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109</xdr:row>
      <xdr:rowOff>66675</xdr:rowOff>
    </xdr:from>
    <xdr:to>
      <xdr:col>18</xdr:col>
      <xdr:colOff>466725</xdr:colOff>
      <xdr:row>109</xdr:row>
      <xdr:rowOff>352425</xdr:rowOff>
    </xdr:to>
    <xdr:pic>
      <xdr:nvPicPr>
        <xdr:cNvPr id="119" name="Picture 3028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6395" y="9857105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182217</xdr:colOff>
      <xdr:row>97</xdr:row>
      <xdr:rowOff>66263</xdr:rowOff>
    </xdr:from>
    <xdr:to>
      <xdr:col>18</xdr:col>
      <xdr:colOff>430696</xdr:colOff>
      <xdr:row>97</xdr:row>
      <xdr:rowOff>332673</xdr:rowOff>
    </xdr:to>
    <xdr:pic>
      <xdr:nvPicPr>
        <xdr:cNvPr id="121" name="图片 120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51" t="9689" r="35362" b="14739"/>
        <a:stretch>
          <a:fillRect/>
        </a:stretch>
      </xdr:blipFill>
      <xdr:spPr>
        <a:xfrm>
          <a:off x="6783705" y="9161145"/>
          <a:ext cx="248920" cy="26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74545</xdr:colOff>
      <xdr:row>83</xdr:row>
      <xdr:rowOff>74545</xdr:rowOff>
    </xdr:from>
    <xdr:to>
      <xdr:col>18</xdr:col>
      <xdr:colOff>777473</xdr:colOff>
      <xdr:row>83</xdr:row>
      <xdr:rowOff>323022</xdr:rowOff>
    </xdr:to>
    <xdr:pic>
      <xdr:nvPicPr>
        <xdr:cNvPr id="101" name="图片 100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06" t="28900" r="23781" b="32565"/>
        <a:stretch>
          <a:fillRect/>
        </a:stretch>
      </xdr:blipFill>
      <xdr:spPr>
        <a:xfrm>
          <a:off x="6676390" y="6809105"/>
          <a:ext cx="7029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57978</xdr:colOff>
      <xdr:row>90</xdr:row>
      <xdr:rowOff>82826</xdr:rowOff>
    </xdr:from>
    <xdr:to>
      <xdr:col>18</xdr:col>
      <xdr:colOff>819752</xdr:colOff>
      <xdr:row>90</xdr:row>
      <xdr:rowOff>298174</xdr:rowOff>
    </xdr:to>
    <xdr:pic>
      <xdr:nvPicPr>
        <xdr:cNvPr id="102" name="图片 101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34" t="34732" r="20119" b="28001"/>
        <a:stretch>
          <a:fillRect/>
        </a:stretch>
      </xdr:blipFill>
      <xdr:spPr>
        <a:xfrm>
          <a:off x="6659880" y="7952105"/>
          <a:ext cx="7613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114301</xdr:colOff>
      <xdr:row>99</xdr:row>
      <xdr:rowOff>85725</xdr:rowOff>
    </xdr:from>
    <xdr:to>
      <xdr:col>18</xdr:col>
      <xdr:colOff>558512</xdr:colOff>
      <xdr:row>99</xdr:row>
      <xdr:rowOff>266700</xdr:rowOff>
    </xdr:to>
    <xdr:pic>
      <xdr:nvPicPr>
        <xdr:cNvPr id="97" name="图片 96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71" t="31779" r="27347" b="29738"/>
        <a:stretch>
          <a:fillRect/>
        </a:stretch>
      </xdr:blipFill>
      <xdr:spPr>
        <a:xfrm>
          <a:off x="6716395" y="9857105"/>
          <a:ext cx="4438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114301</xdr:colOff>
      <xdr:row>100</xdr:row>
      <xdr:rowOff>95250</xdr:rowOff>
    </xdr:from>
    <xdr:to>
      <xdr:col>18</xdr:col>
      <xdr:colOff>590550</xdr:colOff>
      <xdr:row>100</xdr:row>
      <xdr:rowOff>327025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31196" r="30884" b="26239"/>
        <a:stretch>
          <a:fillRect/>
        </a:stretch>
      </xdr:blipFill>
      <xdr:spPr>
        <a:xfrm>
          <a:off x="6716395" y="9857105"/>
          <a:ext cx="4762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114301</xdr:colOff>
      <xdr:row>101</xdr:row>
      <xdr:rowOff>95251</xdr:rowOff>
    </xdr:from>
    <xdr:to>
      <xdr:col>18</xdr:col>
      <xdr:colOff>665401</xdr:colOff>
      <xdr:row>101</xdr:row>
      <xdr:rowOff>304801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83" t="32034" r="27075" b="32590"/>
        <a:stretch>
          <a:fillRect/>
        </a:stretch>
      </xdr:blipFill>
      <xdr:spPr>
        <a:xfrm>
          <a:off x="6716395" y="9857105"/>
          <a:ext cx="5505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57150</xdr:colOff>
      <xdr:row>104</xdr:row>
      <xdr:rowOff>66675</xdr:rowOff>
    </xdr:from>
    <xdr:to>
      <xdr:col>18</xdr:col>
      <xdr:colOff>676275</xdr:colOff>
      <xdr:row>104</xdr:row>
      <xdr:rowOff>317318</xdr:rowOff>
    </xdr:to>
    <xdr:pic>
      <xdr:nvPicPr>
        <xdr:cNvPr id="104" name="图片 103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8" t="31779" r="30068" b="29154"/>
        <a:stretch>
          <a:fillRect/>
        </a:stretch>
      </xdr:blipFill>
      <xdr:spPr>
        <a:xfrm>
          <a:off x="6659245" y="9857105"/>
          <a:ext cx="6191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</xdr:colOff>
      <xdr:row>105</xdr:row>
      <xdr:rowOff>47625</xdr:rowOff>
    </xdr:from>
    <xdr:to>
      <xdr:col>18</xdr:col>
      <xdr:colOff>647700</xdr:colOff>
      <xdr:row>105</xdr:row>
      <xdr:rowOff>298268</xdr:rowOff>
    </xdr:to>
    <xdr:pic>
      <xdr:nvPicPr>
        <xdr:cNvPr id="105" name="图片 104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8" t="31779" r="30068" b="29154"/>
        <a:stretch>
          <a:fillRect/>
        </a:stretch>
      </xdr:blipFill>
      <xdr:spPr>
        <a:xfrm>
          <a:off x="6630670" y="9857105"/>
          <a:ext cx="6191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95251</xdr:colOff>
      <xdr:row>21</xdr:row>
      <xdr:rowOff>38101</xdr:rowOff>
    </xdr:from>
    <xdr:to>
      <xdr:col>18</xdr:col>
      <xdr:colOff>552451</xdr:colOff>
      <xdr:row>21</xdr:row>
      <xdr:rowOff>334207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61" t="18367" r="26395" b="25364"/>
        <a:stretch>
          <a:fillRect/>
        </a:stretch>
      </xdr:blipFill>
      <xdr:spPr>
        <a:xfrm>
          <a:off x="6697345" y="2618105"/>
          <a:ext cx="4572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122328</xdr:colOff>
      <xdr:row>23</xdr:row>
      <xdr:rowOff>66675</xdr:rowOff>
    </xdr:from>
    <xdr:to>
      <xdr:col>18</xdr:col>
      <xdr:colOff>523876</xdr:colOff>
      <xdr:row>23</xdr:row>
      <xdr:rowOff>321054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9" t="2916" r="17687" b="20991"/>
        <a:stretch>
          <a:fillRect/>
        </a:stretch>
      </xdr:blipFill>
      <xdr:spPr>
        <a:xfrm>
          <a:off x="6724015" y="2618105"/>
          <a:ext cx="4019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76201</xdr:colOff>
      <xdr:row>25</xdr:row>
      <xdr:rowOff>38101</xdr:rowOff>
    </xdr:from>
    <xdr:to>
      <xdr:col>18</xdr:col>
      <xdr:colOff>533401</xdr:colOff>
      <xdr:row>25</xdr:row>
      <xdr:rowOff>328501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15744" r="19864" b="13702"/>
        <a:stretch>
          <a:fillRect/>
        </a:stretch>
      </xdr:blipFill>
      <xdr:spPr>
        <a:xfrm>
          <a:off x="6678295" y="2618105"/>
          <a:ext cx="4572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133350</xdr:colOff>
      <xdr:row>119</xdr:row>
      <xdr:rowOff>47626</xdr:rowOff>
    </xdr:from>
    <xdr:to>
      <xdr:col>18</xdr:col>
      <xdr:colOff>638175</xdr:colOff>
      <xdr:row>119</xdr:row>
      <xdr:rowOff>342350</xdr:rowOff>
    </xdr:to>
    <xdr:pic>
      <xdr:nvPicPr>
        <xdr:cNvPr id="111" name="图片 110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9" t="23032" r="25306" b="18076"/>
        <a:stretch>
          <a:fillRect/>
        </a:stretch>
      </xdr:blipFill>
      <xdr:spPr>
        <a:xfrm>
          <a:off x="6735445" y="12143105"/>
          <a:ext cx="5048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149088</xdr:colOff>
      <xdr:row>117</xdr:row>
      <xdr:rowOff>24848</xdr:rowOff>
    </xdr:from>
    <xdr:to>
      <xdr:col>18</xdr:col>
      <xdr:colOff>388954</xdr:colOff>
      <xdr:row>117</xdr:row>
      <xdr:rowOff>356152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50685" y="12143105"/>
          <a:ext cx="2400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47625</xdr:colOff>
      <xdr:row>116</xdr:row>
      <xdr:rowOff>28576</xdr:rowOff>
    </xdr:from>
    <xdr:to>
      <xdr:col>18</xdr:col>
      <xdr:colOff>381000</xdr:colOff>
      <xdr:row>116</xdr:row>
      <xdr:rowOff>355382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9720" y="12143105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33618</xdr:colOff>
      <xdr:row>118</xdr:row>
      <xdr:rowOff>33618</xdr:rowOff>
    </xdr:from>
    <xdr:to>
      <xdr:col>18</xdr:col>
      <xdr:colOff>332951</xdr:colOff>
      <xdr:row>118</xdr:row>
      <xdr:rowOff>324971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5115" y="12143105"/>
          <a:ext cx="2997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47627</xdr:colOff>
      <xdr:row>79</xdr:row>
      <xdr:rowOff>85727</xdr:rowOff>
    </xdr:from>
    <xdr:to>
      <xdr:col>18</xdr:col>
      <xdr:colOff>807891</xdr:colOff>
      <xdr:row>79</xdr:row>
      <xdr:rowOff>304801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37" t="33819" r="16735" b="27697"/>
        <a:stretch>
          <a:fillRect/>
        </a:stretch>
      </xdr:blipFill>
      <xdr:spPr>
        <a:xfrm>
          <a:off x="6649720" y="6428105"/>
          <a:ext cx="7600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95251</xdr:colOff>
      <xdr:row>80</xdr:row>
      <xdr:rowOff>66676</xdr:rowOff>
    </xdr:from>
    <xdr:to>
      <xdr:col>18</xdr:col>
      <xdr:colOff>781051</xdr:colOff>
      <xdr:row>80</xdr:row>
      <xdr:rowOff>338738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26" t="22449" r="9115" b="22157"/>
        <a:stretch>
          <a:fillRect/>
        </a:stretch>
      </xdr:blipFill>
      <xdr:spPr>
        <a:xfrm>
          <a:off x="6697345" y="6428105"/>
          <a:ext cx="685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57151</xdr:colOff>
      <xdr:row>81</xdr:row>
      <xdr:rowOff>76201</xdr:rowOff>
    </xdr:from>
    <xdr:to>
      <xdr:col>18</xdr:col>
      <xdr:colOff>695325</xdr:colOff>
      <xdr:row>81</xdr:row>
      <xdr:rowOff>283137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5" t="37318" r="18095" b="20991"/>
        <a:stretch>
          <a:fillRect/>
        </a:stretch>
      </xdr:blipFill>
      <xdr:spPr>
        <a:xfrm>
          <a:off x="6659245" y="6428105"/>
          <a:ext cx="6381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47626</xdr:colOff>
      <xdr:row>115</xdr:row>
      <xdr:rowOff>38101</xdr:rowOff>
    </xdr:from>
    <xdr:to>
      <xdr:col>18</xdr:col>
      <xdr:colOff>748281</xdr:colOff>
      <xdr:row>115</xdr:row>
      <xdr:rowOff>361950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6649720" y="11800205"/>
          <a:ext cx="70040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47625</xdr:colOff>
      <xdr:row>115</xdr:row>
      <xdr:rowOff>38100</xdr:rowOff>
    </xdr:from>
    <xdr:to>
      <xdr:col>18</xdr:col>
      <xdr:colOff>752475</xdr:colOff>
      <xdr:row>115</xdr:row>
      <xdr:rowOff>361950</xdr:rowOff>
    </xdr:to>
    <xdr:sp>
      <xdr:nvSpPr>
        <xdr:cNvPr id="1026" name="AutoShape 2"/>
        <xdr:cNvSpPr>
          <a:spLocks noChangeAspect="1" noChangeArrowheads="1"/>
        </xdr:cNvSpPr>
      </xdr:nvSpPr>
      <xdr:spPr>
        <a:xfrm>
          <a:off x="6649720" y="11800205"/>
          <a:ext cx="704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175260</xdr:colOff>
      <xdr:row>18</xdr:row>
      <xdr:rowOff>26670</xdr:rowOff>
    </xdr:from>
    <xdr:to>
      <xdr:col>18</xdr:col>
      <xdr:colOff>575309</xdr:colOff>
      <xdr:row>18</xdr:row>
      <xdr:rowOff>332326</xdr:rowOff>
    </xdr:to>
    <xdr:pic>
      <xdr:nvPicPr>
        <xdr:cNvPr id="51" name="图片 50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82" t="11968" r="27178" b="19065"/>
        <a:stretch>
          <a:fillRect/>
        </a:stretch>
      </xdr:blipFill>
      <xdr:spPr>
        <a:xfrm>
          <a:off x="6777355" y="2618105"/>
          <a:ext cx="399415" cy="0"/>
        </a:xfrm>
        <a:prstGeom prst="rect">
          <a:avLst/>
        </a:prstGeom>
      </xdr:spPr>
    </xdr:pic>
    <xdr:clientData/>
  </xdr:twoCellAnchor>
  <xdr:twoCellAnchor>
    <xdr:from>
      <xdr:col>18</xdr:col>
      <xdr:colOff>24849</xdr:colOff>
      <xdr:row>24</xdr:row>
      <xdr:rowOff>24849</xdr:rowOff>
    </xdr:from>
    <xdr:to>
      <xdr:col>18</xdr:col>
      <xdr:colOff>472110</xdr:colOff>
      <xdr:row>24</xdr:row>
      <xdr:rowOff>336334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6860" y="2618105"/>
          <a:ext cx="4470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74295</xdr:colOff>
      <xdr:row>8</xdr:row>
      <xdr:rowOff>10160</xdr:rowOff>
    </xdr:from>
    <xdr:to>
      <xdr:col>18</xdr:col>
      <xdr:colOff>523845</xdr:colOff>
      <xdr:row>8</xdr:row>
      <xdr:rowOff>334160</xdr:rowOff>
    </xdr:to>
    <xdr:pic>
      <xdr:nvPicPr>
        <xdr:cNvPr id="55" name="图片 5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676390" y="2618105"/>
          <a:ext cx="44894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22413</xdr:colOff>
      <xdr:row>10</xdr:row>
      <xdr:rowOff>25602</xdr:rowOff>
    </xdr:from>
    <xdr:to>
      <xdr:col>18</xdr:col>
      <xdr:colOff>482382</xdr:colOff>
      <xdr:row>10</xdr:row>
      <xdr:rowOff>349602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4320" y="2618105"/>
          <a:ext cx="4597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44053</xdr:colOff>
      <xdr:row>12</xdr:row>
      <xdr:rowOff>29444</xdr:rowOff>
    </xdr:from>
    <xdr:to>
      <xdr:col>18</xdr:col>
      <xdr:colOff>521848</xdr:colOff>
      <xdr:row>12</xdr:row>
      <xdr:rowOff>353444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5910" y="2618105"/>
          <a:ext cx="4775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50597</xdr:colOff>
      <xdr:row>14</xdr:row>
      <xdr:rowOff>51856</xdr:rowOff>
    </xdr:from>
    <xdr:to>
      <xdr:col>18</xdr:col>
      <xdr:colOff>469877</xdr:colOff>
      <xdr:row>14</xdr:row>
      <xdr:rowOff>336176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652260" y="2618105"/>
          <a:ext cx="4191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33618</xdr:colOff>
      <xdr:row>16</xdr:row>
      <xdr:rowOff>22412</xdr:rowOff>
    </xdr:from>
    <xdr:to>
      <xdr:col>18</xdr:col>
      <xdr:colOff>549088</xdr:colOff>
      <xdr:row>16</xdr:row>
      <xdr:rowOff>358365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5115" y="2618105"/>
          <a:ext cx="515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76201</xdr:colOff>
      <xdr:row>27</xdr:row>
      <xdr:rowOff>38101</xdr:rowOff>
    </xdr:from>
    <xdr:to>
      <xdr:col>18</xdr:col>
      <xdr:colOff>571500</xdr:colOff>
      <xdr:row>27</xdr:row>
      <xdr:rowOff>344934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03" t="12813" r="20106" b="12813"/>
        <a:stretch>
          <a:fillRect/>
        </a:stretch>
      </xdr:blipFill>
      <xdr:spPr>
        <a:xfrm>
          <a:off x="6678295" y="3037205"/>
          <a:ext cx="4953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76201</xdr:colOff>
      <xdr:row>26</xdr:row>
      <xdr:rowOff>38101</xdr:rowOff>
    </xdr:from>
    <xdr:to>
      <xdr:col>18</xdr:col>
      <xdr:colOff>571500</xdr:colOff>
      <xdr:row>26</xdr:row>
      <xdr:rowOff>344934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03" t="12813" r="20106" b="12813"/>
        <a:stretch>
          <a:fillRect/>
        </a:stretch>
      </xdr:blipFill>
      <xdr:spPr>
        <a:xfrm>
          <a:off x="6678295" y="2656205"/>
          <a:ext cx="4953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123826</xdr:colOff>
      <xdr:row>82</xdr:row>
      <xdr:rowOff>47625</xdr:rowOff>
    </xdr:from>
    <xdr:to>
      <xdr:col>18</xdr:col>
      <xdr:colOff>657225</xdr:colOff>
      <xdr:row>82</xdr:row>
      <xdr:rowOff>358111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57" t="19534" r="22449" b="12245"/>
        <a:stretch>
          <a:fillRect/>
        </a:stretch>
      </xdr:blipFill>
      <xdr:spPr>
        <a:xfrm>
          <a:off x="6725920" y="6475730"/>
          <a:ext cx="53340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表1" displayName="表1" ref="A1:E17" totalsRowShown="0">
  <autoFilter ref="A1:E17"/>
  <tableColumns count="5">
    <tableColumn id="1" name="序号" dataDxfId="1"/>
    <tableColumn id="2" name="时间" dataDxfId="2"/>
    <tableColumn id="3" name="版本" dataDxfId="3"/>
    <tableColumn id="4" name="更改描述" dataDxfId="4"/>
    <tableColumn id="5" name="来源" dataDxfId="5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"/>
  <sheetViews>
    <sheetView showGridLines="0" view="pageBreakPreview" zoomScale="85" zoomScaleNormal="100" topLeftCell="A4" workbookViewId="0">
      <selection activeCell="N16" sqref="N16:T16"/>
    </sheetView>
  </sheetViews>
  <sheetFormatPr defaultColWidth="9" defaultRowHeight="16.5"/>
  <cols>
    <col min="1" max="1" width="3.75" style="191" customWidth="1"/>
    <col min="2" max="2" width="10.875" style="191" customWidth="1"/>
    <col min="3" max="3" width="3.625" style="191" customWidth="1"/>
    <col min="4" max="4" width="8.75" style="191" customWidth="1"/>
    <col min="5" max="5" width="8.5" style="191" customWidth="1"/>
    <col min="6" max="6" width="23.5" style="191" customWidth="1"/>
    <col min="7" max="7" width="4.875" style="191" customWidth="1"/>
    <col min="8" max="8" width="4.625" style="191" customWidth="1"/>
    <col min="9" max="9" width="8.5" style="191" customWidth="1"/>
    <col min="10" max="10" width="0.125" style="191" customWidth="1"/>
    <col min="11" max="11" width="25.625" style="191" customWidth="1"/>
    <col min="12" max="12" width="10.875" style="191" customWidth="1"/>
    <col min="13" max="13" width="3.5" style="191" customWidth="1"/>
    <col min="14" max="14" width="6.375" style="191" customWidth="1"/>
    <col min="15" max="15" width="5" style="191" customWidth="1"/>
    <col min="16" max="16" width="5.875" style="191" customWidth="1"/>
    <col min="17" max="17" width="7.875" style="191" customWidth="1"/>
    <col min="18" max="18" width="6.125" style="191" customWidth="1"/>
    <col min="19" max="19" width="13.125" style="191" customWidth="1"/>
    <col min="20" max="20" width="21" style="191" customWidth="1"/>
    <col min="21" max="21" width="4.625" style="191" customWidth="1"/>
    <col min="22" max="22" width="8" style="191" customWidth="1"/>
    <col min="23" max="23" width="11.5" style="191" customWidth="1"/>
    <col min="24" max="24" width="11.625" style="191" customWidth="1"/>
    <col min="25" max="25" width="13.125" style="191" customWidth="1"/>
    <col min="26" max="26" width="10" style="191" customWidth="1"/>
    <col min="27" max="27" width="11.25" style="191" customWidth="1"/>
    <col min="28" max="16384" width="9" style="191"/>
  </cols>
  <sheetData>
    <row r="1" s="188" customFormat="1" customHeight="1" spans="1:27">
      <c r="A1" s="192"/>
      <c r="B1" s="192"/>
      <c r="C1" s="192"/>
      <c r="D1" s="192"/>
      <c r="E1" s="192"/>
      <c r="F1" s="192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</row>
    <row r="2" s="188" customFormat="1" ht="30.75" customHeight="1" spans="1:27">
      <c r="A2" s="194"/>
      <c r="B2" s="194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3"/>
      <c r="T2" s="193"/>
      <c r="U2" s="193"/>
      <c r="V2" s="193"/>
      <c r="W2" s="264" t="s">
        <v>0</v>
      </c>
      <c r="X2" s="264"/>
      <c r="Y2" s="264"/>
      <c r="Z2" s="264"/>
      <c r="AA2" s="264"/>
    </row>
    <row r="3" s="188" customFormat="1" ht="34.5" customHeight="1" spans="1:27">
      <c r="A3" s="196" t="s">
        <v>1</v>
      </c>
      <c r="B3" s="196"/>
      <c r="C3" s="197"/>
      <c r="D3" s="197"/>
      <c r="E3" s="197"/>
      <c r="F3" s="198" t="s">
        <v>2</v>
      </c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265"/>
      <c r="T3" s="265"/>
      <c r="U3" s="265"/>
      <c r="W3" s="266"/>
      <c r="X3" s="266"/>
      <c r="Y3" s="266"/>
      <c r="Z3" s="266"/>
      <c r="AA3" s="266"/>
    </row>
    <row r="4" s="189" customFormat="1" ht="28.5" customHeight="1" spans="1:27">
      <c r="A4" s="199" t="s">
        <v>3</v>
      </c>
      <c r="B4" s="200"/>
      <c r="C4" s="201"/>
      <c r="D4" s="202"/>
      <c r="E4" s="203" t="s">
        <v>4</v>
      </c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67"/>
      <c r="U4" s="268" t="s">
        <v>5</v>
      </c>
      <c r="V4" s="269"/>
      <c r="W4" s="270" t="s">
        <v>6</v>
      </c>
      <c r="X4" s="270" t="s">
        <v>7</v>
      </c>
      <c r="Y4" s="270" t="s">
        <v>8</v>
      </c>
      <c r="Z4" s="288" t="s">
        <v>9</v>
      </c>
      <c r="AA4" s="289" t="s">
        <v>10</v>
      </c>
    </row>
    <row r="5" s="189" customFormat="1" ht="36" customHeight="1" spans="1:27">
      <c r="A5" s="205"/>
      <c r="B5" s="206"/>
      <c r="C5" s="207"/>
      <c r="D5" s="208"/>
      <c r="E5" s="209"/>
      <c r="F5" s="210" t="s">
        <v>11</v>
      </c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71"/>
      <c r="T5" s="271"/>
      <c r="U5" s="272"/>
      <c r="V5" s="273"/>
      <c r="W5" s="274"/>
      <c r="X5" s="274"/>
      <c r="Y5" s="290"/>
      <c r="Z5" s="291"/>
      <c r="AA5" s="292"/>
    </row>
    <row r="6" ht="36.75" customHeight="1" spans="1:27">
      <c r="A6" s="211" t="s">
        <v>12</v>
      </c>
      <c r="B6" s="212"/>
      <c r="C6" s="212"/>
      <c r="D6" s="213" t="s">
        <v>13</v>
      </c>
      <c r="E6" s="214" t="s">
        <v>14</v>
      </c>
      <c r="F6" s="215"/>
      <c r="G6" s="215"/>
      <c r="H6" s="216"/>
      <c r="I6" s="256" t="s">
        <v>15</v>
      </c>
      <c r="J6" s="256"/>
      <c r="K6" s="256"/>
      <c r="L6" s="256"/>
      <c r="M6" s="256"/>
      <c r="N6" s="214" t="s">
        <v>16</v>
      </c>
      <c r="O6" s="215"/>
      <c r="P6" s="215"/>
      <c r="Q6" s="215"/>
      <c r="R6" s="215"/>
      <c r="S6" s="215"/>
      <c r="T6" s="216"/>
      <c r="U6" s="256" t="s">
        <v>17</v>
      </c>
      <c r="V6" s="256"/>
      <c r="W6" s="275" t="s">
        <v>18</v>
      </c>
      <c r="X6" s="276"/>
      <c r="Y6" s="293"/>
      <c r="Z6" s="275" t="s">
        <v>19</v>
      </c>
      <c r="AA6" s="294"/>
    </row>
    <row r="7" ht="24.95" customHeight="1" spans="1:27">
      <c r="A7" s="217"/>
      <c r="B7" s="218"/>
      <c r="C7" s="219"/>
      <c r="D7" s="220">
        <v>1</v>
      </c>
      <c r="E7" s="221" t="s">
        <v>20</v>
      </c>
      <c r="F7" s="222"/>
      <c r="G7" s="222"/>
      <c r="H7" s="223"/>
      <c r="I7" s="232" t="s">
        <v>21</v>
      </c>
      <c r="J7" s="232"/>
      <c r="K7" s="232"/>
      <c r="L7" s="232"/>
      <c r="M7" s="232"/>
      <c r="N7" s="257" t="s">
        <v>22</v>
      </c>
      <c r="O7" s="258"/>
      <c r="P7" s="258"/>
      <c r="Q7" s="258"/>
      <c r="R7" s="258"/>
      <c r="S7" s="258"/>
      <c r="T7" s="277"/>
      <c r="U7" s="221"/>
      <c r="V7" s="223"/>
      <c r="W7" s="278"/>
      <c r="X7" s="279"/>
      <c r="Y7" s="295"/>
      <c r="Z7" s="296"/>
      <c r="AA7" s="297"/>
    </row>
    <row r="8" ht="24.95" customHeight="1" spans="1:27">
      <c r="A8" s="224"/>
      <c r="B8" s="225"/>
      <c r="C8" s="226"/>
      <c r="D8" s="227">
        <v>2</v>
      </c>
      <c r="E8" s="221" t="s">
        <v>23</v>
      </c>
      <c r="F8" s="222"/>
      <c r="G8" s="222"/>
      <c r="H8" s="223"/>
      <c r="I8" s="232" t="s">
        <v>24</v>
      </c>
      <c r="J8" s="232"/>
      <c r="K8" s="232"/>
      <c r="L8" s="232"/>
      <c r="M8" s="232"/>
      <c r="N8" s="257" t="s">
        <v>25</v>
      </c>
      <c r="O8" s="258"/>
      <c r="P8" s="258"/>
      <c r="Q8" s="258"/>
      <c r="R8" s="258"/>
      <c r="S8" s="258"/>
      <c r="T8" s="277"/>
      <c r="U8" s="221"/>
      <c r="V8" s="223"/>
      <c r="W8" s="278"/>
      <c r="X8" s="279"/>
      <c r="Y8" s="295"/>
      <c r="Z8" s="296"/>
      <c r="AA8" s="297"/>
    </row>
    <row r="9" ht="24.95" customHeight="1" spans="1:27">
      <c r="A9" s="224"/>
      <c r="B9" s="225"/>
      <c r="C9" s="226"/>
      <c r="D9" s="228">
        <v>3</v>
      </c>
      <c r="E9" s="221" t="s">
        <v>26</v>
      </c>
      <c r="F9" s="222"/>
      <c r="G9" s="222"/>
      <c r="H9" s="223"/>
      <c r="I9" s="232" t="s">
        <v>27</v>
      </c>
      <c r="J9" s="232"/>
      <c r="K9" s="232"/>
      <c r="L9" s="232"/>
      <c r="M9" s="232"/>
      <c r="N9" s="257" t="s">
        <v>28</v>
      </c>
      <c r="O9" s="258"/>
      <c r="P9" s="258"/>
      <c r="Q9" s="258"/>
      <c r="R9" s="258"/>
      <c r="S9" s="258"/>
      <c r="T9" s="277"/>
      <c r="U9" s="221"/>
      <c r="V9" s="223"/>
      <c r="W9" s="278"/>
      <c r="X9" s="279"/>
      <c r="Y9" s="295"/>
      <c r="Z9" s="296"/>
      <c r="AA9" s="297"/>
    </row>
    <row r="10" ht="24.95" customHeight="1" spans="1:27">
      <c r="A10" s="224"/>
      <c r="B10" s="225"/>
      <c r="C10" s="226"/>
      <c r="D10" s="228">
        <v>4</v>
      </c>
      <c r="E10" s="221" t="s">
        <v>29</v>
      </c>
      <c r="F10" s="222"/>
      <c r="G10" s="222"/>
      <c r="H10" s="223"/>
      <c r="I10" s="232" t="s">
        <v>30</v>
      </c>
      <c r="J10" s="232"/>
      <c r="K10" s="232"/>
      <c r="L10" s="232"/>
      <c r="M10" s="232"/>
      <c r="N10" s="221"/>
      <c r="O10" s="222"/>
      <c r="P10" s="222"/>
      <c r="Q10" s="222"/>
      <c r="R10" s="222"/>
      <c r="S10" s="222"/>
      <c r="T10" s="223"/>
      <c r="U10" s="221"/>
      <c r="V10" s="223"/>
      <c r="W10" s="278"/>
      <c r="X10" s="279"/>
      <c r="Y10" s="295"/>
      <c r="Z10" s="296"/>
      <c r="AA10" s="297"/>
    </row>
    <row r="11" ht="24.95" customHeight="1" spans="1:27">
      <c r="A11" s="224"/>
      <c r="B11" s="225"/>
      <c r="C11" s="226"/>
      <c r="D11" s="228">
        <v>5</v>
      </c>
      <c r="E11" s="221" t="s">
        <v>31</v>
      </c>
      <c r="F11" s="222"/>
      <c r="G11" s="222"/>
      <c r="H11" s="223"/>
      <c r="I11" s="232" t="s">
        <v>24</v>
      </c>
      <c r="J11" s="232"/>
      <c r="K11" s="232"/>
      <c r="L11" s="232"/>
      <c r="M11" s="232"/>
      <c r="N11" s="221"/>
      <c r="O11" s="222"/>
      <c r="P11" s="222"/>
      <c r="Q11" s="222"/>
      <c r="R11" s="222"/>
      <c r="S11" s="222"/>
      <c r="T11" s="223"/>
      <c r="U11" s="221"/>
      <c r="V11" s="223"/>
      <c r="W11" s="278"/>
      <c r="X11" s="279"/>
      <c r="Y11" s="295"/>
      <c r="Z11" s="296"/>
      <c r="AA11" s="297"/>
    </row>
    <row r="12" ht="24.95" customHeight="1" spans="1:27">
      <c r="A12" s="224"/>
      <c r="B12" s="225"/>
      <c r="C12" s="226"/>
      <c r="D12" s="228">
        <v>6</v>
      </c>
      <c r="E12" s="221"/>
      <c r="F12" s="222"/>
      <c r="G12" s="222"/>
      <c r="H12" s="223"/>
      <c r="I12" s="232"/>
      <c r="J12" s="232"/>
      <c r="K12" s="232"/>
      <c r="L12" s="232"/>
      <c r="M12" s="232"/>
      <c r="N12" s="221"/>
      <c r="O12" s="222"/>
      <c r="P12" s="222"/>
      <c r="Q12" s="222"/>
      <c r="R12" s="222"/>
      <c r="S12" s="222"/>
      <c r="T12" s="223"/>
      <c r="U12" s="221"/>
      <c r="V12" s="223"/>
      <c r="W12" s="278"/>
      <c r="X12" s="279"/>
      <c r="Y12" s="295"/>
      <c r="Z12" s="296"/>
      <c r="AA12" s="297"/>
    </row>
    <row r="13" ht="24.95" customHeight="1" spans="1:27">
      <c r="A13" s="224"/>
      <c r="B13" s="225"/>
      <c r="C13" s="226"/>
      <c r="D13" s="228">
        <v>7</v>
      </c>
      <c r="E13" s="221"/>
      <c r="F13" s="222"/>
      <c r="G13" s="222"/>
      <c r="H13" s="223"/>
      <c r="I13" s="232"/>
      <c r="J13" s="232"/>
      <c r="K13" s="232"/>
      <c r="L13" s="232"/>
      <c r="M13" s="232"/>
      <c r="N13" s="221"/>
      <c r="O13" s="222"/>
      <c r="P13" s="222"/>
      <c r="Q13" s="222"/>
      <c r="R13" s="222"/>
      <c r="S13" s="222"/>
      <c r="T13" s="223"/>
      <c r="U13" s="221"/>
      <c r="V13" s="223"/>
      <c r="W13" s="278"/>
      <c r="X13" s="279"/>
      <c r="Y13" s="295"/>
      <c r="Z13" s="298"/>
      <c r="AA13" s="299"/>
    </row>
    <row r="14" ht="24.95" customHeight="1" spans="1:27">
      <c r="A14" s="224"/>
      <c r="B14" s="225"/>
      <c r="C14" s="226"/>
      <c r="D14" s="228">
        <v>8</v>
      </c>
      <c r="E14" s="221"/>
      <c r="F14" s="222"/>
      <c r="G14" s="222"/>
      <c r="H14" s="223"/>
      <c r="I14" s="232"/>
      <c r="J14" s="232"/>
      <c r="K14" s="232"/>
      <c r="L14" s="232"/>
      <c r="M14" s="232"/>
      <c r="N14" s="221"/>
      <c r="O14" s="222"/>
      <c r="P14" s="222"/>
      <c r="Q14" s="222"/>
      <c r="R14" s="222"/>
      <c r="S14" s="222"/>
      <c r="T14" s="223"/>
      <c r="U14" s="221"/>
      <c r="V14" s="223"/>
      <c r="W14" s="278"/>
      <c r="X14" s="279"/>
      <c r="Y14" s="295"/>
      <c r="Z14" s="296"/>
      <c r="AA14" s="297"/>
    </row>
    <row r="15" ht="24.95" customHeight="1" spans="1:27">
      <c r="A15" s="224"/>
      <c r="B15" s="225"/>
      <c r="C15" s="226"/>
      <c r="D15" s="228">
        <v>9</v>
      </c>
      <c r="E15" s="221"/>
      <c r="F15" s="222"/>
      <c r="G15" s="222"/>
      <c r="H15" s="223"/>
      <c r="I15" s="221"/>
      <c r="J15" s="222"/>
      <c r="K15" s="222"/>
      <c r="L15" s="222"/>
      <c r="M15" s="223"/>
      <c r="N15" s="257"/>
      <c r="O15" s="258"/>
      <c r="P15" s="258"/>
      <c r="Q15" s="258"/>
      <c r="R15" s="258"/>
      <c r="S15" s="258"/>
      <c r="T15" s="277"/>
      <c r="U15" s="221"/>
      <c r="V15" s="223"/>
      <c r="W15" s="278"/>
      <c r="X15" s="279"/>
      <c r="Y15" s="295"/>
      <c r="Z15" s="300"/>
      <c r="AA15" s="297"/>
    </row>
    <row r="16" ht="24.95" customHeight="1" spans="1:27">
      <c r="A16" s="229"/>
      <c r="B16" s="230"/>
      <c r="C16" s="231"/>
      <c r="D16" s="228">
        <v>10</v>
      </c>
      <c r="E16" s="232"/>
      <c r="F16" s="232"/>
      <c r="G16" s="232"/>
      <c r="H16" s="232"/>
      <c r="I16" s="232"/>
      <c r="J16" s="232"/>
      <c r="K16" s="232"/>
      <c r="L16" s="232"/>
      <c r="M16" s="232"/>
      <c r="N16" s="259"/>
      <c r="O16" s="259"/>
      <c r="P16" s="259"/>
      <c r="Q16" s="259"/>
      <c r="R16" s="259"/>
      <c r="S16" s="259"/>
      <c r="T16" s="259"/>
      <c r="U16" s="232"/>
      <c r="V16" s="232"/>
      <c r="W16" s="280"/>
      <c r="X16" s="280"/>
      <c r="Y16" s="280"/>
      <c r="Z16" s="300"/>
      <c r="AA16" s="297"/>
    </row>
    <row r="17" s="190" customFormat="1" ht="29.25" customHeight="1" spans="1:27">
      <c r="A17" s="233" t="s">
        <v>32</v>
      </c>
      <c r="B17" s="233"/>
      <c r="C17" s="233"/>
      <c r="D17" s="234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301"/>
      <c r="AA17" s="302"/>
    </row>
    <row r="18" s="190" customFormat="1" ht="33.75" customHeight="1" spans="1:27">
      <c r="A18" s="236" t="s">
        <v>33</v>
      </c>
      <c r="B18" s="233" t="s">
        <v>34</v>
      </c>
      <c r="C18" s="233"/>
      <c r="D18" s="237" t="s">
        <v>35</v>
      </c>
      <c r="E18" s="237"/>
      <c r="F18" s="237" t="s">
        <v>36</v>
      </c>
      <c r="G18" s="237" t="s">
        <v>37</v>
      </c>
      <c r="H18" s="237"/>
      <c r="I18" s="237"/>
      <c r="J18" s="237"/>
      <c r="K18" s="237" t="s">
        <v>38</v>
      </c>
      <c r="L18" s="237" t="s">
        <v>39</v>
      </c>
      <c r="M18" s="237"/>
      <c r="N18" s="237"/>
      <c r="O18" s="237" t="s">
        <v>33</v>
      </c>
      <c r="P18" s="237" t="s">
        <v>40</v>
      </c>
      <c r="Q18" s="237"/>
      <c r="R18" s="237" t="s">
        <v>35</v>
      </c>
      <c r="S18" s="237"/>
      <c r="T18" s="237" t="s">
        <v>36</v>
      </c>
      <c r="U18" s="237" t="s">
        <v>37</v>
      </c>
      <c r="V18" s="237"/>
      <c r="W18" s="237"/>
      <c r="X18" s="237" t="s">
        <v>38</v>
      </c>
      <c r="Y18" s="237"/>
      <c r="Z18" s="303" t="s">
        <v>39</v>
      </c>
      <c r="AA18" s="304"/>
    </row>
    <row r="19" s="190" customFormat="1" ht="25.5" customHeight="1" spans="1:27">
      <c r="A19" s="238">
        <v>1</v>
      </c>
      <c r="B19" s="239" t="s">
        <v>41</v>
      </c>
      <c r="C19" s="239"/>
      <c r="D19" s="240" t="s">
        <v>42</v>
      </c>
      <c r="E19" s="241"/>
      <c r="F19" s="241"/>
      <c r="G19" s="241"/>
      <c r="H19" s="241"/>
      <c r="I19" s="241"/>
      <c r="J19" s="241"/>
      <c r="K19" s="241"/>
      <c r="L19" s="241"/>
      <c r="M19" s="241"/>
      <c r="N19" s="260"/>
      <c r="O19" s="252">
        <v>16</v>
      </c>
      <c r="P19" s="261"/>
      <c r="Q19" s="281"/>
      <c r="R19" s="254"/>
      <c r="S19" s="263"/>
      <c r="T19" s="252"/>
      <c r="U19" s="252"/>
      <c r="V19" s="252"/>
      <c r="W19" s="252"/>
      <c r="X19" s="252"/>
      <c r="Y19" s="252"/>
      <c r="Z19" s="263"/>
      <c r="AA19" s="305"/>
    </row>
    <row r="20" s="190" customFormat="1" ht="26.1" customHeight="1" spans="1:27">
      <c r="A20" s="238">
        <v>2</v>
      </c>
      <c r="B20" s="239" t="s">
        <v>43</v>
      </c>
      <c r="C20" s="239"/>
      <c r="D20" s="242" t="s">
        <v>44</v>
      </c>
      <c r="E20" s="243"/>
      <c r="F20" s="243"/>
      <c r="G20" s="243"/>
      <c r="H20" s="243"/>
      <c r="I20" s="243"/>
      <c r="J20" s="243"/>
      <c r="K20" s="243"/>
      <c r="L20" s="243"/>
      <c r="M20" s="243"/>
      <c r="N20" s="249"/>
      <c r="O20" s="252">
        <v>17</v>
      </c>
      <c r="P20" s="261"/>
      <c r="Q20" s="281"/>
      <c r="R20" s="254"/>
      <c r="S20" s="263"/>
      <c r="T20" s="252"/>
      <c r="U20" s="254"/>
      <c r="V20" s="255"/>
      <c r="W20" s="263"/>
      <c r="X20" s="254"/>
      <c r="Y20" s="263"/>
      <c r="Z20" s="306"/>
      <c r="AA20" s="307"/>
    </row>
    <row r="21" s="190" customFormat="1" ht="26.1" customHeight="1" spans="1:27">
      <c r="A21" s="238">
        <v>3</v>
      </c>
      <c r="B21" s="239" t="s">
        <v>45</v>
      </c>
      <c r="C21" s="239"/>
      <c r="D21" s="242" t="s">
        <v>46</v>
      </c>
      <c r="E21" s="243"/>
      <c r="F21" s="243"/>
      <c r="G21" s="243"/>
      <c r="H21" s="243"/>
      <c r="I21" s="243"/>
      <c r="J21" s="243"/>
      <c r="K21" s="243"/>
      <c r="L21" s="243"/>
      <c r="M21" s="243"/>
      <c r="N21" s="249"/>
      <c r="O21" s="252">
        <v>18</v>
      </c>
      <c r="P21" s="251"/>
      <c r="Q21" s="251"/>
      <c r="R21" s="252"/>
      <c r="S21" s="252"/>
      <c r="T21" s="282"/>
      <c r="U21" s="252"/>
      <c r="V21" s="252"/>
      <c r="W21" s="252"/>
      <c r="X21" s="254"/>
      <c r="Y21" s="263"/>
      <c r="Z21" s="254"/>
      <c r="AA21" s="308"/>
    </row>
    <row r="22" s="190" customFormat="1" ht="26.1" customHeight="1" spans="1:27">
      <c r="A22" s="238">
        <v>4</v>
      </c>
      <c r="B22" s="239" t="s">
        <v>47</v>
      </c>
      <c r="C22" s="239"/>
      <c r="D22" s="242" t="s">
        <v>48</v>
      </c>
      <c r="E22" s="243"/>
      <c r="F22" s="243"/>
      <c r="G22" s="243"/>
      <c r="H22" s="243"/>
      <c r="I22" s="243"/>
      <c r="J22" s="243"/>
      <c r="K22" s="243"/>
      <c r="L22" s="243"/>
      <c r="M22" s="243"/>
      <c r="N22" s="249"/>
      <c r="O22" s="252">
        <v>19</v>
      </c>
      <c r="P22" s="251"/>
      <c r="Q22" s="251"/>
      <c r="R22" s="252"/>
      <c r="S22" s="252"/>
      <c r="T22" s="282"/>
      <c r="U22" s="252"/>
      <c r="V22" s="252"/>
      <c r="W22" s="252"/>
      <c r="X22" s="254"/>
      <c r="Y22" s="263"/>
      <c r="Z22" s="254"/>
      <c r="AA22" s="308"/>
    </row>
    <row r="23" s="190" customFormat="1" ht="26.1" customHeight="1" spans="1:27">
      <c r="A23" s="238">
        <v>5</v>
      </c>
      <c r="B23" s="239"/>
      <c r="C23" s="239"/>
      <c r="D23" s="244"/>
      <c r="E23" s="245"/>
      <c r="F23" s="246"/>
      <c r="G23" s="240"/>
      <c r="H23" s="241"/>
      <c r="I23" s="241"/>
      <c r="J23" s="260"/>
      <c r="K23" s="262"/>
      <c r="L23" s="240"/>
      <c r="M23" s="241"/>
      <c r="N23" s="260"/>
      <c r="O23" s="252">
        <v>20</v>
      </c>
      <c r="P23" s="251"/>
      <c r="Q23" s="251"/>
      <c r="R23" s="252"/>
      <c r="S23" s="252"/>
      <c r="T23" s="282"/>
      <c r="U23" s="252"/>
      <c r="V23" s="252"/>
      <c r="W23" s="252"/>
      <c r="X23" s="283"/>
      <c r="Y23" s="309"/>
      <c r="Z23" s="310"/>
      <c r="AA23" s="311"/>
    </row>
    <row r="24" s="190" customFormat="1" ht="26.1" customHeight="1" spans="1:27">
      <c r="A24" s="238">
        <v>6</v>
      </c>
      <c r="B24" s="247"/>
      <c r="C24" s="248"/>
      <c r="D24" s="242"/>
      <c r="E24" s="249"/>
      <c r="F24" s="250"/>
      <c r="G24" s="240"/>
      <c r="H24" s="241"/>
      <c r="I24" s="241"/>
      <c r="J24" s="260"/>
      <c r="K24" s="262"/>
      <c r="L24" s="240"/>
      <c r="M24" s="241"/>
      <c r="N24" s="260"/>
      <c r="O24" s="252">
        <v>21</v>
      </c>
      <c r="P24" s="251"/>
      <c r="Q24" s="251"/>
      <c r="R24" s="252"/>
      <c r="S24" s="252"/>
      <c r="T24" s="284"/>
      <c r="U24" s="252"/>
      <c r="V24" s="252"/>
      <c r="W24" s="252"/>
      <c r="X24" s="283"/>
      <c r="Y24" s="309"/>
      <c r="Z24" s="310"/>
      <c r="AA24" s="311"/>
    </row>
    <row r="25" s="190" customFormat="1" ht="26.1" customHeight="1" spans="1:27">
      <c r="A25" s="238">
        <v>7</v>
      </c>
      <c r="B25" s="239"/>
      <c r="C25" s="239"/>
      <c r="D25" s="244"/>
      <c r="E25" s="245"/>
      <c r="F25" s="246"/>
      <c r="G25" s="240"/>
      <c r="H25" s="241"/>
      <c r="I25" s="241"/>
      <c r="J25" s="260"/>
      <c r="K25" s="262"/>
      <c r="L25" s="240"/>
      <c r="M25" s="241"/>
      <c r="N25" s="260"/>
      <c r="O25" s="252">
        <v>22</v>
      </c>
      <c r="P25" s="251"/>
      <c r="Q25" s="251"/>
      <c r="R25" s="252"/>
      <c r="S25" s="252"/>
      <c r="T25" s="284"/>
      <c r="U25" s="252"/>
      <c r="V25" s="252"/>
      <c r="W25" s="252"/>
      <c r="X25" s="283"/>
      <c r="Y25" s="309"/>
      <c r="Z25" s="310"/>
      <c r="AA25" s="311"/>
    </row>
    <row r="26" s="190" customFormat="1" ht="27.75" customHeight="1" spans="1:27">
      <c r="A26" s="238">
        <v>8</v>
      </c>
      <c r="B26" s="251"/>
      <c r="C26" s="251"/>
      <c r="D26" s="252"/>
      <c r="E26" s="252"/>
      <c r="F26" s="253"/>
      <c r="G26" s="254"/>
      <c r="H26" s="255"/>
      <c r="I26" s="255"/>
      <c r="J26" s="263"/>
      <c r="K26" s="252"/>
      <c r="L26" s="254"/>
      <c r="M26" s="255"/>
      <c r="N26" s="263"/>
      <c r="O26" s="252">
        <v>23</v>
      </c>
      <c r="P26" s="251"/>
      <c r="Q26" s="251"/>
      <c r="R26" s="252"/>
      <c r="S26" s="252"/>
      <c r="T26" s="284"/>
      <c r="U26" s="252"/>
      <c r="V26" s="252"/>
      <c r="W26" s="252"/>
      <c r="X26" s="283"/>
      <c r="Y26" s="309"/>
      <c r="Z26" s="310"/>
      <c r="AA26" s="311"/>
    </row>
    <row r="27" s="190" customFormat="1" ht="26.1" customHeight="1" spans="1:27">
      <c r="A27" s="238">
        <v>9</v>
      </c>
      <c r="B27" s="251"/>
      <c r="C27" s="251"/>
      <c r="D27" s="252"/>
      <c r="E27" s="252"/>
      <c r="F27" s="253"/>
      <c r="G27" s="254"/>
      <c r="H27" s="255"/>
      <c r="I27" s="255"/>
      <c r="J27" s="263"/>
      <c r="K27" s="252"/>
      <c r="L27" s="254"/>
      <c r="M27" s="255"/>
      <c r="N27" s="263"/>
      <c r="O27" s="252">
        <v>24</v>
      </c>
      <c r="P27" s="251"/>
      <c r="Q27" s="251"/>
      <c r="R27" s="252"/>
      <c r="S27" s="252"/>
      <c r="T27" s="284"/>
      <c r="U27" s="252"/>
      <c r="V27" s="252"/>
      <c r="W27" s="252"/>
      <c r="X27" s="283"/>
      <c r="Y27" s="309"/>
      <c r="Z27" s="310"/>
      <c r="AA27" s="311"/>
    </row>
    <row r="28" s="190" customFormat="1" ht="26.1" customHeight="1" spans="1:27">
      <c r="A28" s="238">
        <v>10</v>
      </c>
      <c r="B28" s="251"/>
      <c r="C28" s="251"/>
      <c r="D28" s="252"/>
      <c r="E28" s="252"/>
      <c r="F28" s="253"/>
      <c r="G28" s="254"/>
      <c r="H28" s="255"/>
      <c r="I28" s="255"/>
      <c r="J28" s="263"/>
      <c r="K28" s="252"/>
      <c r="L28" s="254"/>
      <c r="M28" s="255"/>
      <c r="N28" s="263"/>
      <c r="O28" s="252">
        <v>25</v>
      </c>
      <c r="P28" s="251"/>
      <c r="Q28" s="251"/>
      <c r="R28" s="252"/>
      <c r="S28" s="252"/>
      <c r="T28" s="284"/>
      <c r="U28" s="252"/>
      <c r="V28" s="252"/>
      <c r="W28" s="252"/>
      <c r="X28" s="283"/>
      <c r="Y28" s="309"/>
      <c r="Z28" s="310"/>
      <c r="AA28" s="311"/>
    </row>
    <row r="29" s="190" customFormat="1" ht="26.1" customHeight="1" spans="1:27">
      <c r="A29" s="238">
        <v>11</v>
      </c>
      <c r="B29" s="251"/>
      <c r="C29" s="251"/>
      <c r="D29" s="252"/>
      <c r="E29" s="252"/>
      <c r="F29" s="253"/>
      <c r="G29" s="254"/>
      <c r="H29" s="255"/>
      <c r="I29" s="255"/>
      <c r="J29" s="263"/>
      <c r="K29" s="252"/>
      <c r="L29" s="254"/>
      <c r="M29" s="255"/>
      <c r="N29" s="263"/>
      <c r="O29" s="252">
        <v>26</v>
      </c>
      <c r="P29" s="251"/>
      <c r="Q29" s="251"/>
      <c r="R29" s="285"/>
      <c r="S29" s="285"/>
      <c r="T29" s="286"/>
      <c r="U29" s="252"/>
      <c r="V29" s="252"/>
      <c r="W29" s="252"/>
      <c r="X29" s="283"/>
      <c r="Y29" s="309"/>
      <c r="Z29" s="310"/>
      <c r="AA29" s="311"/>
    </row>
    <row r="30" s="190" customFormat="1" ht="26.1" customHeight="1" spans="1:27">
      <c r="A30" s="238">
        <v>12</v>
      </c>
      <c r="B30" s="251"/>
      <c r="C30" s="251"/>
      <c r="D30" s="252"/>
      <c r="E30" s="252"/>
      <c r="F30" s="253"/>
      <c r="G30" s="254"/>
      <c r="H30" s="255"/>
      <c r="I30" s="255"/>
      <c r="J30" s="263"/>
      <c r="K30" s="252"/>
      <c r="L30" s="254"/>
      <c r="M30" s="255"/>
      <c r="N30" s="263"/>
      <c r="O30" s="252">
        <v>27</v>
      </c>
      <c r="P30" s="251"/>
      <c r="Q30" s="251"/>
      <c r="R30" s="252"/>
      <c r="S30" s="252"/>
      <c r="T30" s="284"/>
      <c r="U30" s="252"/>
      <c r="V30" s="252"/>
      <c r="W30" s="252"/>
      <c r="X30" s="283"/>
      <c r="Y30" s="309"/>
      <c r="Z30" s="310"/>
      <c r="AA30" s="311"/>
    </row>
    <row r="31" s="190" customFormat="1" ht="26.1" customHeight="1" spans="1:27">
      <c r="A31" s="238">
        <v>13</v>
      </c>
      <c r="B31" s="251"/>
      <c r="C31" s="251"/>
      <c r="D31" s="252"/>
      <c r="E31" s="252"/>
      <c r="F31" s="253"/>
      <c r="G31" s="254"/>
      <c r="H31" s="255"/>
      <c r="I31" s="255"/>
      <c r="J31" s="263"/>
      <c r="K31" s="252"/>
      <c r="L31" s="254"/>
      <c r="M31" s="255"/>
      <c r="N31" s="263"/>
      <c r="O31" s="252">
        <v>28</v>
      </c>
      <c r="P31" s="251"/>
      <c r="Q31" s="251"/>
      <c r="R31" s="285"/>
      <c r="S31" s="285"/>
      <c r="T31" s="286"/>
      <c r="U31" s="252"/>
      <c r="V31" s="252"/>
      <c r="W31" s="252"/>
      <c r="X31" s="283"/>
      <c r="Y31" s="309"/>
      <c r="Z31" s="310"/>
      <c r="AA31" s="311"/>
    </row>
    <row r="32" s="190" customFormat="1" ht="26.1" customHeight="1" spans="1:27">
      <c r="A32" s="238">
        <v>12</v>
      </c>
      <c r="B32" s="251"/>
      <c r="C32" s="251"/>
      <c r="D32" s="252"/>
      <c r="E32" s="252"/>
      <c r="F32" s="253"/>
      <c r="G32" s="254"/>
      <c r="H32" s="255"/>
      <c r="I32" s="255"/>
      <c r="J32" s="263"/>
      <c r="K32" s="252"/>
      <c r="L32" s="254"/>
      <c r="M32" s="255"/>
      <c r="N32" s="263"/>
      <c r="O32" s="252">
        <v>27</v>
      </c>
      <c r="P32" s="251"/>
      <c r="Q32" s="251"/>
      <c r="R32" s="252"/>
      <c r="S32" s="252"/>
      <c r="T32" s="284"/>
      <c r="U32" s="252"/>
      <c r="V32" s="252"/>
      <c r="W32" s="252"/>
      <c r="X32" s="283"/>
      <c r="Y32" s="309"/>
      <c r="Z32" s="310"/>
      <c r="AA32" s="311"/>
    </row>
    <row r="33" s="190" customFormat="1" ht="26.1" customHeight="1" spans="1:27">
      <c r="A33" s="238">
        <v>13</v>
      </c>
      <c r="B33" s="251"/>
      <c r="C33" s="251"/>
      <c r="D33" s="252"/>
      <c r="E33" s="252"/>
      <c r="F33" s="253"/>
      <c r="G33" s="254"/>
      <c r="H33" s="255"/>
      <c r="I33" s="255"/>
      <c r="J33" s="263"/>
      <c r="K33" s="252"/>
      <c r="L33" s="254"/>
      <c r="M33" s="255"/>
      <c r="N33" s="263"/>
      <c r="O33" s="252">
        <v>28</v>
      </c>
      <c r="P33" s="251"/>
      <c r="Q33" s="251"/>
      <c r="R33" s="285"/>
      <c r="S33" s="285"/>
      <c r="T33" s="286"/>
      <c r="U33" s="252"/>
      <c r="V33" s="252"/>
      <c r="W33" s="252"/>
      <c r="X33" s="283"/>
      <c r="Y33" s="309"/>
      <c r="Z33" s="310"/>
      <c r="AA33" s="311"/>
    </row>
    <row r="34" s="190" customFormat="1" ht="26.1" customHeight="1" spans="1:27">
      <c r="A34" s="238">
        <v>14</v>
      </c>
      <c r="B34" s="251"/>
      <c r="C34" s="251"/>
      <c r="D34" s="252"/>
      <c r="E34" s="252"/>
      <c r="F34" s="253"/>
      <c r="G34" s="254"/>
      <c r="H34" s="255"/>
      <c r="I34" s="255"/>
      <c r="J34" s="263"/>
      <c r="K34" s="252"/>
      <c r="L34" s="254"/>
      <c r="M34" s="255"/>
      <c r="N34" s="263"/>
      <c r="O34" s="252">
        <v>29</v>
      </c>
      <c r="P34" s="251"/>
      <c r="Q34" s="251"/>
      <c r="R34" s="285"/>
      <c r="S34" s="285"/>
      <c r="T34" s="287"/>
      <c r="U34" s="252"/>
      <c r="V34" s="252"/>
      <c r="W34" s="252"/>
      <c r="X34" s="283"/>
      <c r="Y34" s="309"/>
      <c r="Z34" s="310"/>
      <c r="AA34" s="311"/>
    </row>
    <row r="35" s="190" customFormat="1" ht="26.1" customHeight="1" spans="1:27">
      <c r="A35" s="238">
        <v>15</v>
      </c>
      <c r="B35" s="251"/>
      <c r="C35" s="251"/>
      <c r="D35" s="252"/>
      <c r="E35" s="252"/>
      <c r="F35" s="253"/>
      <c r="G35" s="254"/>
      <c r="H35" s="255"/>
      <c r="I35" s="255"/>
      <c r="J35" s="263"/>
      <c r="K35" s="252"/>
      <c r="L35" s="254"/>
      <c r="M35" s="255"/>
      <c r="N35" s="263"/>
      <c r="O35" s="252">
        <v>30</v>
      </c>
      <c r="P35" s="251"/>
      <c r="Q35" s="251"/>
      <c r="R35" s="252"/>
      <c r="S35" s="252"/>
      <c r="T35" s="282"/>
      <c r="U35" s="252"/>
      <c r="V35" s="252"/>
      <c r="W35" s="252"/>
      <c r="X35" s="283"/>
      <c r="Y35" s="309"/>
      <c r="Z35" s="310"/>
      <c r="AA35" s="311"/>
    </row>
  </sheetData>
  <mergeCells count="243">
    <mergeCell ref="A1:B1"/>
    <mergeCell ref="C1:F1"/>
    <mergeCell ref="G1:V1"/>
    <mergeCell ref="A2:B2"/>
    <mergeCell ref="C2:F2"/>
    <mergeCell ref="G2:R2"/>
    <mergeCell ref="F3:R3"/>
    <mergeCell ref="E4:T4"/>
    <mergeCell ref="U4:V4"/>
    <mergeCell ref="F5:R5"/>
    <mergeCell ref="U5:V5"/>
    <mergeCell ref="A6:C6"/>
    <mergeCell ref="E6:H6"/>
    <mergeCell ref="I6:M6"/>
    <mergeCell ref="N6:T6"/>
    <mergeCell ref="U6:V6"/>
    <mergeCell ref="W6:Y6"/>
    <mergeCell ref="Z6:AA6"/>
    <mergeCell ref="E7:H7"/>
    <mergeCell ref="I7:M7"/>
    <mergeCell ref="N7:T7"/>
    <mergeCell ref="U7:V7"/>
    <mergeCell ref="W7:Y7"/>
    <mergeCell ref="Z7:AA7"/>
    <mergeCell ref="E8:H8"/>
    <mergeCell ref="I8:M8"/>
    <mergeCell ref="N8:T8"/>
    <mergeCell ref="U8:V8"/>
    <mergeCell ref="W8:Y8"/>
    <mergeCell ref="Z8:AA8"/>
    <mergeCell ref="E9:H9"/>
    <mergeCell ref="I9:M9"/>
    <mergeCell ref="N9:T9"/>
    <mergeCell ref="U9:V9"/>
    <mergeCell ref="W9:Y9"/>
    <mergeCell ref="Z9:AA9"/>
    <mergeCell ref="E10:H10"/>
    <mergeCell ref="I10:M10"/>
    <mergeCell ref="N10:T10"/>
    <mergeCell ref="U10:V10"/>
    <mergeCell ref="W10:Y10"/>
    <mergeCell ref="Z10:AA10"/>
    <mergeCell ref="E11:H11"/>
    <mergeCell ref="I11:M11"/>
    <mergeCell ref="N11:T11"/>
    <mergeCell ref="U11:V11"/>
    <mergeCell ref="W11:Y11"/>
    <mergeCell ref="Z11:AA11"/>
    <mergeCell ref="E12:H12"/>
    <mergeCell ref="I12:M12"/>
    <mergeCell ref="N12:T12"/>
    <mergeCell ref="U12:V12"/>
    <mergeCell ref="W12:Y12"/>
    <mergeCell ref="Z12:AA12"/>
    <mergeCell ref="E13:H13"/>
    <mergeCell ref="I13:M13"/>
    <mergeCell ref="N13:T13"/>
    <mergeCell ref="U13:V13"/>
    <mergeCell ref="W13:Y13"/>
    <mergeCell ref="Z13:AA13"/>
    <mergeCell ref="E14:H14"/>
    <mergeCell ref="I14:M14"/>
    <mergeCell ref="N14:T14"/>
    <mergeCell ref="U14:V14"/>
    <mergeCell ref="W14:Y14"/>
    <mergeCell ref="Z14:AA14"/>
    <mergeCell ref="E15:H15"/>
    <mergeCell ref="I15:M15"/>
    <mergeCell ref="N15:T15"/>
    <mergeCell ref="U15:V15"/>
    <mergeCell ref="W15:Y15"/>
    <mergeCell ref="Z15:AA15"/>
    <mergeCell ref="E16:H16"/>
    <mergeCell ref="I16:M16"/>
    <mergeCell ref="N16:T16"/>
    <mergeCell ref="U16:V16"/>
    <mergeCell ref="W16:Y16"/>
    <mergeCell ref="Z16:AA16"/>
    <mergeCell ref="A17:C17"/>
    <mergeCell ref="E17:H17"/>
    <mergeCell ref="I17:M17"/>
    <mergeCell ref="N17:T17"/>
    <mergeCell ref="U17:V17"/>
    <mergeCell ref="W17:Y17"/>
    <mergeCell ref="Z17:AA17"/>
    <mergeCell ref="B18:C18"/>
    <mergeCell ref="D18:E18"/>
    <mergeCell ref="G18:J18"/>
    <mergeCell ref="L18:N18"/>
    <mergeCell ref="P18:Q18"/>
    <mergeCell ref="R18:S18"/>
    <mergeCell ref="U18:W18"/>
    <mergeCell ref="X18:Y18"/>
    <mergeCell ref="Z18:AA18"/>
    <mergeCell ref="B19:C19"/>
    <mergeCell ref="D19:N19"/>
    <mergeCell ref="P19:Q19"/>
    <mergeCell ref="R19:S19"/>
    <mergeCell ref="U19:W19"/>
    <mergeCell ref="X19:Y19"/>
    <mergeCell ref="Z19:AA19"/>
    <mergeCell ref="B20:C20"/>
    <mergeCell ref="D20:N20"/>
    <mergeCell ref="P20:Q20"/>
    <mergeCell ref="R20:S20"/>
    <mergeCell ref="U20:W20"/>
    <mergeCell ref="X20:Y20"/>
    <mergeCell ref="Z20:AA20"/>
    <mergeCell ref="B21:C21"/>
    <mergeCell ref="D21:N21"/>
    <mergeCell ref="P21:Q21"/>
    <mergeCell ref="R21:S21"/>
    <mergeCell ref="U21:W21"/>
    <mergeCell ref="X21:Y21"/>
    <mergeCell ref="Z21:AA21"/>
    <mergeCell ref="B22:C22"/>
    <mergeCell ref="D22:N22"/>
    <mergeCell ref="P22:Q22"/>
    <mergeCell ref="R22:S22"/>
    <mergeCell ref="U22:W22"/>
    <mergeCell ref="X22:Y22"/>
    <mergeCell ref="Z22:AA22"/>
    <mergeCell ref="B23:C23"/>
    <mergeCell ref="D23:E23"/>
    <mergeCell ref="G23:J23"/>
    <mergeCell ref="L23:N23"/>
    <mergeCell ref="P23:Q23"/>
    <mergeCell ref="R23:S23"/>
    <mergeCell ref="U23:W23"/>
    <mergeCell ref="X23:Y23"/>
    <mergeCell ref="Z23:AA23"/>
    <mergeCell ref="B24:C24"/>
    <mergeCell ref="D24:E24"/>
    <mergeCell ref="G24:J24"/>
    <mergeCell ref="L24:N24"/>
    <mergeCell ref="P24:Q24"/>
    <mergeCell ref="R24:S24"/>
    <mergeCell ref="U24:W24"/>
    <mergeCell ref="X24:Y24"/>
    <mergeCell ref="Z24:AA24"/>
    <mergeCell ref="B25:C25"/>
    <mergeCell ref="D25:E25"/>
    <mergeCell ref="G25:J25"/>
    <mergeCell ref="L25:N25"/>
    <mergeCell ref="P25:Q25"/>
    <mergeCell ref="R25:S25"/>
    <mergeCell ref="U25:W25"/>
    <mergeCell ref="X25:Y25"/>
    <mergeCell ref="Z25:AA25"/>
    <mergeCell ref="B26:C26"/>
    <mergeCell ref="D26:E26"/>
    <mergeCell ref="G26:J26"/>
    <mergeCell ref="L26:N26"/>
    <mergeCell ref="P26:Q26"/>
    <mergeCell ref="R26:S26"/>
    <mergeCell ref="U26:W26"/>
    <mergeCell ref="X26:Y26"/>
    <mergeCell ref="Z26:AA26"/>
    <mergeCell ref="B27:C27"/>
    <mergeCell ref="D27:E27"/>
    <mergeCell ref="G27:J27"/>
    <mergeCell ref="L27:N27"/>
    <mergeCell ref="P27:Q27"/>
    <mergeCell ref="R27:S27"/>
    <mergeCell ref="U27:W27"/>
    <mergeCell ref="X27:Y27"/>
    <mergeCell ref="Z27:AA27"/>
    <mergeCell ref="B28:C28"/>
    <mergeCell ref="D28:E28"/>
    <mergeCell ref="G28:J28"/>
    <mergeCell ref="L28:N28"/>
    <mergeCell ref="P28:Q28"/>
    <mergeCell ref="R28:S28"/>
    <mergeCell ref="U28:W28"/>
    <mergeCell ref="X28:Y28"/>
    <mergeCell ref="Z28:AA28"/>
    <mergeCell ref="B29:C29"/>
    <mergeCell ref="D29:E29"/>
    <mergeCell ref="G29:J29"/>
    <mergeCell ref="L29:N29"/>
    <mergeCell ref="P29:Q29"/>
    <mergeCell ref="R29:S29"/>
    <mergeCell ref="U29:W29"/>
    <mergeCell ref="X29:Y29"/>
    <mergeCell ref="Z29:AA29"/>
    <mergeCell ref="B30:C30"/>
    <mergeCell ref="D30:E30"/>
    <mergeCell ref="G30:J30"/>
    <mergeCell ref="L30:N30"/>
    <mergeCell ref="P30:Q30"/>
    <mergeCell ref="R30:S30"/>
    <mergeCell ref="U30:W30"/>
    <mergeCell ref="X30:Y30"/>
    <mergeCell ref="Z30:AA30"/>
    <mergeCell ref="B31:C31"/>
    <mergeCell ref="D31:E31"/>
    <mergeCell ref="G31:J31"/>
    <mergeCell ref="L31:N31"/>
    <mergeCell ref="P31:Q31"/>
    <mergeCell ref="R31:S31"/>
    <mergeCell ref="U31:W31"/>
    <mergeCell ref="X31:Y31"/>
    <mergeCell ref="Z31:AA31"/>
    <mergeCell ref="B32:C32"/>
    <mergeCell ref="D32:E32"/>
    <mergeCell ref="G32:J32"/>
    <mergeCell ref="L32:N32"/>
    <mergeCell ref="P32:Q32"/>
    <mergeCell ref="R32:S32"/>
    <mergeCell ref="U32:W32"/>
    <mergeCell ref="X32:Y32"/>
    <mergeCell ref="Z32:AA32"/>
    <mergeCell ref="B33:C33"/>
    <mergeCell ref="D33:E33"/>
    <mergeCell ref="G33:J33"/>
    <mergeCell ref="L33:N33"/>
    <mergeCell ref="P33:Q33"/>
    <mergeCell ref="R33:S33"/>
    <mergeCell ref="U33:W33"/>
    <mergeCell ref="X33:Y33"/>
    <mergeCell ref="Z33:AA33"/>
    <mergeCell ref="B34:C34"/>
    <mergeCell ref="D34:E34"/>
    <mergeCell ref="G34:J34"/>
    <mergeCell ref="L34:N34"/>
    <mergeCell ref="P34:Q34"/>
    <mergeCell ref="R34:S34"/>
    <mergeCell ref="U34:W34"/>
    <mergeCell ref="X34:Y34"/>
    <mergeCell ref="Z34:AA34"/>
    <mergeCell ref="B35:C35"/>
    <mergeCell ref="D35:E35"/>
    <mergeCell ref="G35:J35"/>
    <mergeCell ref="L35:N35"/>
    <mergeCell ref="P35:Q35"/>
    <mergeCell ref="R35:S35"/>
    <mergeCell ref="U35:W35"/>
    <mergeCell ref="X35:Y35"/>
    <mergeCell ref="Z35:AA35"/>
    <mergeCell ref="A7:C16"/>
    <mergeCell ref="W2:AA3"/>
    <mergeCell ref="A4:B5"/>
    <mergeCell ref="C4:D5"/>
  </mergeCells>
  <pageMargins left="0.708661417322835" right="0.708661417322835" top="0.748031496062992" bottom="0.748031496062992" header="0.31496062992126" footer="0.31496062992126"/>
  <pageSetup paperSize="8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J1048534"/>
  <sheetViews>
    <sheetView showGridLines="0" tabSelected="1" zoomScale="55" zoomScaleNormal="55" zoomScaleSheetLayoutView="85" workbookViewId="0">
      <pane xSplit="15" ySplit="8" topLeftCell="P9" activePane="bottomRight" state="frozen"/>
      <selection/>
      <selection pane="topRight"/>
      <selection pane="bottomLeft"/>
      <selection pane="bottomRight" activeCell="AI32" sqref="AI32"/>
    </sheetView>
  </sheetViews>
  <sheetFormatPr defaultColWidth="9" defaultRowHeight="14"/>
  <cols>
    <col min="1" max="1" width="4.5" style="27" customWidth="1"/>
    <col min="2" max="11" width="2.625" style="27" customWidth="1"/>
    <col min="12" max="12" width="4" style="27" customWidth="1"/>
    <col min="13" max="13" width="17.2666666666667" style="27" customWidth="1"/>
    <col min="14" max="14" width="15.5" style="27" customWidth="1"/>
    <col min="15" max="15" width="19.125" style="27" customWidth="1"/>
    <col min="16" max="16" width="22.25" style="28" hidden="1" customWidth="1" outlineLevel="1"/>
    <col min="17" max="17" width="4.875" style="27" hidden="1" customWidth="1" outlineLevel="1"/>
    <col min="18" max="18" width="5.25" style="27" hidden="1" customWidth="1" outlineLevel="1"/>
    <col min="19" max="19" width="11.375" style="27" customWidth="1" collapsed="1"/>
    <col min="20" max="20" width="5.25" style="29" hidden="1" customWidth="1" outlineLevel="1"/>
    <col min="21" max="21" width="12.125" style="27" hidden="1" customWidth="1" outlineLevel="1"/>
    <col min="22" max="22" width="4.75" style="30" hidden="1" customWidth="1" outlineLevel="1"/>
    <col min="23" max="23" width="8.375" style="29" hidden="1" customWidth="1" outlineLevel="1"/>
    <col min="24" max="24" width="7.625" style="29" hidden="1" customWidth="1" outlineLevel="1"/>
    <col min="25" max="25" width="8.875" style="29" customWidth="1" collapsed="1"/>
    <col min="26" max="26" width="18.375" style="29" hidden="1" customWidth="1" outlineLevel="1"/>
    <col min="27" max="27" width="10.75" style="29" hidden="1" customWidth="1" outlineLevel="1"/>
    <col min="28" max="28" width="11.75" style="27" hidden="1" customWidth="1" outlineLevel="1"/>
    <col min="29" max="29" width="8.25" style="31" customWidth="1" collapsed="1"/>
    <col min="30" max="30" width="8.75" style="27" customWidth="1"/>
    <col min="31" max="32" width="8.75" style="27" customWidth="1" outlineLevel="1"/>
    <col min="33" max="36" width="8.75" style="31" customWidth="1" outlineLevel="1"/>
    <col min="37" max="37" width="8.75" style="32" customWidth="1" outlineLevel="1"/>
    <col min="38" max="39" width="8.75" style="27" customWidth="1" outlineLevel="1"/>
    <col min="40" max="41" width="8.75" style="27" customWidth="1"/>
    <col min="42" max="51" width="8.75" style="27" hidden="1" customWidth="1" outlineLevel="1"/>
    <col min="52" max="52" width="8.875" style="27" customWidth="1" collapsed="1"/>
    <col min="53" max="53" width="11.5" style="27" customWidth="1"/>
    <col min="54" max="54" width="11.625" style="27" customWidth="1"/>
    <col min="55" max="55" width="11.5" style="27" customWidth="1"/>
    <col min="56" max="56" width="12.625" style="27" customWidth="1"/>
    <col min="57" max="57" width="12.5" style="27" customWidth="1"/>
    <col min="58" max="58" width="12.625" style="27" customWidth="1"/>
    <col min="59" max="59" width="14.25" style="27" customWidth="1"/>
    <col min="60" max="60" width="14.75" style="27" customWidth="1"/>
    <col min="61" max="62" width="12.25" style="27" customWidth="1"/>
    <col min="63" max="16384" width="9" style="27"/>
  </cols>
  <sheetData>
    <row r="1" ht="24.95" customHeight="1" spans="1:62">
      <c r="A1" s="33" t="s">
        <v>49</v>
      </c>
      <c r="B1" s="33"/>
      <c r="C1" s="33"/>
      <c r="D1" s="33"/>
      <c r="E1" s="33"/>
      <c r="F1" s="33" t="s">
        <v>50</v>
      </c>
      <c r="G1" s="33"/>
      <c r="H1" s="33"/>
      <c r="I1" s="33"/>
      <c r="J1" s="33"/>
      <c r="K1" s="33"/>
      <c r="L1" s="33"/>
      <c r="M1" s="48"/>
      <c r="N1" s="34" t="s">
        <v>51</v>
      </c>
      <c r="O1" s="34"/>
      <c r="P1" s="49" t="s">
        <v>52</v>
      </c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102"/>
      <c r="AH1" s="102"/>
      <c r="AI1" s="102"/>
      <c r="AJ1" s="102"/>
      <c r="AK1" s="103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130"/>
      <c r="AZ1" s="131" t="s">
        <v>35</v>
      </c>
      <c r="BA1" s="56" t="s">
        <v>20</v>
      </c>
      <c r="BB1" s="56" t="s">
        <v>23</v>
      </c>
      <c r="BC1" s="56" t="s">
        <v>26</v>
      </c>
      <c r="BD1" s="56" t="s">
        <v>29</v>
      </c>
      <c r="BE1" s="56" t="s">
        <v>31</v>
      </c>
      <c r="BF1" s="56" t="s">
        <v>53</v>
      </c>
      <c r="BG1" s="79" t="s">
        <v>54</v>
      </c>
      <c r="BH1" s="79" t="s">
        <v>55</v>
      </c>
      <c r="BI1" s="79" t="s">
        <v>56</v>
      </c>
      <c r="BJ1" s="79" t="s">
        <v>57</v>
      </c>
    </row>
    <row r="2" ht="31.5" customHeight="1" spans="1:62">
      <c r="A2" s="33" t="s">
        <v>58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48"/>
      <c r="N2" s="33"/>
      <c r="O2" s="33"/>
      <c r="P2" s="50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104"/>
      <c r="AH2" s="104"/>
      <c r="AI2" s="104"/>
      <c r="AJ2" s="104"/>
      <c r="AK2" s="105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132"/>
      <c r="AZ2" s="131" t="s">
        <v>59</v>
      </c>
      <c r="BA2" s="56" t="s">
        <v>21</v>
      </c>
      <c r="BB2" s="56" t="s">
        <v>24</v>
      </c>
      <c r="BC2" s="56" t="s">
        <v>27</v>
      </c>
      <c r="BD2" s="56" t="s">
        <v>30</v>
      </c>
      <c r="BE2" s="56" t="s">
        <v>24</v>
      </c>
      <c r="BF2" s="56" t="s">
        <v>24</v>
      </c>
      <c r="BG2" s="40" t="s">
        <v>60</v>
      </c>
      <c r="BH2" s="40" t="s">
        <v>60</v>
      </c>
      <c r="BI2" s="40" t="s">
        <v>24</v>
      </c>
      <c r="BJ2" s="40" t="s">
        <v>24</v>
      </c>
    </row>
    <row r="3" ht="24.95" customHeight="1" spans="1:62">
      <c r="A3" s="34" t="s">
        <v>61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51"/>
      <c r="N3" s="34" t="s">
        <v>62</v>
      </c>
      <c r="O3" s="34"/>
      <c r="P3" s="50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104"/>
      <c r="AH3" s="104"/>
      <c r="AI3" s="104"/>
      <c r="AJ3" s="104"/>
      <c r="AK3" s="105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132"/>
      <c r="AZ3" s="131" t="s">
        <v>63</v>
      </c>
      <c r="BA3" s="133"/>
      <c r="BB3" s="133"/>
      <c r="BC3" s="133"/>
      <c r="BD3" s="133"/>
      <c r="BE3" s="133"/>
      <c r="BF3" s="133"/>
      <c r="BG3" s="148"/>
      <c r="BH3" s="148"/>
      <c r="BI3" s="148"/>
      <c r="BJ3" s="148"/>
    </row>
    <row r="4" ht="24.95" customHeight="1" spans="1:62">
      <c r="A4" s="34" t="s">
        <v>64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51"/>
      <c r="N4" s="34"/>
      <c r="O4" s="34"/>
      <c r="P4" s="50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104"/>
      <c r="AH4" s="104"/>
      <c r="AI4" s="104"/>
      <c r="AJ4" s="104"/>
      <c r="AK4" s="105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132"/>
      <c r="AZ4" s="131" t="s">
        <v>18</v>
      </c>
      <c r="BA4" s="133"/>
      <c r="BB4" s="133"/>
      <c r="BC4" s="133"/>
      <c r="BD4" s="133"/>
      <c r="BE4" s="133"/>
      <c r="BF4" s="133"/>
      <c r="BG4" s="148"/>
      <c r="BH4" s="148"/>
      <c r="BI4" s="148"/>
      <c r="BJ4" s="148"/>
    </row>
    <row r="5" ht="24.95" customHeight="1" spans="1:62">
      <c r="A5" s="35" t="s">
        <v>65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52"/>
      <c r="N5" s="35"/>
      <c r="O5" s="35"/>
      <c r="P5" s="50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104"/>
      <c r="AH5" s="104"/>
      <c r="AI5" s="104"/>
      <c r="AJ5" s="104"/>
      <c r="AK5" s="105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132"/>
      <c r="AZ5" s="134" t="s">
        <v>66</v>
      </c>
      <c r="BA5" s="133">
        <f>AC10</f>
        <v>4.9076</v>
      </c>
      <c r="BB5" s="133">
        <f>AC12</f>
        <v>4.826</v>
      </c>
      <c r="BC5" s="133">
        <f>AC14</f>
        <v>4.8428</v>
      </c>
      <c r="BD5" s="133">
        <f>AC16</f>
        <v>4.826</v>
      </c>
      <c r="BE5" s="133">
        <f>AC18</f>
        <v>5.0034</v>
      </c>
      <c r="BF5" s="133">
        <f>AC20</f>
        <v>5.4182</v>
      </c>
      <c r="BG5" s="133">
        <f>AC22</f>
        <v>3.8796</v>
      </c>
      <c r="BH5" s="133">
        <f>AC24</f>
        <v>3.8596</v>
      </c>
      <c r="BI5" s="133">
        <f>AC26</f>
        <v>3.4278</v>
      </c>
      <c r="BJ5" s="133">
        <v>3.2362</v>
      </c>
    </row>
    <row r="6" ht="24.95" customHeight="1" spans="1:6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52"/>
      <c r="N6" s="35"/>
      <c r="O6" s="35"/>
      <c r="P6" s="53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106"/>
      <c r="AH6" s="106"/>
      <c r="AI6" s="106"/>
      <c r="AJ6" s="106"/>
      <c r="AK6" s="107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135"/>
      <c r="AZ6" s="134" t="s">
        <v>67</v>
      </c>
      <c r="BA6" s="78"/>
      <c r="BB6" s="78"/>
      <c r="BC6" s="78"/>
      <c r="BD6" s="78"/>
      <c r="BE6" s="78"/>
      <c r="BF6" s="78"/>
      <c r="BG6" s="149"/>
      <c r="BH6" s="149"/>
      <c r="BI6" s="149"/>
      <c r="BJ6" s="149"/>
    </row>
    <row r="7" s="16" customFormat="1" ht="24.95" customHeight="1" spans="1:62">
      <c r="A7" s="36" t="s">
        <v>68</v>
      </c>
      <c r="B7" s="37" t="s">
        <v>69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 t="s">
        <v>70</v>
      </c>
      <c r="N7" s="54" t="s">
        <v>35</v>
      </c>
      <c r="O7" s="37" t="s">
        <v>59</v>
      </c>
      <c r="P7" s="37" t="s">
        <v>71</v>
      </c>
      <c r="Q7" s="37" t="s">
        <v>72</v>
      </c>
      <c r="R7" s="37" t="s">
        <v>73</v>
      </c>
      <c r="S7" s="37" t="s">
        <v>12</v>
      </c>
      <c r="T7" s="54" t="s">
        <v>74</v>
      </c>
      <c r="U7" s="37" t="s">
        <v>75</v>
      </c>
      <c r="V7" s="54" t="s">
        <v>76</v>
      </c>
      <c r="W7" s="54" t="s">
        <v>77</v>
      </c>
      <c r="X7" s="73" t="s">
        <v>78</v>
      </c>
      <c r="Y7" s="73" t="s">
        <v>79</v>
      </c>
      <c r="Z7" s="73" t="s">
        <v>80</v>
      </c>
      <c r="AA7" s="73" t="s">
        <v>81</v>
      </c>
      <c r="AB7" s="37" t="s">
        <v>82</v>
      </c>
      <c r="AC7" s="88" t="s">
        <v>83</v>
      </c>
      <c r="AD7" s="37" t="s">
        <v>84</v>
      </c>
      <c r="AE7" s="89" t="s">
        <v>85</v>
      </c>
      <c r="AF7" s="90" t="s">
        <v>86</v>
      </c>
      <c r="AG7" s="108" t="s">
        <v>87</v>
      </c>
      <c r="AH7" s="108"/>
      <c r="AI7" s="109"/>
      <c r="AJ7" s="110" t="s">
        <v>88</v>
      </c>
      <c r="AK7" s="111" t="s">
        <v>89</v>
      </c>
      <c r="AL7" s="89" t="s">
        <v>90</v>
      </c>
      <c r="AM7" s="110" t="s">
        <v>91</v>
      </c>
      <c r="AN7" s="112" t="s">
        <v>92</v>
      </c>
      <c r="AO7" s="112" t="s">
        <v>93</v>
      </c>
      <c r="AP7" s="124" t="s">
        <v>94</v>
      </c>
      <c r="AQ7" s="125" t="s">
        <v>95</v>
      </c>
      <c r="AR7" s="126" t="s">
        <v>96</v>
      </c>
      <c r="AS7" s="126" t="s">
        <v>97</v>
      </c>
      <c r="AT7" s="125" t="s">
        <v>98</v>
      </c>
      <c r="AU7" s="125" t="s">
        <v>99</v>
      </c>
      <c r="AV7" s="125" t="s">
        <v>100</v>
      </c>
      <c r="AW7" s="126" t="s">
        <v>101</v>
      </c>
      <c r="AX7" s="136" t="s">
        <v>102</v>
      </c>
      <c r="AY7" s="137" t="s">
        <v>103</v>
      </c>
      <c r="AZ7" s="138" t="s">
        <v>19</v>
      </c>
      <c r="BA7" s="139" t="s">
        <v>104</v>
      </c>
      <c r="BB7" s="37" t="s">
        <v>104</v>
      </c>
      <c r="BC7" s="139" t="s">
        <v>104</v>
      </c>
      <c r="BD7" s="37" t="s">
        <v>104</v>
      </c>
      <c r="BE7" s="37" t="s">
        <v>104</v>
      </c>
      <c r="BF7" s="37" t="s">
        <v>104</v>
      </c>
      <c r="BG7" s="37" t="s">
        <v>104</v>
      </c>
      <c r="BH7" s="37" t="s">
        <v>104</v>
      </c>
      <c r="BI7" s="37" t="s">
        <v>104</v>
      </c>
      <c r="BJ7" s="37" t="s">
        <v>104</v>
      </c>
    </row>
    <row r="8" s="17" customFormat="1" ht="24.95" customHeight="1" spans="1:62">
      <c r="A8" s="36"/>
      <c r="B8" s="38">
        <v>0</v>
      </c>
      <c r="C8" s="38">
        <v>1</v>
      </c>
      <c r="D8" s="38">
        <v>2</v>
      </c>
      <c r="E8" s="38">
        <v>3</v>
      </c>
      <c r="F8" s="38">
        <v>4</v>
      </c>
      <c r="G8" s="38">
        <v>5</v>
      </c>
      <c r="H8" s="38">
        <v>6</v>
      </c>
      <c r="I8" s="38">
        <v>7</v>
      </c>
      <c r="J8" s="38">
        <v>8</v>
      </c>
      <c r="K8" s="36">
        <v>9</v>
      </c>
      <c r="L8" s="36"/>
      <c r="M8" s="37"/>
      <c r="N8" s="54"/>
      <c r="O8" s="37"/>
      <c r="P8" s="37"/>
      <c r="Q8" s="37"/>
      <c r="R8" s="37"/>
      <c r="S8" s="37"/>
      <c r="T8" s="54"/>
      <c r="U8" s="37"/>
      <c r="V8" s="54"/>
      <c r="W8" s="54"/>
      <c r="X8" s="73"/>
      <c r="Y8" s="73"/>
      <c r="Z8" s="73"/>
      <c r="AA8" s="73"/>
      <c r="AB8" s="37"/>
      <c r="AC8" s="88"/>
      <c r="AD8" s="37"/>
      <c r="AE8" s="91"/>
      <c r="AF8" s="90"/>
      <c r="AG8" s="113" t="s">
        <v>105</v>
      </c>
      <c r="AH8" s="114" t="s">
        <v>106</v>
      </c>
      <c r="AI8" s="114" t="s">
        <v>107</v>
      </c>
      <c r="AJ8" s="115"/>
      <c r="AK8" s="116"/>
      <c r="AL8" s="91"/>
      <c r="AM8" s="115"/>
      <c r="AN8" s="112"/>
      <c r="AO8" s="112"/>
      <c r="AP8" s="127"/>
      <c r="AQ8" s="128"/>
      <c r="AR8" s="129"/>
      <c r="AS8" s="129"/>
      <c r="AT8" s="128"/>
      <c r="AU8" s="128"/>
      <c r="AV8" s="128"/>
      <c r="AW8" s="129"/>
      <c r="AX8" s="140"/>
      <c r="AY8" s="141"/>
      <c r="AZ8" s="138"/>
      <c r="BA8" s="142"/>
      <c r="BB8" s="37"/>
      <c r="BC8" s="142"/>
      <c r="BD8" s="37"/>
      <c r="BE8" s="37"/>
      <c r="BF8" s="37"/>
      <c r="BG8" s="37"/>
      <c r="BH8" s="37"/>
      <c r="BI8" s="37"/>
      <c r="BJ8" s="37"/>
    </row>
    <row r="9" s="17" customFormat="1" ht="24.95" hidden="1" customHeight="1" spans="1:62">
      <c r="A9" s="36">
        <v>1</v>
      </c>
      <c r="B9" s="38"/>
      <c r="C9" s="38"/>
      <c r="D9" s="38"/>
      <c r="E9" s="38"/>
      <c r="F9" s="38"/>
      <c r="G9" s="38"/>
      <c r="H9" s="38"/>
      <c r="I9" s="38"/>
      <c r="J9" s="38"/>
      <c r="K9" s="36"/>
      <c r="L9" s="36"/>
      <c r="M9" s="37" t="s">
        <v>108</v>
      </c>
      <c r="N9" s="54" t="s">
        <v>108</v>
      </c>
      <c r="O9" s="37" t="s">
        <v>109</v>
      </c>
      <c r="P9" s="37"/>
      <c r="Q9" s="37"/>
      <c r="R9" s="37"/>
      <c r="S9" s="74"/>
      <c r="T9" s="54"/>
      <c r="U9" s="37"/>
      <c r="V9" s="54"/>
      <c r="W9" s="54"/>
      <c r="X9" s="73"/>
      <c r="Y9" s="40" t="s">
        <v>110</v>
      </c>
      <c r="Z9" s="77" t="s">
        <v>111</v>
      </c>
      <c r="AA9" s="77" t="s">
        <v>112</v>
      </c>
      <c r="AB9" s="42" t="s">
        <v>113</v>
      </c>
      <c r="AC9" s="92"/>
      <c r="AD9" s="75" t="s">
        <v>112</v>
      </c>
      <c r="AE9" s="75" t="s">
        <v>110</v>
      </c>
      <c r="AF9" s="75"/>
      <c r="AG9" s="117"/>
      <c r="AH9" s="117"/>
      <c r="AI9" s="117"/>
      <c r="AJ9" s="117"/>
      <c r="AK9" s="118"/>
      <c r="AL9" s="75"/>
      <c r="AM9" s="75">
        <v>0.6225</v>
      </c>
      <c r="AN9" s="75" t="s">
        <v>114</v>
      </c>
      <c r="AO9" s="75" t="s">
        <v>115</v>
      </c>
      <c r="AP9" s="127"/>
      <c r="AQ9" s="128"/>
      <c r="AR9" s="129"/>
      <c r="AS9" s="129"/>
      <c r="AT9" s="128"/>
      <c r="AU9" s="128"/>
      <c r="AV9" s="128"/>
      <c r="AW9" s="129"/>
      <c r="AX9" s="140"/>
      <c r="AY9" s="141"/>
      <c r="AZ9" s="138"/>
      <c r="BA9" s="143">
        <v>1</v>
      </c>
      <c r="BB9" s="143">
        <v>0</v>
      </c>
      <c r="BC9" s="143">
        <v>0</v>
      </c>
      <c r="BD9" s="143">
        <v>0</v>
      </c>
      <c r="BE9" s="143">
        <v>0</v>
      </c>
      <c r="BF9" s="143">
        <v>0</v>
      </c>
      <c r="BG9" s="143">
        <v>0</v>
      </c>
      <c r="BH9" s="143">
        <v>0</v>
      </c>
      <c r="BI9" s="143">
        <v>0</v>
      </c>
      <c r="BJ9" s="143">
        <v>0</v>
      </c>
    </row>
    <row r="10" s="18" customFormat="1" ht="30" hidden="1" customHeight="1" spans="1:62">
      <c r="A10" s="39">
        <f>ROW()-8</f>
        <v>2</v>
      </c>
      <c r="B10" s="40"/>
      <c r="C10" s="40">
        <v>1</v>
      </c>
      <c r="D10" s="40"/>
      <c r="E10" s="40"/>
      <c r="F10" s="40"/>
      <c r="G10" s="41"/>
      <c r="H10" s="41"/>
      <c r="I10" s="40"/>
      <c r="J10" s="40"/>
      <c r="K10" s="41"/>
      <c r="L10" s="55"/>
      <c r="M10" s="56" t="s">
        <v>20</v>
      </c>
      <c r="N10" s="56" t="s">
        <v>20</v>
      </c>
      <c r="O10" s="56" t="s">
        <v>21</v>
      </c>
      <c r="P10" s="57" t="s">
        <v>116</v>
      </c>
      <c r="Q10" s="40" t="s">
        <v>117</v>
      </c>
      <c r="R10" s="39" t="s">
        <v>118</v>
      </c>
      <c r="S10" s="74"/>
      <c r="T10" s="75" t="s">
        <v>119</v>
      </c>
      <c r="U10" s="56" t="s">
        <v>20</v>
      </c>
      <c r="V10" s="75" t="s">
        <v>117</v>
      </c>
      <c r="W10" s="41" t="s">
        <v>120</v>
      </c>
      <c r="X10" s="74" t="s">
        <v>121</v>
      </c>
      <c r="Y10" s="40" t="s">
        <v>122</v>
      </c>
      <c r="Z10" s="74" t="s">
        <v>111</v>
      </c>
      <c r="AA10" s="74" t="s">
        <v>112</v>
      </c>
      <c r="AB10" s="40" t="s">
        <v>113</v>
      </c>
      <c r="AC10" s="92">
        <f>AC29+AC33+AC38+AC39+AC41+AC55</f>
        <v>4.9076</v>
      </c>
      <c r="AD10" s="75" t="s">
        <v>112</v>
      </c>
      <c r="AE10" s="75" t="s">
        <v>123</v>
      </c>
      <c r="AF10" s="75"/>
      <c r="AG10" s="117"/>
      <c r="AH10" s="117"/>
      <c r="AI10" s="117"/>
      <c r="AJ10" s="117"/>
      <c r="AK10" s="118"/>
      <c r="AL10" s="75">
        <v>158.7</v>
      </c>
      <c r="AM10" s="75"/>
      <c r="AN10" s="75" t="s">
        <v>114</v>
      </c>
      <c r="AO10" s="75" t="s">
        <v>124</v>
      </c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41"/>
      <c r="BA10" s="143">
        <v>1</v>
      </c>
      <c r="BB10" s="143">
        <v>0</v>
      </c>
      <c r="BC10" s="143">
        <v>0</v>
      </c>
      <c r="BD10" s="143">
        <v>0</v>
      </c>
      <c r="BE10" s="143">
        <v>0</v>
      </c>
      <c r="BF10" s="143">
        <v>0</v>
      </c>
      <c r="BG10" s="143">
        <v>0</v>
      </c>
      <c r="BH10" s="143">
        <v>0</v>
      </c>
      <c r="BI10" s="143">
        <v>0</v>
      </c>
      <c r="BJ10" s="143">
        <v>0</v>
      </c>
    </row>
    <row r="11" s="18" customFormat="1" ht="30" hidden="1" customHeight="1" spans="1:62">
      <c r="A11" s="39">
        <f t="shared" ref="A11:A20" si="0">ROW()-8</f>
        <v>3</v>
      </c>
      <c r="B11" s="40"/>
      <c r="C11" s="40"/>
      <c r="D11" s="40"/>
      <c r="E11" s="40"/>
      <c r="F11" s="40"/>
      <c r="G11" s="41"/>
      <c r="H11" s="41"/>
      <c r="I11" s="40"/>
      <c r="J11" s="40"/>
      <c r="K11" s="41"/>
      <c r="L11" s="55"/>
      <c r="M11" s="56" t="s">
        <v>125</v>
      </c>
      <c r="N11" s="56" t="s">
        <v>125</v>
      </c>
      <c r="O11" s="56" t="s">
        <v>126</v>
      </c>
      <c r="P11" s="57"/>
      <c r="Q11" s="40"/>
      <c r="R11" s="39"/>
      <c r="S11" s="74"/>
      <c r="T11" s="75"/>
      <c r="U11" s="56"/>
      <c r="V11" s="75"/>
      <c r="W11" s="41"/>
      <c r="X11" s="74"/>
      <c r="Y11" s="40" t="s">
        <v>110</v>
      </c>
      <c r="Z11" s="77" t="s">
        <v>111</v>
      </c>
      <c r="AA11" s="77" t="s">
        <v>112</v>
      </c>
      <c r="AB11" s="42" t="s">
        <v>113</v>
      </c>
      <c r="AC11" s="92"/>
      <c r="AD11" s="75" t="s">
        <v>112</v>
      </c>
      <c r="AE11" s="75" t="s">
        <v>110</v>
      </c>
      <c r="AF11" s="75"/>
      <c r="AG11" s="117"/>
      <c r="AH11" s="117"/>
      <c r="AI11" s="117"/>
      <c r="AJ11" s="117"/>
      <c r="AK11" s="118"/>
      <c r="AL11" s="75"/>
      <c r="AM11" s="75">
        <v>0.6151</v>
      </c>
      <c r="AN11" s="75" t="s">
        <v>114</v>
      </c>
      <c r="AO11" s="75" t="s">
        <v>115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41"/>
      <c r="BA11" s="143">
        <v>0</v>
      </c>
      <c r="BB11" s="143">
        <v>1</v>
      </c>
      <c r="BC11" s="143">
        <v>0</v>
      </c>
      <c r="BD11" s="143">
        <v>1</v>
      </c>
      <c r="BE11" s="143">
        <v>0</v>
      </c>
      <c r="BF11" s="143">
        <v>0</v>
      </c>
      <c r="BG11" s="143">
        <v>0</v>
      </c>
      <c r="BH11" s="143">
        <v>0</v>
      </c>
      <c r="BI11" s="143">
        <v>0</v>
      </c>
      <c r="BJ11" s="143">
        <v>0</v>
      </c>
    </row>
    <row r="12" s="18" customFormat="1" ht="30" hidden="1" customHeight="1" spans="1:62">
      <c r="A12" s="39">
        <f t="shared" si="0"/>
        <v>4</v>
      </c>
      <c r="B12" s="40"/>
      <c r="C12" s="40">
        <v>1</v>
      </c>
      <c r="D12" s="40"/>
      <c r="E12" s="40"/>
      <c r="F12" s="40"/>
      <c r="G12" s="41"/>
      <c r="H12" s="41"/>
      <c r="I12" s="40"/>
      <c r="J12" s="40"/>
      <c r="K12" s="41"/>
      <c r="L12" s="55"/>
      <c r="M12" s="56" t="s">
        <v>23</v>
      </c>
      <c r="N12" s="56" t="s">
        <v>23</v>
      </c>
      <c r="O12" s="56" t="s">
        <v>24</v>
      </c>
      <c r="P12" s="57" t="s">
        <v>127</v>
      </c>
      <c r="Q12" s="40" t="s">
        <v>117</v>
      </c>
      <c r="R12" s="39" t="s">
        <v>118</v>
      </c>
      <c r="S12" s="74"/>
      <c r="T12" s="75" t="s">
        <v>119</v>
      </c>
      <c r="U12" s="56" t="s">
        <v>23</v>
      </c>
      <c r="V12" s="75" t="s">
        <v>117</v>
      </c>
      <c r="W12" s="41" t="s">
        <v>120</v>
      </c>
      <c r="X12" s="74" t="s">
        <v>121</v>
      </c>
      <c r="Y12" s="40" t="s">
        <v>122</v>
      </c>
      <c r="Z12" s="74" t="s">
        <v>111</v>
      </c>
      <c r="AA12" s="74" t="s">
        <v>112</v>
      </c>
      <c r="AB12" s="40" t="s">
        <v>113</v>
      </c>
      <c r="AC12" s="92">
        <f>AC29+AC33+AC37*2+AC41+AC55+AC77</f>
        <v>4.826</v>
      </c>
      <c r="AD12" s="75" t="s">
        <v>112</v>
      </c>
      <c r="AE12" s="75" t="s">
        <v>123</v>
      </c>
      <c r="AF12" s="75"/>
      <c r="AG12" s="117"/>
      <c r="AH12" s="117"/>
      <c r="AI12" s="117"/>
      <c r="AJ12" s="117"/>
      <c r="AK12" s="118"/>
      <c r="AL12" s="75">
        <v>162.1</v>
      </c>
      <c r="AM12" s="75"/>
      <c r="AN12" s="75" t="s">
        <v>114</v>
      </c>
      <c r="AO12" s="75" t="s">
        <v>124</v>
      </c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41"/>
      <c r="BA12" s="143">
        <v>0</v>
      </c>
      <c r="BB12" s="143">
        <v>1</v>
      </c>
      <c r="BC12" s="143">
        <v>0</v>
      </c>
      <c r="BD12" s="143">
        <v>1</v>
      </c>
      <c r="BE12" s="143">
        <v>0</v>
      </c>
      <c r="BF12" s="143">
        <v>0</v>
      </c>
      <c r="BG12" s="143">
        <v>0</v>
      </c>
      <c r="BH12" s="143">
        <v>0</v>
      </c>
      <c r="BI12" s="143">
        <v>0</v>
      </c>
      <c r="BJ12" s="143">
        <v>0</v>
      </c>
    </row>
    <row r="13" s="18" customFormat="1" ht="30" hidden="1" customHeight="1" spans="1:62">
      <c r="A13" s="39">
        <f t="shared" si="0"/>
        <v>5</v>
      </c>
      <c r="B13" s="40"/>
      <c r="C13" s="40"/>
      <c r="D13" s="40"/>
      <c r="E13" s="40"/>
      <c r="F13" s="40"/>
      <c r="G13" s="41"/>
      <c r="H13" s="41"/>
      <c r="I13" s="40"/>
      <c r="J13" s="40"/>
      <c r="K13" s="41"/>
      <c r="L13" s="55"/>
      <c r="M13" s="56" t="s">
        <v>128</v>
      </c>
      <c r="N13" s="56" t="s">
        <v>128</v>
      </c>
      <c r="O13" s="56" t="s">
        <v>109</v>
      </c>
      <c r="P13" s="57"/>
      <c r="Q13" s="40"/>
      <c r="R13" s="39"/>
      <c r="S13" s="74"/>
      <c r="T13" s="75"/>
      <c r="U13" s="56"/>
      <c r="V13" s="75"/>
      <c r="W13" s="41"/>
      <c r="X13" s="74"/>
      <c r="Y13" s="40" t="s">
        <v>110</v>
      </c>
      <c r="Z13" s="77" t="s">
        <v>111</v>
      </c>
      <c r="AA13" s="77" t="s">
        <v>112</v>
      </c>
      <c r="AB13" s="42" t="s">
        <v>113</v>
      </c>
      <c r="AC13" s="92"/>
      <c r="AD13" s="75" t="s">
        <v>112</v>
      </c>
      <c r="AE13" s="75" t="s">
        <v>110</v>
      </c>
      <c r="AF13" s="75"/>
      <c r="AG13" s="117"/>
      <c r="AH13" s="117"/>
      <c r="AI13" s="117"/>
      <c r="AJ13" s="117"/>
      <c r="AK13" s="118"/>
      <c r="AL13" s="75"/>
      <c r="AM13" s="75">
        <v>0.611</v>
      </c>
      <c r="AN13" s="75" t="s">
        <v>114</v>
      </c>
      <c r="AO13" s="75" t="s">
        <v>115</v>
      </c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41"/>
      <c r="BA13" s="143">
        <v>0</v>
      </c>
      <c r="BB13" s="143">
        <v>0</v>
      </c>
      <c r="BC13" s="143">
        <v>1</v>
      </c>
      <c r="BD13" s="143">
        <v>0</v>
      </c>
      <c r="BE13" s="143">
        <v>0</v>
      </c>
      <c r="BF13" s="143">
        <v>0</v>
      </c>
      <c r="BG13" s="143">
        <v>0</v>
      </c>
      <c r="BH13" s="143">
        <v>0</v>
      </c>
      <c r="BI13" s="143">
        <v>0</v>
      </c>
      <c r="BJ13" s="143">
        <v>0</v>
      </c>
    </row>
    <row r="14" s="18" customFormat="1" ht="30" hidden="1" customHeight="1" spans="1:62">
      <c r="A14" s="39">
        <f t="shared" si="0"/>
        <v>6</v>
      </c>
      <c r="B14" s="40"/>
      <c r="C14" s="40">
        <v>1</v>
      </c>
      <c r="D14" s="40"/>
      <c r="E14" s="40"/>
      <c r="F14" s="40"/>
      <c r="G14" s="41"/>
      <c r="H14" s="41"/>
      <c r="I14" s="40"/>
      <c r="J14" s="40"/>
      <c r="K14" s="41"/>
      <c r="L14" s="55"/>
      <c r="M14" s="56" t="s">
        <v>26</v>
      </c>
      <c r="N14" s="56" t="s">
        <v>26</v>
      </c>
      <c r="O14" s="56" t="s">
        <v>27</v>
      </c>
      <c r="P14" s="57" t="s">
        <v>129</v>
      </c>
      <c r="Q14" s="40" t="s">
        <v>117</v>
      </c>
      <c r="R14" s="39" t="s">
        <v>118</v>
      </c>
      <c r="S14" s="74"/>
      <c r="T14" s="75" t="s">
        <v>117</v>
      </c>
      <c r="U14" s="56" t="s">
        <v>26</v>
      </c>
      <c r="V14" s="75" t="s">
        <v>117</v>
      </c>
      <c r="W14" s="41" t="s">
        <v>120</v>
      </c>
      <c r="X14" s="74" t="s">
        <v>121</v>
      </c>
      <c r="Y14" s="40" t="s">
        <v>122</v>
      </c>
      <c r="Z14" s="74" t="s">
        <v>111</v>
      </c>
      <c r="AA14" s="74" t="s">
        <v>112</v>
      </c>
      <c r="AB14" s="40" t="s">
        <v>113</v>
      </c>
      <c r="AC14" s="92">
        <f>AC29+AC33+AC37*2+AC41+AC56+AC77</f>
        <v>4.8428</v>
      </c>
      <c r="AD14" s="75" t="s">
        <v>112</v>
      </c>
      <c r="AE14" s="75" t="s">
        <v>123</v>
      </c>
      <c r="AF14" s="75"/>
      <c r="AG14" s="117"/>
      <c r="AH14" s="117"/>
      <c r="AI14" s="117"/>
      <c r="AJ14" s="117"/>
      <c r="AK14" s="118"/>
      <c r="AL14" s="75">
        <v>154.6</v>
      </c>
      <c r="AM14" s="75"/>
      <c r="AN14" s="75" t="s">
        <v>114</v>
      </c>
      <c r="AO14" s="75" t="s">
        <v>124</v>
      </c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41"/>
      <c r="BA14" s="143">
        <v>0</v>
      </c>
      <c r="BB14" s="143">
        <v>0</v>
      </c>
      <c r="BC14" s="143">
        <v>1</v>
      </c>
      <c r="BD14" s="143">
        <v>0</v>
      </c>
      <c r="BE14" s="143">
        <v>0</v>
      </c>
      <c r="BF14" s="143">
        <v>0</v>
      </c>
      <c r="BG14" s="143">
        <v>0</v>
      </c>
      <c r="BH14" s="143">
        <v>0</v>
      </c>
      <c r="BI14" s="143">
        <v>0</v>
      </c>
      <c r="BJ14" s="143">
        <v>0</v>
      </c>
    </row>
    <row r="15" s="18" customFormat="1" ht="30" hidden="1" customHeight="1" spans="1:62">
      <c r="A15" s="39">
        <f t="shared" si="0"/>
        <v>7</v>
      </c>
      <c r="B15" s="40"/>
      <c r="C15" s="40"/>
      <c r="D15" s="40"/>
      <c r="E15" s="40"/>
      <c r="F15" s="40"/>
      <c r="G15" s="41"/>
      <c r="H15" s="41"/>
      <c r="I15" s="40"/>
      <c r="J15" s="40"/>
      <c r="K15" s="41"/>
      <c r="L15" s="55"/>
      <c r="M15" s="56" t="s">
        <v>130</v>
      </c>
      <c r="N15" s="56" t="s">
        <v>130</v>
      </c>
      <c r="O15" s="56" t="s">
        <v>131</v>
      </c>
      <c r="P15" s="57"/>
      <c r="Q15" s="40"/>
      <c r="R15" s="39"/>
      <c r="S15" s="74"/>
      <c r="T15" s="75"/>
      <c r="U15" s="56"/>
      <c r="V15" s="75"/>
      <c r="W15" s="41"/>
      <c r="X15" s="74"/>
      <c r="Y15" s="40" t="s">
        <v>110</v>
      </c>
      <c r="Z15" s="77" t="s">
        <v>111</v>
      </c>
      <c r="AA15" s="77" t="s">
        <v>112</v>
      </c>
      <c r="AB15" s="42" t="s">
        <v>113</v>
      </c>
      <c r="AC15" s="92"/>
      <c r="AD15" s="75" t="s">
        <v>112</v>
      </c>
      <c r="AE15" s="75" t="s">
        <v>110</v>
      </c>
      <c r="AF15" s="75"/>
      <c r="AG15" s="117"/>
      <c r="AH15" s="117"/>
      <c r="AI15" s="117"/>
      <c r="AJ15" s="117"/>
      <c r="AK15" s="118"/>
      <c r="AL15" s="75"/>
      <c r="AM15" s="75">
        <v>0.6129</v>
      </c>
      <c r="AN15" s="75" t="s">
        <v>114</v>
      </c>
      <c r="AO15" s="75" t="s">
        <v>115</v>
      </c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41"/>
      <c r="BA15" s="143">
        <v>0</v>
      </c>
      <c r="BB15" s="143">
        <v>0</v>
      </c>
      <c r="BC15" s="143">
        <v>0</v>
      </c>
      <c r="BD15" s="143">
        <v>1</v>
      </c>
      <c r="BE15" s="143">
        <v>0</v>
      </c>
      <c r="BF15" s="143">
        <v>0</v>
      </c>
      <c r="BG15" s="143">
        <v>0</v>
      </c>
      <c r="BH15" s="143">
        <v>0</v>
      </c>
      <c r="BI15" s="143">
        <v>0</v>
      </c>
      <c r="BJ15" s="143">
        <v>0</v>
      </c>
    </row>
    <row r="16" s="18" customFormat="1" ht="30" hidden="1" customHeight="1" spans="1:62">
      <c r="A16" s="39">
        <f t="shared" si="0"/>
        <v>8</v>
      </c>
      <c r="B16" s="40"/>
      <c r="C16" s="40">
        <v>1</v>
      </c>
      <c r="D16" s="40"/>
      <c r="E16" s="40"/>
      <c r="F16" s="40"/>
      <c r="G16" s="41"/>
      <c r="H16" s="41"/>
      <c r="I16" s="40"/>
      <c r="J16" s="40"/>
      <c r="K16" s="41"/>
      <c r="L16" s="55"/>
      <c r="M16" s="56" t="s">
        <v>29</v>
      </c>
      <c r="N16" s="56" t="s">
        <v>29</v>
      </c>
      <c r="O16" s="56" t="s">
        <v>30</v>
      </c>
      <c r="P16" s="57" t="s">
        <v>132</v>
      </c>
      <c r="Q16" s="40" t="s">
        <v>117</v>
      </c>
      <c r="R16" s="39" t="s">
        <v>118</v>
      </c>
      <c r="S16" s="74"/>
      <c r="T16" s="75" t="s">
        <v>117</v>
      </c>
      <c r="U16" s="56" t="s">
        <v>23</v>
      </c>
      <c r="V16" s="75" t="s">
        <v>117</v>
      </c>
      <c r="W16" s="41" t="s">
        <v>120</v>
      </c>
      <c r="X16" s="74" t="s">
        <v>121</v>
      </c>
      <c r="Y16" s="40" t="s">
        <v>122</v>
      </c>
      <c r="Z16" s="74" t="s">
        <v>111</v>
      </c>
      <c r="AA16" s="74" t="s">
        <v>112</v>
      </c>
      <c r="AB16" s="40" t="s">
        <v>113</v>
      </c>
      <c r="AC16" s="92">
        <f>AC29+AC33+AC37*2+AC48+AC55+AC77</f>
        <v>4.826</v>
      </c>
      <c r="AD16" s="75" t="s">
        <v>112</v>
      </c>
      <c r="AE16" s="75" t="s">
        <v>123</v>
      </c>
      <c r="AF16" s="75"/>
      <c r="AG16" s="117"/>
      <c r="AH16" s="117"/>
      <c r="AI16" s="117"/>
      <c r="AJ16" s="117"/>
      <c r="AK16" s="118"/>
      <c r="AL16" s="75">
        <v>162.1</v>
      </c>
      <c r="AM16" s="75"/>
      <c r="AN16" s="75" t="s">
        <v>114</v>
      </c>
      <c r="AO16" s="75" t="s">
        <v>124</v>
      </c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41"/>
      <c r="BA16" s="143">
        <v>0</v>
      </c>
      <c r="BB16" s="143">
        <v>0</v>
      </c>
      <c r="BC16" s="143">
        <v>0</v>
      </c>
      <c r="BD16" s="143">
        <v>1</v>
      </c>
      <c r="BE16" s="143">
        <v>0</v>
      </c>
      <c r="BF16" s="143">
        <v>0</v>
      </c>
      <c r="BG16" s="143">
        <v>0</v>
      </c>
      <c r="BH16" s="143">
        <v>0</v>
      </c>
      <c r="BI16" s="143">
        <v>0</v>
      </c>
      <c r="BJ16" s="143">
        <v>0</v>
      </c>
    </row>
    <row r="17" s="18" customFormat="1" ht="30" hidden="1" customHeight="1" spans="1:62">
      <c r="A17" s="39">
        <f t="shared" si="0"/>
        <v>9</v>
      </c>
      <c r="B17" s="40"/>
      <c r="C17" s="40"/>
      <c r="D17" s="40"/>
      <c r="E17" s="40"/>
      <c r="F17" s="40"/>
      <c r="G17" s="41"/>
      <c r="H17" s="41"/>
      <c r="I17" s="40"/>
      <c r="J17" s="40"/>
      <c r="K17" s="41"/>
      <c r="L17" s="55"/>
      <c r="M17" s="56" t="s">
        <v>133</v>
      </c>
      <c r="N17" s="56" t="s">
        <v>133</v>
      </c>
      <c r="O17" s="56" t="s">
        <v>134</v>
      </c>
      <c r="P17" s="57"/>
      <c r="Q17" s="40"/>
      <c r="R17" s="39"/>
      <c r="S17" s="74"/>
      <c r="T17" s="75"/>
      <c r="U17" s="56"/>
      <c r="V17" s="75"/>
      <c r="W17" s="41"/>
      <c r="X17" s="74"/>
      <c r="Y17" s="40" t="s">
        <v>110</v>
      </c>
      <c r="Z17" s="77" t="s">
        <v>111</v>
      </c>
      <c r="AA17" s="77" t="s">
        <v>112</v>
      </c>
      <c r="AB17" s="42" t="s">
        <v>113</v>
      </c>
      <c r="AC17" s="92"/>
      <c r="AD17" s="75" t="s">
        <v>112</v>
      </c>
      <c r="AE17" s="75" t="s">
        <v>110</v>
      </c>
      <c r="AF17" s="75"/>
      <c r="AG17" s="117"/>
      <c r="AH17" s="117"/>
      <c r="AI17" s="117"/>
      <c r="AJ17" s="117"/>
      <c r="AK17" s="118"/>
      <c r="AL17" s="75"/>
      <c r="AM17" s="75">
        <v>0.6258</v>
      </c>
      <c r="AN17" s="75" t="s">
        <v>114</v>
      </c>
      <c r="AO17" s="75" t="s">
        <v>115</v>
      </c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41"/>
      <c r="BA17" s="143">
        <v>0</v>
      </c>
      <c r="BB17" s="143">
        <v>0</v>
      </c>
      <c r="BC17" s="143">
        <v>0</v>
      </c>
      <c r="BD17" s="143">
        <v>0</v>
      </c>
      <c r="BE17" s="143">
        <v>1</v>
      </c>
      <c r="BF17" s="143">
        <v>0</v>
      </c>
      <c r="BG17" s="143">
        <v>0</v>
      </c>
      <c r="BH17" s="143">
        <v>0</v>
      </c>
      <c r="BI17" s="143">
        <v>0</v>
      </c>
      <c r="BJ17" s="143">
        <v>0</v>
      </c>
    </row>
    <row r="18" s="18" customFormat="1" ht="30" hidden="1" customHeight="1" spans="1:62">
      <c r="A18" s="39">
        <f t="shared" si="0"/>
        <v>10</v>
      </c>
      <c r="B18" s="40"/>
      <c r="C18" s="40">
        <v>1</v>
      </c>
      <c r="D18" s="40"/>
      <c r="E18" s="40"/>
      <c r="F18" s="40"/>
      <c r="G18" s="41"/>
      <c r="H18" s="41"/>
      <c r="I18" s="40"/>
      <c r="J18" s="40"/>
      <c r="K18" s="41"/>
      <c r="L18" s="55"/>
      <c r="M18" s="56" t="s">
        <v>31</v>
      </c>
      <c r="N18" s="56" t="s">
        <v>31</v>
      </c>
      <c r="O18" s="56" t="s">
        <v>24</v>
      </c>
      <c r="P18" s="57" t="s">
        <v>135</v>
      </c>
      <c r="Q18" s="40" t="s">
        <v>117</v>
      </c>
      <c r="R18" s="39" t="s">
        <v>118</v>
      </c>
      <c r="S18" s="74"/>
      <c r="T18" s="75" t="s">
        <v>117</v>
      </c>
      <c r="U18" s="56" t="s">
        <v>20</v>
      </c>
      <c r="V18" s="75" t="s">
        <v>117</v>
      </c>
      <c r="W18" s="41" t="s">
        <v>120</v>
      </c>
      <c r="X18" s="74" t="s">
        <v>121</v>
      </c>
      <c r="Y18" s="40" t="s">
        <v>122</v>
      </c>
      <c r="Z18" s="74" t="s">
        <v>111</v>
      </c>
      <c r="AA18" s="74" t="s">
        <v>112</v>
      </c>
      <c r="AB18" s="40" t="s">
        <v>113</v>
      </c>
      <c r="AC18" s="92">
        <f>AC29+AC33+AC38+AC39+AC41+AC55+AC77</f>
        <v>5.0034</v>
      </c>
      <c r="AD18" s="75" t="s">
        <v>112</v>
      </c>
      <c r="AE18" s="75" t="s">
        <v>123</v>
      </c>
      <c r="AF18" s="75"/>
      <c r="AG18" s="117"/>
      <c r="AH18" s="117"/>
      <c r="AI18" s="117"/>
      <c r="AJ18" s="117"/>
      <c r="AK18" s="118"/>
      <c r="AL18" s="75">
        <v>158.7</v>
      </c>
      <c r="AM18" s="75"/>
      <c r="AN18" s="75" t="s">
        <v>114</v>
      </c>
      <c r="AO18" s="75" t="s">
        <v>124</v>
      </c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41"/>
      <c r="BA18" s="143">
        <v>0</v>
      </c>
      <c r="BB18" s="143">
        <v>0</v>
      </c>
      <c r="BC18" s="143">
        <v>0</v>
      </c>
      <c r="BD18" s="143">
        <v>0</v>
      </c>
      <c r="BE18" s="143">
        <v>1</v>
      </c>
      <c r="BF18" s="143">
        <v>0</v>
      </c>
      <c r="BG18" s="143">
        <v>0</v>
      </c>
      <c r="BH18" s="143">
        <v>0</v>
      </c>
      <c r="BI18" s="143">
        <v>0</v>
      </c>
      <c r="BJ18" s="143">
        <v>0</v>
      </c>
    </row>
    <row r="19" s="18" customFormat="1" ht="30" hidden="1" customHeight="1" spans="1:62">
      <c r="A19" s="39">
        <f t="shared" si="0"/>
        <v>11</v>
      </c>
      <c r="B19" s="40"/>
      <c r="C19" s="40"/>
      <c r="D19" s="40"/>
      <c r="E19" s="40"/>
      <c r="F19" s="40"/>
      <c r="G19" s="41"/>
      <c r="H19" s="41"/>
      <c r="I19" s="40"/>
      <c r="J19" s="40"/>
      <c r="K19" s="41"/>
      <c r="L19" s="55"/>
      <c r="M19" s="56" t="s">
        <v>136</v>
      </c>
      <c r="N19" s="56" t="s">
        <v>136</v>
      </c>
      <c r="O19" s="56" t="s">
        <v>137</v>
      </c>
      <c r="P19" s="58"/>
      <c r="Q19" s="42" t="s">
        <v>117</v>
      </c>
      <c r="R19" s="76" t="s">
        <v>118</v>
      </c>
      <c r="S19" s="77"/>
      <c r="T19" s="76" t="s">
        <v>117</v>
      </c>
      <c r="U19" s="78"/>
      <c r="V19" s="76" t="s">
        <v>117</v>
      </c>
      <c r="W19" s="42" t="s">
        <v>120</v>
      </c>
      <c r="X19" s="77" t="s">
        <v>121</v>
      </c>
      <c r="Y19" s="40" t="s">
        <v>110</v>
      </c>
      <c r="Z19" s="77" t="s">
        <v>111</v>
      </c>
      <c r="AA19" s="77" t="s">
        <v>112</v>
      </c>
      <c r="AB19" s="42" t="s">
        <v>113</v>
      </c>
      <c r="AC19" s="92"/>
      <c r="AD19" s="75" t="s">
        <v>112</v>
      </c>
      <c r="AE19" s="75" t="s">
        <v>110</v>
      </c>
      <c r="AF19" s="75"/>
      <c r="AG19" s="117"/>
      <c r="AH19" s="117"/>
      <c r="AI19" s="117"/>
      <c r="AJ19" s="117"/>
      <c r="AK19" s="118"/>
      <c r="AL19" s="75"/>
      <c r="AM19" s="75">
        <v>0.599</v>
      </c>
      <c r="AN19" s="75" t="s">
        <v>114</v>
      </c>
      <c r="AO19" s="75" t="s">
        <v>115</v>
      </c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41"/>
      <c r="BA19" s="144">
        <v>0</v>
      </c>
      <c r="BB19" s="144">
        <v>0</v>
      </c>
      <c r="BC19" s="144">
        <v>0</v>
      </c>
      <c r="BD19" s="144">
        <v>0</v>
      </c>
      <c r="BE19" s="144">
        <v>0</v>
      </c>
      <c r="BF19" s="144">
        <v>1</v>
      </c>
      <c r="BG19" s="143">
        <v>0</v>
      </c>
      <c r="BH19" s="143">
        <v>0</v>
      </c>
      <c r="BI19" s="143">
        <v>0</v>
      </c>
      <c r="BJ19" s="143">
        <v>0</v>
      </c>
    </row>
    <row r="20" s="19" customFormat="1" ht="30" hidden="1" customHeight="1" spans="1:62">
      <c r="A20" s="39">
        <f t="shared" si="0"/>
        <v>12</v>
      </c>
      <c r="B20" s="42"/>
      <c r="C20" s="42">
        <v>1</v>
      </c>
      <c r="D20" s="42"/>
      <c r="E20" s="42"/>
      <c r="F20" s="42"/>
      <c r="G20" s="42"/>
      <c r="H20" s="42"/>
      <c r="I20" s="42"/>
      <c r="J20" s="42"/>
      <c r="K20" s="42"/>
      <c r="L20" s="59"/>
      <c r="M20" s="56" t="s">
        <v>53</v>
      </c>
      <c r="N20" s="56" t="s">
        <v>53</v>
      </c>
      <c r="O20" s="56" t="s">
        <v>24</v>
      </c>
      <c r="P20" s="57" t="s">
        <v>138</v>
      </c>
      <c r="Q20" s="42" t="s">
        <v>117</v>
      </c>
      <c r="R20" s="76" t="s">
        <v>118</v>
      </c>
      <c r="S20" s="77"/>
      <c r="T20" s="76" t="s">
        <v>117</v>
      </c>
      <c r="U20" s="78" t="s">
        <v>53</v>
      </c>
      <c r="V20" s="76" t="s">
        <v>117</v>
      </c>
      <c r="W20" s="42" t="s">
        <v>120</v>
      </c>
      <c r="X20" s="77" t="s">
        <v>121</v>
      </c>
      <c r="Y20" s="40" t="s">
        <v>122</v>
      </c>
      <c r="Z20" s="77" t="s">
        <v>111</v>
      </c>
      <c r="AA20" s="77" t="s">
        <v>112</v>
      </c>
      <c r="AB20" s="42" t="s">
        <v>113</v>
      </c>
      <c r="AC20" s="92">
        <f>AC29+AC33+AC37*2+AC41+AC55+AC77+AC120</f>
        <v>5.4182</v>
      </c>
      <c r="AD20" s="75" t="s">
        <v>112</v>
      </c>
      <c r="AE20" s="75" t="s">
        <v>123</v>
      </c>
      <c r="AF20" s="75"/>
      <c r="AG20" s="117"/>
      <c r="AH20" s="117"/>
      <c r="AI20" s="117"/>
      <c r="AJ20" s="117"/>
      <c r="AK20" s="118"/>
      <c r="AL20" s="75">
        <v>174.6</v>
      </c>
      <c r="AM20" s="75"/>
      <c r="AN20" s="75" t="s">
        <v>114</v>
      </c>
      <c r="AO20" s="75" t="s">
        <v>124</v>
      </c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42"/>
      <c r="BA20" s="144">
        <v>0</v>
      </c>
      <c r="BB20" s="144">
        <v>0</v>
      </c>
      <c r="BC20" s="144">
        <v>0</v>
      </c>
      <c r="BD20" s="144">
        <v>0</v>
      </c>
      <c r="BE20" s="144">
        <v>0</v>
      </c>
      <c r="BF20" s="144">
        <v>1</v>
      </c>
      <c r="BG20" s="143">
        <v>0</v>
      </c>
      <c r="BH20" s="143">
        <v>0</v>
      </c>
      <c r="BI20" s="143">
        <v>0</v>
      </c>
      <c r="BJ20" s="143">
        <v>0</v>
      </c>
    </row>
    <row r="21" s="19" customFormat="1" ht="30" hidden="1" customHeight="1" spans="1:62">
      <c r="A21" s="39">
        <f t="shared" ref="A21:A28" si="1">ROW()-8</f>
        <v>13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59"/>
      <c r="M21" s="56" t="s">
        <v>139</v>
      </c>
      <c r="N21" s="56" t="s">
        <v>139</v>
      </c>
      <c r="O21" s="56" t="s">
        <v>140</v>
      </c>
      <c r="P21" s="57"/>
      <c r="Q21" s="42"/>
      <c r="R21" s="76"/>
      <c r="S21" s="77"/>
      <c r="T21" s="76"/>
      <c r="U21" s="78"/>
      <c r="V21" s="76"/>
      <c r="W21" s="42"/>
      <c r="X21" s="77"/>
      <c r="Y21" s="40"/>
      <c r="Z21" s="77"/>
      <c r="AA21" s="77"/>
      <c r="AB21" s="42"/>
      <c r="AC21" s="92"/>
      <c r="AD21" s="75"/>
      <c r="AE21" s="75" t="s">
        <v>110</v>
      </c>
      <c r="AF21" s="75"/>
      <c r="AG21" s="117"/>
      <c r="AH21" s="117"/>
      <c r="AI21" s="117"/>
      <c r="AJ21" s="117"/>
      <c r="AK21" s="118"/>
      <c r="AL21" s="75"/>
      <c r="AM21" s="75">
        <v>0.5007</v>
      </c>
      <c r="AN21" s="75" t="s">
        <v>114</v>
      </c>
      <c r="AO21" s="75" t="s">
        <v>115</v>
      </c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42"/>
      <c r="BA21" s="144">
        <v>0</v>
      </c>
      <c r="BB21" s="144">
        <v>0</v>
      </c>
      <c r="BC21" s="144">
        <v>0</v>
      </c>
      <c r="BD21" s="144">
        <v>0</v>
      </c>
      <c r="BE21" s="144">
        <v>0</v>
      </c>
      <c r="BF21" s="144">
        <v>0</v>
      </c>
      <c r="BG21" s="143">
        <v>1</v>
      </c>
      <c r="BH21" s="143">
        <v>0</v>
      </c>
      <c r="BI21" s="143">
        <v>0</v>
      </c>
      <c r="BJ21" s="143">
        <v>0</v>
      </c>
    </row>
    <row r="22" s="19" customFormat="1" ht="30" hidden="1" customHeight="1" spans="1:62">
      <c r="A22" s="39">
        <f t="shared" si="1"/>
        <v>14</v>
      </c>
      <c r="B22" s="42"/>
      <c r="C22" s="42">
        <v>1</v>
      </c>
      <c r="D22" s="42"/>
      <c r="E22" s="42"/>
      <c r="F22" s="42"/>
      <c r="G22" s="42"/>
      <c r="H22" s="42"/>
      <c r="I22" s="42"/>
      <c r="J22" s="42"/>
      <c r="K22" s="42"/>
      <c r="L22" s="59"/>
      <c r="M22" s="56" t="s">
        <v>141</v>
      </c>
      <c r="N22" s="56" t="s">
        <v>54</v>
      </c>
      <c r="O22" s="56" t="s">
        <v>60</v>
      </c>
      <c r="P22" s="57" t="s">
        <v>142</v>
      </c>
      <c r="Q22" s="42" t="s">
        <v>117</v>
      </c>
      <c r="R22" s="45" t="s">
        <v>118</v>
      </c>
      <c r="S22" s="74"/>
      <c r="T22" s="75" t="s">
        <v>119</v>
      </c>
      <c r="U22" s="79" t="s">
        <v>54</v>
      </c>
      <c r="V22" s="75" t="s">
        <v>143</v>
      </c>
      <c r="W22" s="74" t="s">
        <v>120</v>
      </c>
      <c r="X22" s="74" t="s">
        <v>121</v>
      </c>
      <c r="Y22" s="40" t="s">
        <v>122</v>
      </c>
      <c r="Z22" s="74" t="s">
        <v>111</v>
      </c>
      <c r="AA22" s="74" t="s">
        <v>112</v>
      </c>
      <c r="AB22" s="40" t="s">
        <v>144</v>
      </c>
      <c r="AC22" s="92">
        <f>AC29+AC33+AC40*2+AC41+AC77+AC80</f>
        <v>3.8796</v>
      </c>
      <c r="AD22" s="75" t="s">
        <v>110</v>
      </c>
      <c r="AE22" s="75" t="s">
        <v>123</v>
      </c>
      <c r="AF22" s="75"/>
      <c r="AG22" s="117"/>
      <c r="AH22" s="117"/>
      <c r="AI22" s="117"/>
      <c r="AJ22" s="117"/>
      <c r="AK22" s="118"/>
      <c r="AL22" s="75">
        <v>95</v>
      </c>
      <c r="AM22" s="75"/>
      <c r="AN22" s="75" t="s">
        <v>114</v>
      </c>
      <c r="AO22" s="75" t="s">
        <v>124</v>
      </c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98"/>
      <c r="BA22" s="144">
        <v>0</v>
      </c>
      <c r="BB22" s="144">
        <v>0</v>
      </c>
      <c r="BC22" s="144">
        <v>0</v>
      </c>
      <c r="BD22" s="144">
        <v>0</v>
      </c>
      <c r="BE22" s="144">
        <v>0</v>
      </c>
      <c r="BF22" s="144">
        <v>0</v>
      </c>
      <c r="BG22" s="143">
        <v>1</v>
      </c>
      <c r="BH22" s="143">
        <v>0</v>
      </c>
      <c r="BI22" s="143">
        <v>0</v>
      </c>
      <c r="BJ22" s="143">
        <v>0</v>
      </c>
    </row>
    <row r="23" s="19" customFormat="1" ht="30" hidden="1" customHeight="1" spans="1:62">
      <c r="A23" s="39">
        <f t="shared" si="1"/>
        <v>15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59"/>
      <c r="M23" s="56" t="s">
        <v>145</v>
      </c>
      <c r="N23" s="56" t="s">
        <v>145</v>
      </c>
      <c r="O23" s="56" t="s">
        <v>140</v>
      </c>
      <c r="P23" s="57"/>
      <c r="Q23" s="42"/>
      <c r="R23" s="45"/>
      <c r="S23" s="74"/>
      <c r="T23" s="75"/>
      <c r="U23" s="79"/>
      <c r="V23" s="75"/>
      <c r="W23" s="74"/>
      <c r="X23" s="74"/>
      <c r="Y23" s="40"/>
      <c r="Z23" s="74"/>
      <c r="AA23" s="74"/>
      <c r="AB23" s="40"/>
      <c r="AC23" s="92"/>
      <c r="AD23" s="75"/>
      <c r="AE23" s="75" t="s">
        <v>110</v>
      </c>
      <c r="AF23" s="75"/>
      <c r="AG23" s="117"/>
      <c r="AH23" s="117"/>
      <c r="AI23" s="117"/>
      <c r="AJ23" s="117"/>
      <c r="AK23" s="118"/>
      <c r="AL23" s="75"/>
      <c r="AM23" s="75">
        <v>0.438</v>
      </c>
      <c r="AN23" s="75" t="s">
        <v>114</v>
      </c>
      <c r="AO23" s="75" t="s">
        <v>115</v>
      </c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98"/>
      <c r="BA23" s="144">
        <v>0</v>
      </c>
      <c r="BB23" s="144">
        <v>0</v>
      </c>
      <c r="BC23" s="144">
        <v>0</v>
      </c>
      <c r="BD23" s="144">
        <v>0</v>
      </c>
      <c r="BE23" s="144">
        <v>0</v>
      </c>
      <c r="BF23" s="144">
        <v>0</v>
      </c>
      <c r="BG23" s="143">
        <v>0</v>
      </c>
      <c r="BH23" s="143">
        <v>1</v>
      </c>
      <c r="BI23" s="143">
        <v>0</v>
      </c>
      <c r="BJ23" s="143">
        <v>0</v>
      </c>
    </row>
    <row r="24" s="19" customFormat="1" ht="30" hidden="1" customHeight="1" spans="1:62">
      <c r="A24" s="39">
        <f t="shared" si="1"/>
        <v>16</v>
      </c>
      <c r="B24" s="42"/>
      <c r="C24" s="42">
        <v>1</v>
      </c>
      <c r="D24" s="42"/>
      <c r="E24" s="42"/>
      <c r="F24" s="42"/>
      <c r="G24" s="42"/>
      <c r="H24" s="42"/>
      <c r="I24" s="42"/>
      <c r="J24" s="42"/>
      <c r="K24" s="42"/>
      <c r="L24" s="59"/>
      <c r="M24" s="56" t="s">
        <v>146</v>
      </c>
      <c r="N24" s="56" t="s">
        <v>55</v>
      </c>
      <c r="O24" s="56" t="s">
        <v>60</v>
      </c>
      <c r="P24" s="57" t="s">
        <v>142</v>
      </c>
      <c r="Q24" s="42" t="s">
        <v>117</v>
      </c>
      <c r="R24" s="45" t="s">
        <v>118</v>
      </c>
      <c r="S24" s="74"/>
      <c r="T24" s="75" t="s">
        <v>119</v>
      </c>
      <c r="U24" s="79" t="s">
        <v>54</v>
      </c>
      <c r="V24" s="75" t="s">
        <v>143</v>
      </c>
      <c r="W24" s="74" t="s">
        <v>120</v>
      </c>
      <c r="X24" s="74" t="s">
        <v>121</v>
      </c>
      <c r="Y24" s="40" t="s">
        <v>122</v>
      </c>
      <c r="Z24" s="74" t="s">
        <v>111</v>
      </c>
      <c r="AA24" s="74" t="s">
        <v>112</v>
      </c>
      <c r="AB24" s="40" t="s">
        <v>144</v>
      </c>
      <c r="AC24" s="92">
        <f>AC29+AC33+AC40*2+AC41+AC77+AC81</f>
        <v>3.8596</v>
      </c>
      <c r="AD24" s="75" t="s">
        <v>110</v>
      </c>
      <c r="AE24" s="75" t="s">
        <v>123</v>
      </c>
      <c r="AF24" s="75"/>
      <c r="AG24" s="117"/>
      <c r="AH24" s="117"/>
      <c r="AI24" s="117"/>
      <c r="AJ24" s="117"/>
      <c r="AK24" s="118"/>
      <c r="AL24" s="75">
        <v>101</v>
      </c>
      <c r="AM24" s="75"/>
      <c r="AN24" s="75" t="s">
        <v>114</v>
      </c>
      <c r="AO24" s="75" t="s">
        <v>124</v>
      </c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98"/>
      <c r="BA24" s="144">
        <v>0</v>
      </c>
      <c r="BB24" s="144">
        <v>0</v>
      </c>
      <c r="BC24" s="144">
        <v>0</v>
      </c>
      <c r="BD24" s="144">
        <v>0</v>
      </c>
      <c r="BE24" s="144">
        <v>0</v>
      </c>
      <c r="BF24" s="144">
        <v>0</v>
      </c>
      <c r="BG24" s="143">
        <v>0</v>
      </c>
      <c r="BH24" s="143">
        <v>1</v>
      </c>
      <c r="BI24" s="143">
        <v>0</v>
      </c>
      <c r="BJ24" s="143">
        <v>0</v>
      </c>
    </row>
    <row r="25" s="19" customFormat="1" ht="30" hidden="1" customHeight="1" spans="1:62">
      <c r="A25" s="39">
        <f t="shared" si="1"/>
        <v>17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59"/>
      <c r="M25" s="60" t="s">
        <v>147</v>
      </c>
      <c r="N25" s="60" t="s">
        <v>147</v>
      </c>
      <c r="O25" s="60" t="s">
        <v>148</v>
      </c>
      <c r="P25" s="60" t="s">
        <v>149</v>
      </c>
      <c r="Q25" s="60" t="s">
        <v>112</v>
      </c>
      <c r="R25" s="60" t="s">
        <v>118</v>
      </c>
      <c r="S25" s="60"/>
      <c r="T25" s="60" t="s">
        <v>117</v>
      </c>
      <c r="U25" s="60"/>
      <c r="V25" s="60" t="s">
        <v>117</v>
      </c>
      <c r="W25" s="60" t="s">
        <v>120</v>
      </c>
      <c r="X25" s="60" t="s">
        <v>121</v>
      </c>
      <c r="Y25" s="60" t="s">
        <v>150</v>
      </c>
      <c r="Z25" s="60" t="s">
        <v>111</v>
      </c>
      <c r="AA25" s="60" t="s">
        <v>112</v>
      </c>
      <c r="AB25" s="60"/>
      <c r="AC25" s="93">
        <v>3.2978</v>
      </c>
      <c r="AD25" s="94" t="s">
        <v>110</v>
      </c>
      <c r="AE25" s="75" t="s">
        <v>110</v>
      </c>
      <c r="AF25" s="75"/>
      <c r="AG25" s="117"/>
      <c r="AH25" s="117"/>
      <c r="AI25" s="117"/>
      <c r="AJ25" s="117"/>
      <c r="AK25" s="118"/>
      <c r="AL25" s="75"/>
      <c r="AM25" s="93">
        <v>0.448</v>
      </c>
      <c r="AN25" s="93" t="s">
        <v>114</v>
      </c>
      <c r="AO25" s="93" t="s">
        <v>115</v>
      </c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98"/>
      <c r="BA25" s="144">
        <v>0</v>
      </c>
      <c r="BB25" s="144">
        <v>0</v>
      </c>
      <c r="BC25" s="144">
        <v>0</v>
      </c>
      <c r="BD25" s="144">
        <v>0</v>
      </c>
      <c r="BE25" s="144">
        <v>0</v>
      </c>
      <c r="BF25" s="144">
        <v>0</v>
      </c>
      <c r="BG25" s="143">
        <v>0</v>
      </c>
      <c r="BH25" s="143">
        <v>0</v>
      </c>
      <c r="BI25" s="143">
        <v>1</v>
      </c>
      <c r="BJ25" s="143">
        <v>0</v>
      </c>
    </row>
    <row r="26" s="19" customFormat="1" ht="30" hidden="1" customHeight="1" spans="1:62">
      <c r="A26" s="39">
        <f t="shared" si="1"/>
        <v>18</v>
      </c>
      <c r="B26" s="42"/>
      <c r="C26" s="42">
        <v>1</v>
      </c>
      <c r="D26" s="42"/>
      <c r="E26" s="42"/>
      <c r="F26" s="42"/>
      <c r="G26" s="42"/>
      <c r="H26" s="42"/>
      <c r="I26" s="42"/>
      <c r="J26" s="42"/>
      <c r="K26" s="42"/>
      <c r="L26" s="59"/>
      <c r="M26" s="56" t="s">
        <v>56</v>
      </c>
      <c r="N26" s="56" t="s">
        <v>56</v>
      </c>
      <c r="O26" s="56" t="s">
        <v>24</v>
      </c>
      <c r="P26" s="57" t="s">
        <v>151</v>
      </c>
      <c r="Q26" s="42" t="s">
        <v>117</v>
      </c>
      <c r="R26" s="45" t="s">
        <v>118</v>
      </c>
      <c r="S26" s="74"/>
      <c r="T26" s="75" t="s">
        <v>117</v>
      </c>
      <c r="U26" s="79" t="s">
        <v>56</v>
      </c>
      <c r="V26" s="79" t="s">
        <v>117</v>
      </c>
      <c r="W26" s="79" t="s">
        <v>120</v>
      </c>
      <c r="X26" s="79" t="s">
        <v>121</v>
      </c>
      <c r="Y26" s="40" t="s">
        <v>122</v>
      </c>
      <c r="Z26" s="79" t="s">
        <v>111</v>
      </c>
      <c r="AA26" s="79" t="s">
        <v>112</v>
      </c>
      <c r="AB26" s="79" t="s">
        <v>152</v>
      </c>
      <c r="AC26" s="92">
        <f>AC29+AC33+AC77+AC82</f>
        <v>3.4278</v>
      </c>
      <c r="AD26" s="75" t="s">
        <v>110</v>
      </c>
      <c r="AE26" s="75" t="s">
        <v>123</v>
      </c>
      <c r="AF26" s="75"/>
      <c r="AG26" s="117"/>
      <c r="AH26" s="117"/>
      <c r="AI26" s="117"/>
      <c r="AJ26" s="117"/>
      <c r="AK26" s="118"/>
      <c r="AL26" s="119">
        <v>113</v>
      </c>
      <c r="AM26" s="75"/>
      <c r="AN26" s="75" t="s">
        <v>114</v>
      </c>
      <c r="AO26" s="75" t="s">
        <v>124</v>
      </c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98"/>
      <c r="BA26" s="144">
        <v>0</v>
      </c>
      <c r="BB26" s="144">
        <v>0</v>
      </c>
      <c r="BC26" s="144">
        <v>0</v>
      </c>
      <c r="BD26" s="144">
        <v>0</v>
      </c>
      <c r="BE26" s="144">
        <v>0</v>
      </c>
      <c r="BF26" s="144">
        <v>0</v>
      </c>
      <c r="BG26" s="143">
        <v>0</v>
      </c>
      <c r="BH26" s="143">
        <v>0</v>
      </c>
      <c r="BI26" s="143">
        <v>1</v>
      </c>
      <c r="BJ26" s="143">
        <v>0</v>
      </c>
    </row>
    <row r="27" s="19" customFormat="1" ht="30" customHeight="1" spans="1:62">
      <c r="A27" s="39">
        <f t="shared" si="1"/>
        <v>19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59"/>
      <c r="M27" s="56" t="s">
        <v>153</v>
      </c>
      <c r="N27" s="56" t="s">
        <v>153</v>
      </c>
      <c r="O27" s="56" t="s">
        <v>24</v>
      </c>
      <c r="P27" s="57" t="s">
        <v>154</v>
      </c>
      <c r="Q27" s="42" t="s">
        <v>117</v>
      </c>
      <c r="R27" s="45" t="s">
        <v>118</v>
      </c>
      <c r="S27" s="74"/>
      <c r="T27" s="75" t="s">
        <v>117</v>
      </c>
      <c r="U27" s="79" t="s">
        <v>56</v>
      </c>
      <c r="V27" s="79" t="s">
        <v>117</v>
      </c>
      <c r="W27" s="79" t="s">
        <v>120</v>
      </c>
      <c r="X27" s="79" t="s">
        <v>121</v>
      </c>
      <c r="Y27" s="40" t="s">
        <v>122</v>
      </c>
      <c r="Z27" s="79" t="s">
        <v>111</v>
      </c>
      <c r="AA27" s="79" t="s">
        <v>112</v>
      </c>
      <c r="AB27" s="79" t="s">
        <v>155</v>
      </c>
      <c r="AC27" s="92">
        <f>AC28+AC32+AC82</f>
        <v>4.4525</v>
      </c>
      <c r="AD27" s="75" t="s">
        <v>110</v>
      </c>
      <c r="AE27" s="75" t="s">
        <v>110</v>
      </c>
      <c r="AF27" s="75"/>
      <c r="AG27" s="117"/>
      <c r="AH27" s="117"/>
      <c r="AI27" s="117"/>
      <c r="AJ27" s="117"/>
      <c r="AK27" s="118"/>
      <c r="AL27" s="119"/>
      <c r="AM27" s="75">
        <v>0.422</v>
      </c>
      <c r="AN27" s="93" t="s">
        <v>114</v>
      </c>
      <c r="AO27" s="93" t="s">
        <v>115</v>
      </c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98"/>
      <c r="BA27" s="144">
        <v>0</v>
      </c>
      <c r="BB27" s="144">
        <v>0</v>
      </c>
      <c r="BC27" s="144">
        <v>0</v>
      </c>
      <c r="BD27" s="144">
        <v>0</v>
      </c>
      <c r="BE27" s="144">
        <v>0</v>
      </c>
      <c r="BF27" s="144">
        <v>0</v>
      </c>
      <c r="BG27" s="143">
        <v>0</v>
      </c>
      <c r="BH27" s="143">
        <v>0</v>
      </c>
      <c r="BI27" s="143">
        <v>0</v>
      </c>
      <c r="BJ27" s="143">
        <v>1</v>
      </c>
    </row>
    <row r="28" s="20" customFormat="1" ht="30" customHeight="1" spans="1:62">
      <c r="A28" s="43">
        <f t="shared" si="1"/>
        <v>20</v>
      </c>
      <c r="B28" s="44"/>
      <c r="C28" s="44">
        <v>1</v>
      </c>
      <c r="D28" s="44"/>
      <c r="E28" s="44"/>
      <c r="F28" s="44"/>
      <c r="G28" s="44"/>
      <c r="H28" s="44"/>
      <c r="I28" s="44"/>
      <c r="J28" s="44"/>
      <c r="K28" s="44"/>
      <c r="L28" s="61"/>
      <c r="M28" s="62" t="s">
        <v>57</v>
      </c>
      <c r="N28" s="62" t="s">
        <v>57</v>
      </c>
      <c r="O28" s="62" t="s">
        <v>24</v>
      </c>
      <c r="P28" s="63" t="s">
        <v>154</v>
      </c>
      <c r="Q28" s="44" t="s">
        <v>117</v>
      </c>
      <c r="R28" s="80" t="s">
        <v>118</v>
      </c>
      <c r="S28" s="81"/>
      <c r="T28" s="82" t="s">
        <v>117</v>
      </c>
      <c r="U28" s="83" t="s">
        <v>56</v>
      </c>
      <c r="V28" s="83" t="s">
        <v>117</v>
      </c>
      <c r="W28" s="83" t="s">
        <v>120</v>
      </c>
      <c r="X28" s="83" t="s">
        <v>121</v>
      </c>
      <c r="Y28" s="95" t="s">
        <v>122</v>
      </c>
      <c r="Z28" s="83" t="s">
        <v>111</v>
      </c>
      <c r="AA28" s="83" t="s">
        <v>112</v>
      </c>
      <c r="AB28" s="83" t="s">
        <v>155</v>
      </c>
      <c r="AC28" s="96">
        <f>AC29+AC33+AC84</f>
        <v>1.5455</v>
      </c>
      <c r="AD28" s="82" t="s">
        <v>110</v>
      </c>
      <c r="AE28" s="82" t="s">
        <v>123</v>
      </c>
      <c r="AF28" s="82"/>
      <c r="AG28" s="120"/>
      <c r="AH28" s="120"/>
      <c r="AI28" s="120"/>
      <c r="AJ28" s="120"/>
      <c r="AK28" s="121"/>
      <c r="AL28" s="122"/>
      <c r="AM28" s="82"/>
      <c r="AN28" s="82" t="s">
        <v>114</v>
      </c>
      <c r="AO28" s="82" t="s">
        <v>124</v>
      </c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145"/>
      <c r="BA28" s="146">
        <v>0</v>
      </c>
      <c r="BB28" s="146">
        <v>0</v>
      </c>
      <c r="BC28" s="146">
        <v>0</v>
      </c>
      <c r="BD28" s="146">
        <v>0</v>
      </c>
      <c r="BE28" s="146">
        <v>0</v>
      </c>
      <c r="BF28" s="146">
        <v>0</v>
      </c>
      <c r="BG28" s="150">
        <v>0</v>
      </c>
      <c r="BH28" s="150">
        <v>0</v>
      </c>
      <c r="BI28" s="150">
        <v>0</v>
      </c>
      <c r="BJ28" s="150">
        <v>1</v>
      </c>
    </row>
    <row r="29" s="18" customFormat="1" ht="30" customHeight="1" spans="1:62">
      <c r="A29" s="39">
        <f t="shared" ref="A29:A86" si="2">ROW()-8</f>
        <v>21</v>
      </c>
      <c r="B29" s="40"/>
      <c r="C29" s="40"/>
      <c r="D29" s="40">
        <v>2</v>
      </c>
      <c r="E29" s="40"/>
      <c r="F29" s="40"/>
      <c r="G29" s="41"/>
      <c r="H29" s="41"/>
      <c r="I29" s="40"/>
      <c r="J29" s="40"/>
      <c r="K29" s="41"/>
      <c r="L29" s="64"/>
      <c r="M29" s="56" t="s">
        <v>156</v>
      </c>
      <c r="N29" s="56" t="s">
        <v>156</v>
      </c>
      <c r="O29" s="56" t="s">
        <v>157</v>
      </c>
      <c r="P29" s="57" t="s">
        <v>142</v>
      </c>
      <c r="Q29" s="40" t="s">
        <v>117</v>
      </c>
      <c r="R29" s="39" t="s">
        <v>118</v>
      </c>
      <c r="S29" s="74"/>
      <c r="T29" s="75" t="s">
        <v>119</v>
      </c>
      <c r="U29" s="57" t="s">
        <v>158</v>
      </c>
      <c r="V29" s="75" t="s">
        <v>143</v>
      </c>
      <c r="W29" s="41" t="s">
        <v>121</v>
      </c>
      <c r="X29" s="74" t="s">
        <v>120</v>
      </c>
      <c r="Y29" s="40" t="s">
        <v>122</v>
      </c>
      <c r="Z29" s="74" t="s">
        <v>111</v>
      </c>
      <c r="AA29" s="74" t="s">
        <v>112</v>
      </c>
      <c r="AB29" s="39" t="s">
        <v>159</v>
      </c>
      <c r="AC29" s="92">
        <f>AC30*2+AC31+AC32</f>
        <v>0.422</v>
      </c>
      <c r="AD29" s="75" t="s">
        <v>112</v>
      </c>
      <c r="AE29" s="75" t="s">
        <v>123</v>
      </c>
      <c r="AF29" s="75" t="s">
        <v>160</v>
      </c>
      <c r="AG29" s="117">
        <v>234</v>
      </c>
      <c r="AH29" s="117">
        <v>140.5</v>
      </c>
      <c r="AI29" s="117">
        <v>2.5</v>
      </c>
      <c r="AJ29" s="117">
        <v>0.64603305</v>
      </c>
      <c r="AK29" s="118">
        <v>0.653217354746789</v>
      </c>
      <c r="AL29" s="75">
        <v>11.17</v>
      </c>
      <c r="AM29" s="75"/>
      <c r="AN29" s="75" t="s">
        <v>161</v>
      </c>
      <c r="AO29" s="75" t="s">
        <v>162</v>
      </c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41"/>
      <c r="BA29" s="143" t="s">
        <v>163</v>
      </c>
      <c r="BB29" s="143" t="s">
        <v>163</v>
      </c>
      <c r="BC29" s="143" t="s">
        <v>163</v>
      </c>
      <c r="BD29" s="143" t="s">
        <v>163</v>
      </c>
      <c r="BE29" s="143" t="s">
        <v>163</v>
      </c>
      <c r="BF29" s="143" t="s">
        <v>163</v>
      </c>
      <c r="BG29" s="143" t="s">
        <v>163</v>
      </c>
      <c r="BH29" s="143" t="s">
        <v>163</v>
      </c>
      <c r="BI29" s="143">
        <v>1</v>
      </c>
      <c r="BJ29" s="143">
        <v>1</v>
      </c>
    </row>
    <row r="30" s="18" customFormat="1" ht="30" customHeight="1" spans="1:62">
      <c r="A30" s="39">
        <f t="shared" si="2"/>
        <v>22</v>
      </c>
      <c r="B30" s="39"/>
      <c r="C30" s="39"/>
      <c r="D30" s="39"/>
      <c r="E30" s="39">
        <v>3</v>
      </c>
      <c r="F30" s="41"/>
      <c r="G30" s="41"/>
      <c r="H30" s="41"/>
      <c r="I30" s="41"/>
      <c r="J30" s="41"/>
      <c r="K30" s="41"/>
      <c r="L30" s="65"/>
      <c r="M30" s="66"/>
      <c r="N30" s="56" t="s">
        <v>164</v>
      </c>
      <c r="O30" s="56" t="s">
        <v>165</v>
      </c>
      <c r="P30" s="57" t="s">
        <v>166</v>
      </c>
      <c r="Q30" s="40" t="s">
        <v>167</v>
      </c>
      <c r="R30" s="39" t="s">
        <v>118</v>
      </c>
      <c r="S30" s="74"/>
      <c r="T30" s="75" t="s">
        <v>119</v>
      </c>
      <c r="U30" s="66" t="s">
        <v>112</v>
      </c>
      <c r="V30" s="75" t="s">
        <v>143</v>
      </c>
      <c r="W30" s="41" t="s">
        <v>121</v>
      </c>
      <c r="X30" s="74" t="s">
        <v>120</v>
      </c>
      <c r="Y30" s="40" t="s">
        <v>166</v>
      </c>
      <c r="Z30" s="39" t="s">
        <v>168</v>
      </c>
      <c r="AA30" s="39" t="s">
        <v>112</v>
      </c>
      <c r="AB30" s="39" t="s">
        <v>169</v>
      </c>
      <c r="AC30" s="92">
        <v>0.001</v>
      </c>
      <c r="AD30" s="75" t="s">
        <v>112</v>
      </c>
      <c r="AE30" s="75"/>
      <c r="AF30" s="75"/>
      <c r="AG30" s="117"/>
      <c r="AH30" s="117"/>
      <c r="AI30" s="117"/>
      <c r="AJ30" s="117"/>
      <c r="AK30" s="118"/>
      <c r="AL30" s="75"/>
      <c r="AM30" s="75"/>
      <c r="AN30" s="123"/>
      <c r="AO30" s="123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41"/>
      <c r="BA30" s="143" t="s">
        <v>170</v>
      </c>
      <c r="BB30" s="143" t="s">
        <v>170</v>
      </c>
      <c r="BC30" s="143" t="s">
        <v>170</v>
      </c>
      <c r="BD30" s="143" t="s">
        <v>170</v>
      </c>
      <c r="BE30" s="143" t="s">
        <v>170</v>
      </c>
      <c r="BF30" s="143" t="s">
        <v>170</v>
      </c>
      <c r="BG30" s="143" t="s">
        <v>170</v>
      </c>
      <c r="BH30" s="143" t="s">
        <v>170</v>
      </c>
      <c r="BI30" s="143">
        <v>2</v>
      </c>
      <c r="BJ30" s="143">
        <v>2</v>
      </c>
    </row>
    <row r="31" s="18" customFormat="1" ht="30" customHeight="1" spans="1:62">
      <c r="A31" s="39">
        <f t="shared" si="2"/>
        <v>23</v>
      </c>
      <c r="B31" s="39"/>
      <c r="C31" s="39"/>
      <c r="D31" s="39"/>
      <c r="E31" s="39">
        <v>3</v>
      </c>
      <c r="F31" s="41"/>
      <c r="G31" s="41"/>
      <c r="H31" s="41"/>
      <c r="I31" s="41"/>
      <c r="J31" s="41"/>
      <c r="K31" s="41"/>
      <c r="L31" s="64" t="s">
        <v>171</v>
      </c>
      <c r="M31" s="40"/>
      <c r="N31" s="56" t="s">
        <v>172</v>
      </c>
      <c r="O31" s="56" t="s">
        <v>173</v>
      </c>
      <c r="P31" s="57" t="s">
        <v>166</v>
      </c>
      <c r="Q31" s="40" t="s">
        <v>167</v>
      </c>
      <c r="R31" s="39" t="s">
        <v>118</v>
      </c>
      <c r="S31" s="74"/>
      <c r="T31" s="75" t="s">
        <v>119</v>
      </c>
      <c r="U31" s="66" t="s">
        <v>112</v>
      </c>
      <c r="V31" s="75" t="s">
        <v>143</v>
      </c>
      <c r="W31" s="41" t="s">
        <v>121</v>
      </c>
      <c r="X31" s="74" t="s">
        <v>120</v>
      </c>
      <c r="Y31" s="40" t="s">
        <v>166</v>
      </c>
      <c r="Z31" s="39" t="s">
        <v>112</v>
      </c>
      <c r="AA31" s="39" t="s">
        <v>112</v>
      </c>
      <c r="AB31" s="39" t="s">
        <v>174</v>
      </c>
      <c r="AC31" s="97">
        <v>0.001</v>
      </c>
      <c r="AD31" s="75" t="s">
        <v>112</v>
      </c>
      <c r="AE31" s="75"/>
      <c r="AF31" s="75"/>
      <c r="AG31" s="117"/>
      <c r="AH31" s="117"/>
      <c r="AI31" s="117"/>
      <c r="AJ31" s="117"/>
      <c r="AK31" s="118"/>
      <c r="AL31" s="75"/>
      <c r="AM31" s="75"/>
      <c r="AN31" s="123"/>
      <c r="AO31" s="123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41"/>
      <c r="BA31" s="143" t="s">
        <v>163</v>
      </c>
      <c r="BB31" s="143" t="s">
        <v>163</v>
      </c>
      <c r="BC31" s="143" t="s">
        <v>163</v>
      </c>
      <c r="BD31" s="143" t="s">
        <v>163</v>
      </c>
      <c r="BE31" s="143" t="s">
        <v>163</v>
      </c>
      <c r="BF31" s="143" t="s">
        <v>163</v>
      </c>
      <c r="BG31" s="143" t="s">
        <v>163</v>
      </c>
      <c r="BH31" s="143" t="s">
        <v>163</v>
      </c>
      <c r="BI31" s="143">
        <v>1</v>
      </c>
      <c r="BJ31" s="143">
        <v>1</v>
      </c>
    </row>
    <row r="32" s="18" customFormat="1" ht="30" customHeight="1" spans="1:62">
      <c r="A32" s="39">
        <f t="shared" si="2"/>
        <v>24</v>
      </c>
      <c r="B32" s="39"/>
      <c r="C32" s="39"/>
      <c r="D32" s="39"/>
      <c r="E32" s="39">
        <v>3</v>
      </c>
      <c r="F32" s="41"/>
      <c r="G32" s="41"/>
      <c r="H32" s="41"/>
      <c r="I32" s="41"/>
      <c r="J32" s="41"/>
      <c r="K32" s="41"/>
      <c r="L32" s="65"/>
      <c r="M32" s="66"/>
      <c r="N32" s="56" t="s">
        <v>175</v>
      </c>
      <c r="O32" s="56" t="s">
        <v>176</v>
      </c>
      <c r="P32" s="57" t="s">
        <v>177</v>
      </c>
      <c r="Q32" s="40" t="s">
        <v>112</v>
      </c>
      <c r="R32" s="39" t="s">
        <v>118</v>
      </c>
      <c r="S32" s="74"/>
      <c r="T32" s="75" t="s">
        <v>119</v>
      </c>
      <c r="U32" s="66" t="s">
        <v>178</v>
      </c>
      <c r="V32" s="75" t="s">
        <v>117</v>
      </c>
      <c r="W32" s="41" t="s">
        <v>121</v>
      </c>
      <c r="X32" s="74" t="s">
        <v>120</v>
      </c>
      <c r="Y32" s="40" t="s">
        <v>179</v>
      </c>
      <c r="Z32" s="39" t="s">
        <v>180</v>
      </c>
      <c r="AA32" s="41" t="s">
        <v>181</v>
      </c>
      <c r="AB32" s="39" t="s">
        <v>159</v>
      </c>
      <c r="AC32" s="97">
        <v>0.419</v>
      </c>
      <c r="AD32" s="75" t="s">
        <v>112</v>
      </c>
      <c r="AE32" s="75" t="s">
        <v>182</v>
      </c>
      <c r="AF32" s="75"/>
      <c r="AG32" s="117">
        <v>235</v>
      </c>
      <c r="AH32" s="117">
        <v>139</v>
      </c>
      <c r="AI32" s="117">
        <v>2.5</v>
      </c>
      <c r="AJ32" s="117">
        <v>0.64186725</v>
      </c>
      <c r="AK32" s="118">
        <v>0.652782954730904</v>
      </c>
      <c r="AL32" s="75"/>
      <c r="AM32" s="75"/>
      <c r="AN32" s="123"/>
      <c r="AO32" s="123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41"/>
      <c r="BA32" s="143" t="s">
        <v>163</v>
      </c>
      <c r="BB32" s="143" t="s">
        <v>163</v>
      </c>
      <c r="BC32" s="143" t="s">
        <v>163</v>
      </c>
      <c r="BD32" s="143" t="s">
        <v>163</v>
      </c>
      <c r="BE32" s="143" t="s">
        <v>163</v>
      </c>
      <c r="BF32" s="143" t="s">
        <v>163</v>
      </c>
      <c r="BG32" s="143" t="s">
        <v>163</v>
      </c>
      <c r="BH32" s="143" t="s">
        <v>163</v>
      </c>
      <c r="BI32" s="143">
        <v>1</v>
      </c>
      <c r="BJ32" s="143">
        <v>1</v>
      </c>
    </row>
    <row r="33" s="18" customFormat="1" ht="30" customHeight="1" spans="1:62">
      <c r="A33" s="39">
        <f t="shared" si="2"/>
        <v>25</v>
      </c>
      <c r="B33" s="39"/>
      <c r="C33" s="39"/>
      <c r="D33" s="39">
        <v>2</v>
      </c>
      <c r="E33" s="41"/>
      <c r="F33" s="41"/>
      <c r="G33" s="41"/>
      <c r="H33" s="41"/>
      <c r="I33" s="41"/>
      <c r="J33" s="41"/>
      <c r="K33" s="41"/>
      <c r="L33" s="67"/>
      <c r="M33" s="56" t="s">
        <v>183</v>
      </c>
      <c r="N33" s="56" t="s">
        <v>183</v>
      </c>
      <c r="O33" s="56" t="s">
        <v>184</v>
      </c>
      <c r="P33" s="57" t="s">
        <v>142</v>
      </c>
      <c r="Q33" s="40" t="s">
        <v>117</v>
      </c>
      <c r="R33" s="39" t="s">
        <v>118</v>
      </c>
      <c r="S33" s="74"/>
      <c r="T33" s="75" t="s">
        <v>119</v>
      </c>
      <c r="U33" s="66" t="s">
        <v>185</v>
      </c>
      <c r="V33" s="75" t="s">
        <v>143</v>
      </c>
      <c r="W33" s="41" t="s">
        <v>121</v>
      </c>
      <c r="X33" s="74" t="s">
        <v>120</v>
      </c>
      <c r="Y33" s="40" t="s">
        <v>122</v>
      </c>
      <c r="Z33" s="41" t="s">
        <v>111</v>
      </c>
      <c r="AA33" s="74" t="s">
        <v>112</v>
      </c>
      <c r="AB33" s="39" t="s">
        <v>159</v>
      </c>
      <c r="AC33" s="92">
        <f>AC34*2+AC35+AC36</f>
        <v>0.422</v>
      </c>
      <c r="AD33" s="75" t="s">
        <v>112</v>
      </c>
      <c r="AE33" s="75" t="s">
        <v>123</v>
      </c>
      <c r="AF33" s="75" t="s">
        <v>186</v>
      </c>
      <c r="AG33" s="117">
        <v>234</v>
      </c>
      <c r="AH33" s="117">
        <v>153.5</v>
      </c>
      <c r="AI33" s="117">
        <v>2.5</v>
      </c>
      <c r="AJ33" s="117">
        <v>0.70580835</v>
      </c>
      <c r="AK33" s="118">
        <v>0.597896015256833</v>
      </c>
      <c r="AL33" s="75">
        <v>11.17</v>
      </c>
      <c r="AM33" s="75"/>
      <c r="AN33" s="75" t="s">
        <v>161</v>
      </c>
      <c r="AO33" s="75" t="s">
        <v>162</v>
      </c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41"/>
      <c r="BA33" s="143" t="s">
        <v>163</v>
      </c>
      <c r="BB33" s="143" t="s">
        <v>163</v>
      </c>
      <c r="BC33" s="143" t="s">
        <v>163</v>
      </c>
      <c r="BD33" s="143" t="s">
        <v>163</v>
      </c>
      <c r="BE33" s="143" t="s">
        <v>163</v>
      </c>
      <c r="BF33" s="143" t="s">
        <v>163</v>
      </c>
      <c r="BG33" s="143" t="s">
        <v>163</v>
      </c>
      <c r="BH33" s="143" t="s">
        <v>163</v>
      </c>
      <c r="BI33" s="143">
        <v>1</v>
      </c>
      <c r="BJ33" s="143">
        <v>1</v>
      </c>
    </row>
    <row r="34" s="18" customFormat="1" ht="30" customHeight="1" spans="1:62">
      <c r="A34" s="39">
        <f t="shared" si="2"/>
        <v>26</v>
      </c>
      <c r="B34" s="39"/>
      <c r="C34" s="39"/>
      <c r="D34" s="39"/>
      <c r="E34" s="39">
        <v>3</v>
      </c>
      <c r="F34" s="39"/>
      <c r="G34" s="41"/>
      <c r="H34" s="41"/>
      <c r="I34" s="39"/>
      <c r="J34" s="39"/>
      <c r="K34" s="39"/>
      <c r="L34" s="67"/>
      <c r="M34" s="41"/>
      <c r="N34" s="56" t="s">
        <v>164</v>
      </c>
      <c r="O34" s="56" t="s">
        <v>165</v>
      </c>
      <c r="P34" s="57" t="s">
        <v>166</v>
      </c>
      <c r="Q34" s="40" t="s">
        <v>167</v>
      </c>
      <c r="R34" s="39" t="s">
        <v>118</v>
      </c>
      <c r="S34" s="74"/>
      <c r="T34" s="75" t="s">
        <v>119</v>
      </c>
      <c r="U34" s="66" t="s">
        <v>112</v>
      </c>
      <c r="V34" s="75" t="s">
        <v>143</v>
      </c>
      <c r="W34" s="41" t="s">
        <v>121</v>
      </c>
      <c r="X34" s="74" t="s">
        <v>120</v>
      </c>
      <c r="Y34" s="40" t="s">
        <v>166</v>
      </c>
      <c r="Z34" s="41" t="s">
        <v>168</v>
      </c>
      <c r="AA34" s="41" t="s">
        <v>112</v>
      </c>
      <c r="AB34" s="39" t="s">
        <v>169</v>
      </c>
      <c r="AC34" s="97">
        <v>0.001</v>
      </c>
      <c r="AD34" s="98" t="s">
        <v>112</v>
      </c>
      <c r="AE34" s="75"/>
      <c r="AF34" s="75"/>
      <c r="AG34" s="117"/>
      <c r="AH34" s="117"/>
      <c r="AI34" s="117"/>
      <c r="AJ34" s="117"/>
      <c r="AK34" s="118"/>
      <c r="AL34" s="75"/>
      <c r="AM34" s="75"/>
      <c r="AN34" s="123"/>
      <c r="AO34" s="123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41"/>
      <c r="BA34" s="143" t="s">
        <v>170</v>
      </c>
      <c r="BB34" s="143" t="s">
        <v>170</v>
      </c>
      <c r="BC34" s="143" t="s">
        <v>170</v>
      </c>
      <c r="BD34" s="143" t="s">
        <v>170</v>
      </c>
      <c r="BE34" s="143" t="s">
        <v>170</v>
      </c>
      <c r="BF34" s="143" t="s">
        <v>170</v>
      </c>
      <c r="BG34" s="143" t="s">
        <v>170</v>
      </c>
      <c r="BH34" s="143" t="s">
        <v>170</v>
      </c>
      <c r="BI34" s="143">
        <v>2</v>
      </c>
      <c r="BJ34" s="143">
        <v>2</v>
      </c>
    </row>
    <row r="35" s="21" customFormat="1" ht="30" customHeight="1" spans="1:62">
      <c r="A35" s="39">
        <f t="shared" si="2"/>
        <v>27</v>
      </c>
      <c r="B35" s="39"/>
      <c r="C35" s="39"/>
      <c r="D35" s="39"/>
      <c r="E35" s="41">
        <v>3</v>
      </c>
      <c r="F35" s="41"/>
      <c r="G35" s="41"/>
      <c r="H35" s="41"/>
      <c r="I35" s="41"/>
      <c r="J35" s="41"/>
      <c r="K35" s="41"/>
      <c r="L35" s="64" t="s">
        <v>171</v>
      </c>
      <c r="M35" s="40"/>
      <c r="N35" s="56" t="s">
        <v>172</v>
      </c>
      <c r="O35" s="56" t="s">
        <v>173</v>
      </c>
      <c r="P35" s="57" t="s">
        <v>166</v>
      </c>
      <c r="Q35" s="40" t="s">
        <v>167</v>
      </c>
      <c r="R35" s="39" t="s">
        <v>118</v>
      </c>
      <c r="S35" s="74"/>
      <c r="T35" s="75" t="s">
        <v>119</v>
      </c>
      <c r="U35" s="40" t="s">
        <v>112</v>
      </c>
      <c r="V35" s="75" t="s">
        <v>143</v>
      </c>
      <c r="W35" s="41" t="s">
        <v>121</v>
      </c>
      <c r="X35" s="74" t="s">
        <v>120</v>
      </c>
      <c r="Y35" s="40" t="s">
        <v>166</v>
      </c>
      <c r="Z35" s="39" t="s">
        <v>112</v>
      </c>
      <c r="AA35" s="39" t="s">
        <v>112</v>
      </c>
      <c r="AB35" s="39" t="s">
        <v>174</v>
      </c>
      <c r="AC35" s="97">
        <v>0.001</v>
      </c>
      <c r="AD35" s="98" t="s">
        <v>112</v>
      </c>
      <c r="AE35" s="75"/>
      <c r="AF35" s="75"/>
      <c r="AG35" s="117"/>
      <c r="AH35" s="117"/>
      <c r="AI35" s="117"/>
      <c r="AJ35" s="117"/>
      <c r="AK35" s="118"/>
      <c r="AL35" s="75"/>
      <c r="AM35" s="75"/>
      <c r="AN35" s="123"/>
      <c r="AO35" s="123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41"/>
      <c r="BA35" s="143" t="s">
        <v>163</v>
      </c>
      <c r="BB35" s="143" t="s">
        <v>163</v>
      </c>
      <c r="BC35" s="143" t="s">
        <v>163</v>
      </c>
      <c r="BD35" s="143" t="s">
        <v>163</v>
      </c>
      <c r="BE35" s="143" t="s">
        <v>163</v>
      </c>
      <c r="BF35" s="143" t="s">
        <v>163</v>
      </c>
      <c r="BG35" s="143" t="s">
        <v>163</v>
      </c>
      <c r="BH35" s="143" t="s">
        <v>163</v>
      </c>
      <c r="BI35" s="143">
        <v>1</v>
      </c>
      <c r="BJ35" s="143">
        <v>1</v>
      </c>
    </row>
    <row r="36" s="21" customFormat="1" ht="30" customHeight="1" spans="1:62">
      <c r="A36" s="39">
        <f t="shared" si="2"/>
        <v>28</v>
      </c>
      <c r="B36" s="39"/>
      <c r="C36" s="39"/>
      <c r="D36" s="39"/>
      <c r="E36" s="41">
        <v>3</v>
      </c>
      <c r="F36" s="41"/>
      <c r="G36" s="41"/>
      <c r="H36" s="41"/>
      <c r="I36" s="41"/>
      <c r="J36" s="41"/>
      <c r="K36" s="41"/>
      <c r="L36" s="64"/>
      <c r="M36" s="40"/>
      <c r="N36" s="56" t="s">
        <v>187</v>
      </c>
      <c r="O36" s="56" t="s">
        <v>188</v>
      </c>
      <c r="P36" s="57" t="s">
        <v>177</v>
      </c>
      <c r="Q36" s="40" t="s">
        <v>117</v>
      </c>
      <c r="R36" s="39" t="s">
        <v>118</v>
      </c>
      <c r="S36" s="74"/>
      <c r="T36" s="75" t="s">
        <v>119</v>
      </c>
      <c r="U36" s="40" t="s">
        <v>189</v>
      </c>
      <c r="V36" s="75" t="s">
        <v>117</v>
      </c>
      <c r="W36" s="41" t="s">
        <v>121</v>
      </c>
      <c r="X36" s="74" t="s">
        <v>120</v>
      </c>
      <c r="Y36" s="40" t="s">
        <v>179</v>
      </c>
      <c r="Z36" s="39" t="s">
        <v>180</v>
      </c>
      <c r="AA36" s="41" t="s">
        <v>181</v>
      </c>
      <c r="AB36" s="39" t="s">
        <v>159</v>
      </c>
      <c r="AC36" s="97">
        <v>0.419</v>
      </c>
      <c r="AD36" s="75" t="s">
        <v>112</v>
      </c>
      <c r="AE36" s="75" t="s">
        <v>182</v>
      </c>
      <c r="AF36" s="75"/>
      <c r="AG36" s="117">
        <v>235</v>
      </c>
      <c r="AH36" s="117">
        <v>139</v>
      </c>
      <c r="AI36" s="117">
        <v>2.5</v>
      </c>
      <c r="AJ36" s="117">
        <v>0.64186725</v>
      </c>
      <c r="AK36" s="118">
        <v>0.652782954730904</v>
      </c>
      <c r="AL36" s="75"/>
      <c r="AM36" s="75"/>
      <c r="AN36" s="123"/>
      <c r="AO36" s="123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41"/>
      <c r="BA36" s="143" t="s">
        <v>163</v>
      </c>
      <c r="BB36" s="143" t="s">
        <v>163</v>
      </c>
      <c r="BC36" s="143" t="s">
        <v>163</v>
      </c>
      <c r="BD36" s="143" t="s">
        <v>163</v>
      </c>
      <c r="BE36" s="143" t="s">
        <v>163</v>
      </c>
      <c r="BF36" s="143" t="s">
        <v>163</v>
      </c>
      <c r="BG36" s="143" t="s">
        <v>163</v>
      </c>
      <c r="BH36" s="143" t="s">
        <v>163</v>
      </c>
      <c r="BI36" s="143">
        <v>1</v>
      </c>
      <c r="BJ36" s="143">
        <v>1</v>
      </c>
    </row>
    <row r="37" s="18" customFormat="1" ht="30" hidden="1" customHeight="1" spans="1:62">
      <c r="A37" s="39">
        <f t="shared" si="2"/>
        <v>29</v>
      </c>
      <c r="B37" s="40"/>
      <c r="C37" s="40"/>
      <c r="D37" s="40">
        <v>2</v>
      </c>
      <c r="E37" s="41"/>
      <c r="F37" s="40"/>
      <c r="G37" s="41"/>
      <c r="H37" s="41"/>
      <c r="I37" s="40"/>
      <c r="J37" s="40"/>
      <c r="K37" s="41"/>
      <c r="L37" s="64"/>
      <c r="M37" s="56" t="s">
        <v>190</v>
      </c>
      <c r="N37" s="56" t="s">
        <v>190</v>
      </c>
      <c r="O37" s="56" t="s">
        <v>191</v>
      </c>
      <c r="P37" s="57" t="s">
        <v>177</v>
      </c>
      <c r="Q37" s="40" t="s">
        <v>167</v>
      </c>
      <c r="R37" s="39" t="s">
        <v>118</v>
      </c>
      <c r="S37" s="74"/>
      <c r="T37" s="75" t="s">
        <v>117</v>
      </c>
      <c r="U37" s="56" t="s">
        <v>192</v>
      </c>
      <c r="V37" s="40" t="s">
        <v>117</v>
      </c>
      <c r="W37" s="41" t="s">
        <v>120</v>
      </c>
      <c r="X37" s="74" t="s">
        <v>121</v>
      </c>
      <c r="Y37" s="40" t="s">
        <v>179</v>
      </c>
      <c r="Z37" s="74" t="s">
        <v>193</v>
      </c>
      <c r="AA37" s="41" t="s">
        <v>181</v>
      </c>
      <c r="AB37" s="74" t="s">
        <v>194</v>
      </c>
      <c r="AC37" s="92">
        <v>0.1761</v>
      </c>
      <c r="AD37" s="75" t="s">
        <v>112</v>
      </c>
      <c r="AE37" s="75" t="s">
        <v>182</v>
      </c>
      <c r="AF37" s="75"/>
      <c r="AG37" s="117">
        <v>108</v>
      </c>
      <c r="AH37" s="117">
        <v>79</v>
      </c>
      <c r="AI37" s="117">
        <v>5</v>
      </c>
      <c r="AJ37" s="117">
        <v>0.3353076</v>
      </c>
      <c r="AK37" s="118">
        <v>0.525189408173271</v>
      </c>
      <c r="AL37" s="75"/>
      <c r="AM37" s="75"/>
      <c r="AN37" s="75" t="s">
        <v>161</v>
      </c>
      <c r="AO37" s="75" t="s">
        <v>195</v>
      </c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41"/>
      <c r="BA37" s="143">
        <v>0</v>
      </c>
      <c r="BB37" s="143">
        <v>2</v>
      </c>
      <c r="BC37" s="143">
        <v>2</v>
      </c>
      <c r="BD37" s="143">
        <v>2</v>
      </c>
      <c r="BE37" s="143">
        <v>0</v>
      </c>
      <c r="BF37" s="143">
        <v>2</v>
      </c>
      <c r="BG37" s="143">
        <v>0</v>
      </c>
      <c r="BH37" s="143">
        <v>0</v>
      </c>
      <c r="BI37" s="143">
        <v>0</v>
      </c>
      <c r="BJ37" s="143">
        <v>0</v>
      </c>
    </row>
    <row r="38" s="18" customFormat="1" ht="30" hidden="1" customHeight="1" spans="1:62">
      <c r="A38" s="39">
        <f t="shared" si="2"/>
        <v>30</v>
      </c>
      <c r="B38" s="40"/>
      <c r="C38" s="40"/>
      <c r="D38" s="40">
        <v>2</v>
      </c>
      <c r="E38" s="41"/>
      <c r="F38" s="40"/>
      <c r="G38" s="41"/>
      <c r="H38" s="41"/>
      <c r="I38" s="40"/>
      <c r="J38" s="40"/>
      <c r="K38" s="41"/>
      <c r="L38" s="64"/>
      <c r="M38" s="56" t="s">
        <v>192</v>
      </c>
      <c r="N38" s="56" t="s">
        <v>192</v>
      </c>
      <c r="O38" s="56" t="s">
        <v>196</v>
      </c>
      <c r="P38" s="57" t="s">
        <v>177</v>
      </c>
      <c r="Q38" s="40" t="s">
        <v>167</v>
      </c>
      <c r="R38" s="39" t="s">
        <v>118</v>
      </c>
      <c r="S38" s="74"/>
      <c r="T38" s="75" t="s">
        <v>117</v>
      </c>
      <c r="U38" s="56" t="s">
        <v>197</v>
      </c>
      <c r="V38" s="40" t="s">
        <v>117</v>
      </c>
      <c r="W38" s="41" t="s">
        <v>121</v>
      </c>
      <c r="X38" s="74" t="s">
        <v>120</v>
      </c>
      <c r="Y38" s="40" t="s">
        <v>179</v>
      </c>
      <c r="Z38" s="74" t="s">
        <v>193</v>
      </c>
      <c r="AA38" s="74" t="s">
        <v>181</v>
      </c>
      <c r="AB38" s="74" t="s">
        <v>194</v>
      </c>
      <c r="AC38" s="92">
        <v>0.2648</v>
      </c>
      <c r="AD38" s="75" t="s">
        <v>112</v>
      </c>
      <c r="AE38" s="75" t="s">
        <v>182</v>
      </c>
      <c r="AF38" s="75" t="s">
        <v>198</v>
      </c>
      <c r="AG38" s="117">
        <v>120</v>
      </c>
      <c r="AH38" s="117">
        <v>108</v>
      </c>
      <c r="AI38" s="117">
        <v>5</v>
      </c>
      <c r="AJ38" s="117">
        <f t="shared" ref="AJ38:AJ40" si="3">AG38*AH38*AI38*7860/1000000000</f>
        <v>0.509328</v>
      </c>
      <c r="AK38" s="118">
        <f t="shared" ref="AK38:AK40" si="4">AC38/AJ38</f>
        <v>0.519900731944837</v>
      </c>
      <c r="AL38" s="75"/>
      <c r="AM38" s="75"/>
      <c r="AN38" s="75" t="s">
        <v>161</v>
      </c>
      <c r="AO38" s="75" t="s">
        <v>199</v>
      </c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41"/>
      <c r="BA38" s="143">
        <v>1</v>
      </c>
      <c r="BB38" s="143">
        <v>0</v>
      </c>
      <c r="BC38" s="143">
        <v>0</v>
      </c>
      <c r="BD38" s="143">
        <v>0</v>
      </c>
      <c r="BE38" s="143">
        <v>1</v>
      </c>
      <c r="BF38" s="143">
        <v>0</v>
      </c>
      <c r="BG38" s="143">
        <v>0</v>
      </c>
      <c r="BH38" s="143">
        <v>0</v>
      </c>
      <c r="BI38" s="143">
        <v>0</v>
      </c>
      <c r="BJ38" s="143">
        <v>0</v>
      </c>
    </row>
    <row r="39" s="18" customFormat="1" ht="30" hidden="1" customHeight="1" spans="1:62">
      <c r="A39" s="39">
        <f t="shared" si="2"/>
        <v>31</v>
      </c>
      <c r="B39" s="40"/>
      <c r="C39" s="40"/>
      <c r="D39" s="40">
        <v>2</v>
      </c>
      <c r="E39" s="41"/>
      <c r="F39" s="40"/>
      <c r="G39" s="41"/>
      <c r="H39" s="41"/>
      <c r="I39" s="40"/>
      <c r="J39" s="40"/>
      <c r="K39" s="41"/>
      <c r="L39" s="64"/>
      <c r="M39" s="56" t="s">
        <v>197</v>
      </c>
      <c r="N39" s="56" t="s">
        <v>197</v>
      </c>
      <c r="O39" s="56" t="s">
        <v>200</v>
      </c>
      <c r="P39" s="57" t="s">
        <v>177</v>
      </c>
      <c r="Q39" s="40" t="s">
        <v>167</v>
      </c>
      <c r="R39" s="39" t="s">
        <v>118</v>
      </c>
      <c r="S39" s="74"/>
      <c r="T39" s="75" t="s">
        <v>117</v>
      </c>
      <c r="U39" s="56" t="s">
        <v>197</v>
      </c>
      <c r="V39" s="40" t="s">
        <v>117</v>
      </c>
      <c r="W39" s="41" t="s">
        <v>121</v>
      </c>
      <c r="X39" s="74" t="s">
        <v>120</v>
      </c>
      <c r="Y39" s="40" t="s">
        <v>179</v>
      </c>
      <c r="Z39" s="74" t="s">
        <v>193</v>
      </c>
      <c r="AA39" s="74" t="s">
        <v>181</v>
      </c>
      <c r="AB39" s="74" t="s">
        <v>194</v>
      </c>
      <c r="AC39" s="92">
        <v>0.2648</v>
      </c>
      <c r="AD39" s="75" t="s">
        <v>112</v>
      </c>
      <c r="AE39" s="75" t="s">
        <v>182</v>
      </c>
      <c r="AF39" s="75" t="s">
        <v>198</v>
      </c>
      <c r="AG39" s="117">
        <v>120</v>
      </c>
      <c r="AH39" s="117">
        <v>108</v>
      </c>
      <c r="AI39" s="117">
        <v>5</v>
      </c>
      <c r="AJ39" s="117">
        <f t="shared" si="3"/>
        <v>0.509328</v>
      </c>
      <c r="AK39" s="118">
        <f t="shared" si="4"/>
        <v>0.519900731944837</v>
      </c>
      <c r="AL39" s="75"/>
      <c r="AM39" s="75"/>
      <c r="AN39" s="75" t="s">
        <v>161</v>
      </c>
      <c r="AO39" s="75" t="s">
        <v>199</v>
      </c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41"/>
      <c r="BA39" s="143">
        <v>1</v>
      </c>
      <c r="BB39" s="143">
        <v>0</v>
      </c>
      <c r="BC39" s="143">
        <v>0</v>
      </c>
      <c r="BD39" s="143">
        <v>0</v>
      </c>
      <c r="BE39" s="143">
        <v>1</v>
      </c>
      <c r="BF39" s="143">
        <v>0</v>
      </c>
      <c r="BG39" s="143">
        <v>0</v>
      </c>
      <c r="BH39" s="143">
        <v>0</v>
      </c>
      <c r="BI39" s="143">
        <v>0</v>
      </c>
      <c r="BJ39" s="143">
        <v>0</v>
      </c>
    </row>
    <row r="40" s="18" customFormat="1" ht="30" hidden="1" customHeight="1" spans="1:62">
      <c r="A40" s="39">
        <f t="shared" si="2"/>
        <v>32</v>
      </c>
      <c r="B40" s="41"/>
      <c r="C40" s="41"/>
      <c r="D40" s="41">
        <v>2</v>
      </c>
      <c r="E40" s="40"/>
      <c r="F40" s="45"/>
      <c r="G40" s="40"/>
      <c r="H40" s="40"/>
      <c r="I40" s="41"/>
      <c r="J40" s="41"/>
      <c r="K40" s="41"/>
      <c r="L40" s="64"/>
      <c r="M40" s="40" t="s">
        <v>201</v>
      </c>
      <c r="N40" s="56" t="s">
        <v>202</v>
      </c>
      <c r="O40" s="56" t="s">
        <v>203</v>
      </c>
      <c r="P40" s="57" t="s">
        <v>177</v>
      </c>
      <c r="Q40" s="40" t="s">
        <v>167</v>
      </c>
      <c r="R40" s="45" t="s">
        <v>118</v>
      </c>
      <c r="S40" s="74"/>
      <c r="T40" s="75" t="s">
        <v>204</v>
      </c>
      <c r="U40" s="84" t="s">
        <v>202</v>
      </c>
      <c r="V40" s="75" t="s">
        <v>204</v>
      </c>
      <c r="W40" s="74" t="s">
        <v>121</v>
      </c>
      <c r="X40" s="74" t="s">
        <v>120</v>
      </c>
      <c r="Y40" s="40" t="s">
        <v>179</v>
      </c>
      <c r="Z40" s="45" t="s">
        <v>205</v>
      </c>
      <c r="AA40" s="99" t="s">
        <v>181</v>
      </c>
      <c r="AB40" s="74" t="s">
        <v>206</v>
      </c>
      <c r="AC40" s="92">
        <v>0.189</v>
      </c>
      <c r="AD40" s="75" t="s">
        <v>112</v>
      </c>
      <c r="AE40" s="75" t="s">
        <v>182</v>
      </c>
      <c r="AF40" s="75" t="s">
        <v>207</v>
      </c>
      <c r="AG40" s="117">
        <v>114</v>
      </c>
      <c r="AH40" s="117">
        <v>88</v>
      </c>
      <c r="AI40" s="117">
        <v>5</v>
      </c>
      <c r="AJ40" s="117">
        <f t="shared" si="3"/>
        <v>0.3942576</v>
      </c>
      <c r="AK40" s="118">
        <f t="shared" si="4"/>
        <v>0.479382008108404</v>
      </c>
      <c r="AL40" s="75"/>
      <c r="AM40" s="75"/>
      <c r="AN40" s="75" t="s">
        <v>161</v>
      </c>
      <c r="AO40" s="75" t="s">
        <v>208</v>
      </c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41">
        <v>0</v>
      </c>
      <c r="BB40" s="41">
        <v>0</v>
      </c>
      <c r="BC40" s="41">
        <v>0</v>
      </c>
      <c r="BD40" s="41">
        <v>0</v>
      </c>
      <c r="BE40" s="41">
        <v>0</v>
      </c>
      <c r="BF40" s="41">
        <v>0</v>
      </c>
      <c r="BG40" s="143">
        <v>2</v>
      </c>
      <c r="BH40" s="143">
        <v>2</v>
      </c>
      <c r="BI40" s="143">
        <v>0</v>
      </c>
      <c r="BJ40" s="143">
        <v>0</v>
      </c>
    </row>
    <row r="41" s="21" customFormat="1" ht="30" hidden="1" customHeight="1" spans="1:62">
      <c r="A41" s="39">
        <f t="shared" si="2"/>
        <v>33</v>
      </c>
      <c r="B41" s="39"/>
      <c r="C41" s="41"/>
      <c r="D41" s="40">
        <v>2</v>
      </c>
      <c r="E41" s="39"/>
      <c r="F41" s="41"/>
      <c r="G41" s="41"/>
      <c r="H41" s="41"/>
      <c r="I41" s="41"/>
      <c r="J41" s="41"/>
      <c r="K41" s="41"/>
      <c r="L41" s="41"/>
      <c r="M41" s="56"/>
      <c r="N41" s="56" t="s">
        <v>209</v>
      </c>
      <c r="O41" s="56" t="s">
        <v>210</v>
      </c>
      <c r="P41" s="57" t="s">
        <v>211</v>
      </c>
      <c r="Q41" s="40" t="s">
        <v>112</v>
      </c>
      <c r="R41" s="39" t="s">
        <v>118</v>
      </c>
      <c r="S41" s="74"/>
      <c r="T41" s="75" t="s">
        <v>212</v>
      </c>
      <c r="U41" s="40" t="s">
        <v>209</v>
      </c>
      <c r="V41" s="75" t="s">
        <v>212</v>
      </c>
      <c r="W41" s="41" t="s">
        <v>121</v>
      </c>
      <c r="X41" s="74" t="s">
        <v>120</v>
      </c>
      <c r="Y41" s="40" t="s">
        <v>122</v>
      </c>
      <c r="Z41" s="40" t="s">
        <v>111</v>
      </c>
      <c r="AA41" s="39" t="s">
        <v>112</v>
      </c>
      <c r="AB41" s="39" t="s">
        <v>213</v>
      </c>
      <c r="AC41" s="97">
        <f>AC42+AC43+AC44+AC45+AC46+AC47</f>
        <v>0.1368</v>
      </c>
      <c r="AD41" s="40" t="s">
        <v>112</v>
      </c>
      <c r="AE41" s="75" t="s">
        <v>123</v>
      </c>
      <c r="AF41" s="75"/>
      <c r="AG41" s="117"/>
      <c r="AH41" s="117"/>
      <c r="AI41" s="117"/>
      <c r="AJ41" s="117"/>
      <c r="AK41" s="118"/>
      <c r="AL41" s="75">
        <v>8.7</v>
      </c>
      <c r="AM41" s="75"/>
      <c r="AN41" s="75" t="s">
        <v>214</v>
      </c>
      <c r="AO41" s="75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1"/>
      <c r="BA41" s="74" t="s">
        <v>163</v>
      </c>
      <c r="BB41" s="74" t="s">
        <v>163</v>
      </c>
      <c r="BC41" s="74" t="s">
        <v>163</v>
      </c>
      <c r="BD41" s="74" t="s">
        <v>215</v>
      </c>
      <c r="BE41" s="74" t="s">
        <v>163</v>
      </c>
      <c r="BF41" s="74" t="s">
        <v>163</v>
      </c>
      <c r="BG41" s="143">
        <v>1</v>
      </c>
      <c r="BH41" s="143">
        <v>1</v>
      </c>
      <c r="BI41" s="143" t="s">
        <v>215</v>
      </c>
      <c r="BJ41" s="143" t="s">
        <v>215</v>
      </c>
    </row>
    <row r="42" s="21" customFormat="1" ht="30" hidden="1" customHeight="1" spans="1:62">
      <c r="A42" s="39">
        <f t="shared" si="2"/>
        <v>34</v>
      </c>
      <c r="B42" s="39"/>
      <c r="C42" s="41"/>
      <c r="D42" s="40"/>
      <c r="E42" s="41">
        <v>3</v>
      </c>
      <c r="F42" s="41"/>
      <c r="G42" s="41"/>
      <c r="H42" s="41"/>
      <c r="I42" s="41"/>
      <c r="J42" s="41"/>
      <c r="K42" s="41"/>
      <c r="L42" s="41"/>
      <c r="M42" s="41" t="s">
        <v>216</v>
      </c>
      <c r="N42" s="56" t="s">
        <v>216</v>
      </c>
      <c r="O42" s="56" t="s">
        <v>217</v>
      </c>
      <c r="P42" s="57" t="s">
        <v>177</v>
      </c>
      <c r="Q42" s="40" t="s">
        <v>117</v>
      </c>
      <c r="R42" s="39" t="s">
        <v>118</v>
      </c>
      <c r="S42" s="74"/>
      <c r="T42" s="75" t="s">
        <v>119</v>
      </c>
      <c r="U42" s="40" t="s">
        <v>216</v>
      </c>
      <c r="V42" s="75" t="s">
        <v>143</v>
      </c>
      <c r="W42" s="41" t="s">
        <v>121</v>
      </c>
      <c r="X42" s="74" t="s">
        <v>120</v>
      </c>
      <c r="Y42" s="40" t="s">
        <v>179</v>
      </c>
      <c r="Z42" s="39" t="s">
        <v>218</v>
      </c>
      <c r="AA42" s="41" t="s">
        <v>219</v>
      </c>
      <c r="AB42" s="39" t="s">
        <v>220</v>
      </c>
      <c r="AC42" s="97">
        <v>0.0636</v>
      </c>
      <c r="AD42" s="40" t="s">
        <v>112</v>
      </c>
      <c r="AE42" s="75" t="s">
        <v>182</v>
      </c>
      <c r="AF42" s="75"/>
      <c r="AG42" s="117">
        <v>98</v>
      </c>
      <c r="AH42" s="117">
        <v>70.5</v>
      </c>
      <c r="AI42" s="117">
        <v>2.5</v>
      </c>
      <c r="AJ42" s="117">
        <v>0.13576185</v>
      </c>
      <c r="AK42" s="118">
        <v>0.468467393454052</v>
      </c>
      <c r="AL42" s="75"/>
      <c r="AM42" s="75"/>
      <c r="AN42" s="75" t="s">
        <v>161</v>
      </c>
      <c r="AO42" s="75" t="s">
        <v>221</v>
      </c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1"/>
      <c r="BA42" s="74" t="s">
        <v>163</v>
      </c>
      <c r="BB42" s="74" t="s">
        <v>163</v>
      </c>
      <c r="BC42" s="74" t="s">
        <v>163</v>
      </c>
      <c r="BD42" s="74" t="s">
        <v>215</v>
      </c>
      <c r="BE42" s="74" t="s">
        <v>163</v>
      </c>
      <c r="BF42" s="74" t="s">
        <v>163</v>
      </c>
      <c r="BG42" s="143">
        <v>1</v>
      </c>
      <c r="BH42" s="143">
        <v>1</v>
      </c>
      <c r="BI42" s="143" t="s">
        <v>215</v>
      </c>
      <c r="BJ42" s="143" t="s">
        <v>215</v>
      </c>
    </row>
    <row r="43" s="21" customFormat="1" ht="30" hidden="1" customHeight="1" spans="1:62">
      <c r="A43" s="39">
        <f t="shared" si="2"/>
        <v>35</v>
      </c>
      <c r="B43" s="39"/>
      <c r="C43" s="41"/>
      <c r="D43" s="40"/>
      <c r="E43" s="41">
        <v>3</v>
      </c>
      <c r="F43" s="41"/>
      <c r="G43" s="41"/>
      <c r="H43" s="41"/>
      <c r="I43" s="41"/>
      <c r="J43" s="41"/>
      <c r="K43" s="41"/>
      <c r="L43" s="40"/>
      <c r="M43" s="40" t="s">
        <v>222</v>
      </c>
      <c r="N43" s="56" t="s">
        <v>222</v>
      </c>
      <c r="O43" s="56" t="s">
        <v>223</v>
      </c>
      <c r="P43" s="57" t="s">
        <v>177</v>
      </c>
      <c r="Q43" s="40" t="s">
        <v>117</v>
      </c>
      <c r="R43" s="39" t="s">
        <v>118</v>
      </c>
      <c r="S43" s="74"/>
      <c r="T43" s="75" t="s">
        <v>119</v>
      </c>
      <c r="U43" s="40" t="s">
        <v>222</v>
      </c>
      <c r="V43" s="75" t="s">
        <v>143</v>
      </c>
      <c r="W43" s="41" t="s">
        <v>121</v>
      </c>
      <c r="X43" s="74" t="s">
        <v>120</v>
      </c>
      <c r="Y43" s="40" t="s">
        <v>179</v>
      </c>
      <c r="Z43" s="39" t="s">
        <v>224</v>
      </c>
      <c r="AA43" s="41" t="s">
        <v>219</v>
      </c>
      <c r="AB43" s="39" t="s">
        <v>225</v>
      </c>
      <c r="AC43" s="97">
        <v>0.0097</v>
      </c>
      <c r="AD43" s="75" t="s">
        <v>112</v>
      </c>
      <c r="AE43" s="75" t="s">
        <v>182</v>
      </c>
      <c r="AF43" s="75"/>
      <c r="AG43" s="117">
        <v>62</v>
      </c>
      <c r="AH43" s="117">
        <v>16.5</v>
      </c>
      <c r="AI43" s="117">
        <v>2</v>
      </c>
      <c r="AJ43" s="117">
        <v>0.01608156</v>
      </c>
      <c r="AK43" s="118">
        <v>0.603175313837712</v>
      </c>
      <c r="AL43" s="75"/>
      <c r="AM43" s="75"/>
      <c r="AN43" s="75" t="s">
        <v>161</v>
      </c>
      <c r="AO43" s="75" t="s">
        <v>221</v>
      </c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41"/>
      <c r="BA43" s="74" t="s">
        <v>163</v>
      </c>
      <c r="BB43" s="74" t="s">
        <v>163</v>
      </c>
      <c r="BC43" s="74" t="s">
        <v>163</v>
      </c>
      <c r="BD43" s="74" t="s">
        <v>215</v>
      </c>
      <c r="BE43" s="74" t="s">
        <v>163</v>
      </c>
      <c r="BF43" s="74" t="s">
        <v>163</v>
      </c>
      <c r="BG43" s="143">
        <v>1</v>
      </c>
      <c r="BH43" s="143">
        <v>1</v>
      </c>
      <c r="BI43" s="143" t="s">
        <v>215</v>
      </c>
      <c r="BJ43" s="143" t="s">
        <v>215</v>
      </c>
    </row>
    <row r="44" s="21" customFormat="1" ht="30" hidden="1" customHeight="1" spans="1:62">
      <c r="A44" s="39">
        <f t="shared" si="2"/>
        <v>36</v>
      </c>
      <c r="B44" s="39"/>
      <c r="C44" s="41"/>
      <c r="D44" s="40"/>
      <c r="E44" s="41">
        <v>3</v>
      </c>
      <c r="F44" s="41"/>
      <c r="G44" s="41"/>
      <c r="H44" s="41"/>
      <c r="I44" s="41"/>
      <c r="J44" s="41"/>
      <c r="K44" s="41"/>
      <c r="L44" s="40" t="s">
        <v>171</v>
      </c>
      <c r="M44" s="40" t="s">
        <v>226</v>
      </c>
      <c r="N44" s="56" t="s">
        <v>227</v>
      </c>
      <c r="O44" s="56" t="s">
        <v>228</v>
      </c>
      <c r="P44" s="57" t="s">
        <v>229</v>
      </c>
      <c r="Q44" s="40" t="s">
        <v>117</v>
      </c>
      <c r="R44" s="39" t="s">
        <v>118</v>
      </c>
      <c r="S44" s="74"/>
      <c r="T44" s="75" t="s">
        <v>119</v>
      </c>
      <c r="U44" s="40" t="s">
        <v>227</v>
      </c>
      <c r="V44" s="75" t="s">
        <v>143</v>
      </c>
      <c r="W44" s="41" t="s">
        <v>121</v>
      </c>
      <c r="X44" s="74" t="s">
        <v>120</v>
      </c>
      <c r="Y44" s="40" t="s">
        <v>229</v>
      </c>
      <c r="Z44" s="39" t="s">
        <v>230</v>
      </c>
      <c r="AA44" s="40" t="s">
        <v>231</v>
      </c>
      <c r="AB44" s="39" t="s">
        <v>232</v>
      </c>
      <c r="AC44" s="97">
        <v>0.015</v>
      </c>
      <c r="AD44" s="40" t="s">
        <v>112</v>
      </c>
      <c r="AE44" s="75" t="s">
        <v>233</v>
      </c>
      <c r="AF44" s="75"/>
      <c r="AG44" s="117">
        <v>20</v>
      </c>
      <c r="AH44" s="117">
        <v>16</v>
      </c>
      <c r="AI44" s="117"/>
      <c r="AJ44" s="117">
        <f>8*8*3.14*20*7860/1000000000</f>
        <v>0.031590912</v>
      </c>
      <c r="AK44" s="118">
        <f>AC44/AJ44</f>
        <v>0.474820100160451</v>
      </c>
      <c r="AL44" s="75"/>
      <c r="AM44" s="75"/>
      <c r="AN44" s="75" t="s">
        <v>161</v>
      </c>
      <c r="AO44" s="75" t="s">
        <v>234</v>
      </c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1"/>
      <c r="BA44" s="74" t="s">
        <v>163</v>
      </c>
      <c r="BB44" s="74" t="s">
        <v>163</v>
      </c>
      <c r="BC44" s="74" t="s">
        <v>163</v>
      </c>
      <c r="BD44" s="74" t="s">
        <v>215</v>
      </c>
      <c r="BE44" s="74" t="s">
        <v>163</v>
      </c>
      <c r="BF44" s="74" t="s">
        <v>163</v>
      </c>
      <c r="BG44" s="143">
        <v>1</v>
      </c>
      <c r="BH44" s="143">
        <v>1</v>
      </c>
      <c r="BI44" s="143" t="s">
        <v>215</v>
      </c>
      <c r="BJ44" s="143" t="s">
        <v>215</v>
      </c>
    </row>
    <row r="45" s="21" customFormat="1" ht="30" hidden="1" customHeight="1" spans="1:62">
      <c r="A45" s="39">
        <f t="shared" si="2"/>
        <v>37</v>
      </c>
      <c r="B45" s="39"/>
      <c r="C45" s="41"/>
      <c r="D45" s="40"/>
      <c r="E45" s="41">
        <v>3</v>
      </c>
      <c r="F45" s="41"/>
      <c r="G45" s="41"/>
      <c r="H45" s="41"/>
      <c r="I45" s="41"/>
      <c r="J45" s="41"/>
      <c r="K45" s="41"/>
      <c r="L45" s="40"/>
      <c r="M45" s="56" t="s">
        <v>235</v>
      </c>
      <c r="N45" s="56" t="s">
        <v>235</v>
      </c>
      <c r="O45" s="56" t="s">
        <v>236</v>
      </c>
      <c r="P45" s="57" t="s">
        <v>237</v>
      </c>
      <c r="Q45" s="40" t="s">
        <v>117</v>
      </c>
      <c r="R45" s="39" t="s">
        <v>118</v>
      </c>
      <c r="S45" s="74"/>
      <c r="T45" s="75" t="s">
        <v>119</v>
      </c>
      <c r="U45" s="40" t="s">
        <v>235</v>
      </c>
      <c r="V45" s="75" t="s">
        <v>143</v>
      </c>
      <c r="W45" s="41" t="s">
        <v>121</v>
      </c>
      <c r="X45" s="74" t="s">
        <v>120</v>
      </c>
      <c r="Y45" s="40" t="s">
        <v>238</v>
      </c>
      <c r="Z45" s="39">
        <v>20</v>
      </c>
      <c r="AA45" s="40" t="s">
        <v>231</v>
      </c>
      <c r="AB45" s="39" t="s">
        <v>239</v>
      </c>
      <c r="AC45" s="97">
        <v>0.0307</v>
      </c>
      <c r="AD45" s="40" t="s">
        <v>112</v>
      </c>
      <c r="AE45" s="75" t="s">
        <v>233</v>
      </c>
      <c r="AF45" s="75"/>
      <c r="AG45" s="117">
        <v>48</v>
      </c>
      <c r="AH45" s="117">
        <v>15</v>
      </c>
      <c r="AI45" s="117"/>
      <c r="AJ45" s="117">
        <f>7.5*7.5*3.14*48*7860/1000000000</f>
        <v>0.06663708</v>
      </c>
      <c r="AK45" s="118">
        <f>AC45/AJ45</f>
        <v>0.460704460639632</v>
      </c>
      <c r="AL45" s="75"/>
      <c r="AM45" s="75"/>
      <c r="AN45" s="75" t="s">
        <v>161</v>
      </c>
      <c r="AO45" s="75" t="s">
        <v>234</v>
      </c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1"/>
      <c r="BA45" s="74" t="s">
        <v>163</v>
      </c>
      <c r="BB45" s="74" t="s">
        <v>163</v>
      </c>
      <c r="BC45" s="74" t="s">
        <v>163</v>
      </c>
      <c r="BD45" s="74" t="s">
        <v>215</v>
      </c>
      <c r="BE45" s="74" t="s">
        <v>163</v>
      </c>
      <c r="BF45" s="74" t="s">
        <v>163</v>
      </c>
      <c r="BG45" s="143">
        <v>1</v>
      </c>
      <c r="BH45" s="143">
        <v>1</v>
      </c>
      <c r="BI45" s="143" t="s">
        <v>215</v>
      </c>
      <c r="BJ45" s="143" t="s">
        <v>215</v>
      </c>
    </row>
    <row r="46" s="21" customFormat="1" ht="30" hidden="1" customHeight="1" spans="1:62">
      <c r="A46" s="39">
        <f t="shared" si="2"/>
        <v>38</v>
      </c>
      <c r="B46" s="39"/>
      <c r="C46" s="41"/>
      <c r="D46" s="40"/>
      <c r="E46" s="41">
        <v>3</v>
      </c>
      <c r="F46" s="41"/>
      <c r="G46" s="41"/>
      <c r="H46" s="41"/>
      <c r="I46" s="41"/>
      <c r="J46" s="41"/>
      <c r="K46" s="41"/>
      <c r="L46" s="40" t="s">
        <v>171</v>
      </c>
      <c r="M46" s="40" t="s">
        <v>240</v>
      </c>
      <c r="N46" s="56" t="s">
        <v>241</v>
      </c>
      <c r="O46" s="56" t="s">
        <v>242</v>
      </c>
      <c r="P46" s="57" t="s">
        <v>177</v>
      </c>
      <c r="Q46" s="40" t="s">
        <v>117</v>
      </c>
      <c r="R46" s="39" t="s">
        <v>118</v>
      </c>
      <c r="S46" s="74"/>
      <c r="T46" s="75" t="s">
        <v>119</v>
      </c>
      <c r="U46" s="40" t="s">
        <v>241</v>
      </c>
      <c r="V46" s="75" t="s">
        <v>143</v>
      </c>
      <c r="W46" s="41" t="s">
        <v>121</v>
      </c>
      <c r="X46" s="74" t="s">
        <v>120</v>
      </c>
      <c r="Y46" s="40" t="s">
        <v>179</v>
      </c>
      <c r="Z46" s="39" t="s">
        <v>180</v>
      </c>
      <c r="AA46" s="41" t="s">
        <v>219</v>
      </c>
      <c r="AB46" s="39" t="s">
        <v>243</v>
      </c>
      <c r="AC46" s="97">
        <v>0.0158</v>
      </c>
      <c r="AD46" s="75" t="s">
        <v>112</v>
      </c>
      <c r="AE46" s="75" t="s">
        <v>182</v>
      </c>
      <c r="AF46" s="75"/>
      <c r="AG46" s="117">
        <v>52</v>
      </c>
      <c r="AH46" s="117">
        <v>23.5</v>
      </c>
      <c r="AI46" s="117">
        <v>2.5</v>
      </c>
      <c r="AJ46" s="117">
        <v>0.0240123</v>
      </c>
      <c r="AK46" s="118">
        <v>0.657996110326791</v>
      </c>
      <c r="AL46" s="75"/>
      <c r="AM46" s="75"/>
      <c r="AN46" s="75" t="s">
        <v>161</v>
      </c>
      <c r="AO46" s="75" t="s">
        <v>221</v>
      </c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41"/>
      <c r="BA46" s="74" t="s">
        <v>163</v>
      </c>
      <c r="BB46" s="74" t="s">
        <v>163</v>
      </c>
      <c r="BC46" s="74" t="s">
        <v>163</v>
      </c>
      <c r="BD46" s="74" t="s">
        <v>215</v>
      </c>
      <c r="BE46" s="74" t="s">
        <v>163</v>
      </c>
      <c r="BF46" s="74" t="s">
        <v>163</v>
      </c>
      <c r="BG46" s="143">
        <v>1</v>
      </c>
      <c r="BH46" s="143">
        <v>1</v>
      </c>
      <c r="BI46" s="143" t="s">
        <v>215</v>
      </c>
      <c r="BJ46" s="143" t="s">
        <v>215</v>
      </c>
    </row>
    <row r="47" s="21" customFormat="1" ht="30" hidden="1" customHeight="1" spans="1:62">
      <c r="A47" s="39">
        <f t="shared" si="2"/>
        <v>39</v>
      </c>
      <c r="B47" s="39"/>
      <c r="C47" s="41"/>
      <c r="D47" s="40"/>
      <c r="E47" s="41">
        <v>3</v>
      </c>
      <c r="F47" s="41"/>
      <c r="G47" s="41"/>
      <c r="H47" s="41"/>
      <c r="I47" s="41"/>
      <c r="J47" s="41"/>
      <c r="K47" s="41"/>
      <c r="L47" s="40"/>
      <c r="M47" s="56" t="s">
        <v>244</v>
      </c>
      <c r="N47" s="56" t="s">
        <v>244</v>
      </c>
      <c r="O47" s="56" t="s">
        <v>245</v>
      </c>
      <c r="P47" s="57" t="s">
        <v>246</v>
      </c>
      <c r="Q47" s="40" t="s">
        <v>117</v>
      </c>
      <c r="R47" s="39" t="s">
        <v>118</v>
      </c>
      <c r="S47" s="74"/>
      <c r="T47" s="75" t="s">
        <v>119</v>
      </c>
      <c r="U47" s="85" t="s">
        <v>244</v>
      </c>
      <c r="V47" s="75" t="s">
        <v>143</v>
      </c>
      <c r="W47" s="41" t="s">
        <v>121</v>
      </c>
      <c r="X47" s="74" t="s">
        <v>120</v>
      </c>
      <c r="Y47" s="40" t="s">
        <v>238</v>
      </c>
      <c r="Z47" s="39" t="s">
        <v>247</v>
      </c>
      <c r="AA47" s="41" t="s">
        <v>248</v>
      </c>
      <c r="AB47" s="39" t="s">
        <v>249</v>
      </c>
      <c r="AC47" s="97">
        <v>0.002</v>
      </c>
      <c r="AD47" s="40" t="s">
        <v>112</v>
      </c>
      <c r="AE47" s="75"/>
      <c r="AF47" s="75"/>
      <c r="AG47" s="117"/>
      <c r="AH47" s="117"/>
      <c r="AI47" s="117"/>
      <c r="AJ47" s="117"/>
      <c r="AK47" s="118"/>
      <c r="AL47" s="75"/>
      <c r="AM47" s="75"/>
      <c r="AN47" s="75" t="s">
        <v>161</v>
      </c>
      <c r="AO47" s="75" t="s">
        <v>250</v>
      </c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1"/>
      <c r="BA47" s="74" t="s">
        <v>163</v>
      </c>
      <c r="BB47" s="74" t="s">
        <v>163</v>
      </c>
      <c r="BC47" s="74" t="s">
        <v>163</v>
      </c>
      <c r="BD47" s="74" t="s">
        <v>215</v>
      </c>
      <c r="BE47" s="74" t="s">
        <v>163</v>
      </c>
      <c r="BF47" s="74" t="s">
        <v>163</v>
      </c>
      <c r="BG47" s="143">
        <v>1</v>
      </c>
      <c r="BH47" s="143">
        <v>1</v>
      </c>
      <c r="BI47" s="143" t="s">
        <v>215</v>
      </c>
      <c r="BJ47" s="143" t="s">
        <v>215</v>
      </c>
    </row>
    <row r="48" s="21" customFormat="1" ht="30" hidden="1" customHeight="1" spans="1:62">
      <c r="A48" s="39">
        <f t="shared" si="2"/>
        <v>40</v>
      </c>
      <c r="B48" s="39"/>
      <c r="C48" s="41"/>
      <c r="D48" s="40">
        <v>2</v>
      </c>
      <c r="E48" s="39"/>
      <c r="F48" s="41"/>
      <c r="G48" s="41"/>
      <c r="H48" s="41"/>
      <c r="I48" s="41"/>
      <c r="J48" s="41"/>
      <c r="K48" s="41"/>
      <c r="L48" s="41"/>
      <c r="M48" s="41"/>
      <c r="N48" s="56" t="s">
        <v>251</v>
      </c>
      <c r="O48" s="56" t="s">
        <v>210</v>
      </c>
      <c r="P48" s="57" t="s">
        <v>211</v>
      </c>
      <c r="Q48" s="40" t="s">
        <v>112</v>
      </c>
      <c r="R48" s="39" t="s">
        <v>118</v>
      </c>
      <c r="S48" s="74"/>
      <c r="T48" s="75" t="s">
        <v>119</v>
      </c>
      <c r="U48" s="40" t="s">
        <v>209</v>
      </c>
      <c r="V48" s="75" t="s">
        <v>143</v>
      </c>
      <c r="W48" s="41" t="s">
        <v>121</v>
      </c>
      <c r="X48" s="74" t="s">
        <v>120</v>
      </c>
      <c r="Y48" s="40" t="s">
        <v>122</v>
      </c>
      <c r="Z48" s="40" t="s">
        <v>111</v>
      </c>
      <c r="AA48" s="39" t="s">
        <v>112</v>
      </c>
      <c r="AB48" s="39" t="s">
        <v>213</v>
      </c>
      <c r="AC48" s="97">
        <f>AC49+AC50+AC51+AC52+AC53+AC54</f>
        <v>0.1368</v>
      </c>
      <c r="AD48" s="40" t="s">
        <v>112</v>
      </c>
      <c r="AE48" s="75" t="s">
        <v>123</v>
      </c>
      <c r="AF48" s="75"/>
      <c r="AG48" s="117"/>
      <c r="AH48" s="117"/>
      <c r="AI48" s="117"/>
      <c r="AJ48" s="117"/>
      <c r="AK48" s="118"/>
      <c r="AL48" s="75">
        <v>8.7</v>
      </c>
      <c r="AM48" s="75"/>
      <c r="AN48" s="75" t="s">
        <v>214</v>
      </c>
      <c r="AO48" s="75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1"/>
      <c r="BA48" s="74" t="s">
        <v>215</v>
      </c>
      <c r="BB48" s="74" t="s">
        <v>215</v>
      </c>
      <c r="BC48" s="74" t="s">
        <v>215</v>
      </c>
      <c r="BD48" s="74" t="s">
        <v>163</v>
      </c>
      <c r="BE48" s="74" t="s">
        <v>215</v>
      </c>
      <c r="BF48" s="74" t="s">
        <v>215</v>
      </c>
      <c r="BG48" s="143">
        <v>0</v>
      </c>
      <c r="BH48" s="143">
        <v>0</v>
      </c>
      <c r="BI48" s="143" t="s">
        <v>215</v>
      </c>
      <c r="BJ48" s="143" t="s">
        <v>215</v>
      </c>
    </row>
    <row r="49" s="21" customFormat="1" ht="30" hidden="1" customHeight="1" spans="1:62">
      <c r="A49" s="39">
        <f t="shared" si="2"/>
        <v>41</v>
      </c>
      <c r="B49" s="39"/>
      <c r="C49" s="41"/>
      <c r="D49" s="40"/>
      <c r="E49" s="41">
        <v>3</v>
      </c>
      <c r="F49" s="41"/>
      <c r="G49" s="41"/>
      <c r="H49" s="41"/>
      <c r="I49" s="41"/>
      <c r="J49" s="41"/>
      <c r="K49" s="41"/>
      <c r="L49" s="41"/>
      <c r="M49" s="56" t="s">
        <v>252</v>
      </c>
      <c r="N49" s="56" t="s">
        <v>252</v>
      </c>
      <c r="O49" s="56" t="s">
        <v>217</v>
      </c>
      <c r="P49" s="57" t="s">
        <v>177</v>
      </c>
      <c r="Q49" s="40" t="s">
        <v>117</v>
      </c>
      <c r="R49" s="39" t="s">
        <v>118</v>
      </c>
      <c r="S49" s="74"/>
      <c r="T49" s="75" t="s">
        <v>119</v>
      </c>
      <c r="U49" s="40" t="s">
        <v>216</v>
      </c>
      <c r="V49" s="75" t="s">
        <v>143</v>
      </c>
      <c r="W49" s="41" t="s">
        <v>121</v>
      </c>
      <c r="X49" s="74" t="s">
        <v>120</v>
      </c>
      <c r="Y49" s="40" t="s">
        <v>179</v>
      </c>
      <c r="Z49" s="39" t="s">
        <v>218</v>
      </c>
      <c r="AA49" s="41" t="s">
        <v>219</v>
      </c>
      <c r="AB49" s="39" t="s">
        <v>220</v>
      </c>
      <c r="AC49" s="97">
        <v>0.0636</v>
      </c>
      <c r="AD49" s="40" t="s">
        <v>112</v>
      </c>
      <c r="AE49" s="75" t="s">
        <v>182</v>
      </c>
      <c r="AF49" s="75" t="s">
        <v>253</v>
      </c>
      <c r="AG49" s="117">
        <v>117</v>
      </c>
      <c r="AH49" s="117">
        <v>85.5</v>
      </c>
      <c r="AI49" s="117">
        <v>2</v>
      </c>
      <c r="AJ49" s="117">
        <f>AG49*AH49*AI49*7860/1000000000</f>
        <v>0.15725502</v>
      </c>
      <c r="AK49" s="118">
        <f t="shared" ref="AK49:AK52" si="5">AC49/AJ49</f>
        <v>0.404438599162049</v>
      </c>
      <c r="AL49" s="75"/>
      <c r="AM49" s="75"/>
      <c r="AN49" s="75" t="s">
        <v>161</v>
      </c>
      <c r="AO49" s="75" t="s">
        <v>195</v>
      </c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1"/>
      <c r="BA49" s="74" t="s">
        <v>215</v>
      </c>
      <c r="BB49" s="74" t="s">
        <v>215</v>
      </c>
      <c r="BC49" s="74" t="s">
        <v>215</v>
      </c>
      <c r="BD49" s="74" t="s">
        <v>163</v>
      </c>
      <c r="BE49" s="74" t="s">
        <v>215</v>
      </c>
      <c r="BF49" s="74" t="s">
        <v>215</v>
      </c>
      <c r="BG49" s="143">
        <v>0</v>
      </c>
      <c r="BH49" s="143">
        <v>0</v>
      </c>
      <c r="BI49" s="143" t="s">
        <v>215</v>
      </c>
      <c r="BJ49" s="143" t="s">
        <v>215</v>
      </c>
    </row>
    <row r="50" s="21" customFormat="1" ht="30" hidden="1" customHeight="1" spans="1:62">
      <c r="A50" s="39">
        <f t="shared" si="2"/>
        <v>42</v>
      </c>
      <c r="B50" s="39"/>
      <c r="C50" s="41"/>
      <c r="D50" s="40"/>
      <c r="E50" s="41">
        <v>3</v>
      </c>
      <c r="F50" s="41"/>
      <c r="G50" s="41"/>
      <c r="H50" s="41"/>
      <c r="I50" s="41"/>
      <c r="J50" s="41"/>
      <c r="K50" s="41"/>
      <c r="L50" s="40"/>
      <c r="M50" s="56" t="s">
        <v>222</v>
      </c>
      <c r="N50" s="56" t="s">
        <v>222</v>
      </c>
      <c r="O50" s="56" t="s">
        <v>223</v>
      </c>
      <c r="P50" s="57" t="s">
        <v>177</v>
      </c>
      <c r="Q50" s="40" t="s">
        <v>117</v>
      </c>
      <c r="R50" s="39" t="s">
        <v>118</v>
      </c>
      <c r="S50" s="74"/>
      <c r="T50" s="75" t="s">
        <v>119</v>
      </c>
      <c r="U50" s="40" t="s">
        <v>222</v>
      </c>
      <c r="V50" s="75" t="s">
        <v>143</v>
      </c>
      <c r="W50" s="41" t="s">
        <v>121</v>
      </c>
      <c r="X50" s="74" t="s">
        <v>120</v>
      </c>
      <c r="Y50" s="40" t="s">
        <v>179</v>
      </c>
      <c r="Z50" s="39" t="s">
        <v>224</v>
      </c>
      <c r="AA50" s="41" t="s">
        <v>219</v>
      </c>
      <c r="AB50" s="39" t="s">
        <v>225</v>
      </c>
      <c r="AC50" s="97">
        <v>0.0097</v>
      </c>
      <c r="AD50" s="75" t="s">
        <v>112</v>
      </c>
      <c r="AE50" s="75" t="s">
        <v>182</v>
      </c>
      <c r="AF50" s="75"/>
      <c r="AG50" s="117">
        <v>62</v>
      </c>
      <c r="AH50" s="117">
        <v>16.5</v>
      </c>
      <c r="AI50" s="117">
        <v>2</v>
      </c>
      <c r="AJ50" s="117">
        <v>0.01608156</v>
      </c>
      <c r="AK50" s="118">
        <v>0.603175313837712</v>
      </c>
      <c r="AL50" s="75"/>
      <c r="AM50" s="75"/>
      <c r="AN50" s="75" t="s">
        <v>161</v>
      </c>
      <c r="AO50" s="75" t="s">
        <v>221</v>
      </c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41"/>
      <c r="BA50" s="74" t="s">
        <v>215</v>
      </c>
      <c r="BB50" s="74" t="s">
        <v>215</v>
      </c>
      <c r="BC50" s="74" t="s">
        <v>215</v>
      </c>
      <c r="BD50" s="74" t="s">
        <v>163</v>
      </c>
      <c r="BE50" s="74" t="s">
        <v>215</v>
      </c>
      <c r="BF50" s="74" t="s">
        <v>215</v>
      </c>
      <c r="BG50" s="143">
        <v>0</v>
      </c>
      <c r="BH50" s="143">
        <v>0</v>
      </c>
      <c r="BI50" s="143" t="s">
        <v>215</v>
      </c>
      <c r="BJ50" s="143" t="s">
        <v>215</v>
      </c>
    </row>
    <row r="51" s="21" customFormat="1" ht="30" hidden="1" customHeight="1" spans="1:62">
      <c r="A51" s="39">
        <f t="shared" si="2"/>
        <v>43</v>
      </c>
      <c r="B51" s="39"/>
      <c r="C51" s="41"/>
      <c r="D51" s="40"/>
      <c r="E51" s="41">
        <v>3</v>
      </c>
      <c r="F51" s="41"/>
      <c r="G51" s="41"/>
      <c r="H51" s="41"/>
      <c r="I51" s="41"/>
      <c r="J51" s="41"/>
      <c r="K51" s="41"/>
      <c r="L51" s="40" t="s">
        <v>171</v>
      </c>
      <c r="M51" s="40" t="s">
        <v>226</v>
      </c>
      <c r="N51" s="56" t="s">
        <v>227</v>
      </c>
      <c r="O51" s="56" t="s">
        <v>228</v>
      </c>
      <c r="P51" s="57" t="s">
        <v>229</v>
      </c>
      <c r="Q51" s="40" t="s">
        <v>117</v>
      </c>
      <c r="R51" s="39" t="s">
        <v>118</v>
      </c>
      <c r="S51" s="74"/>
      <c r="T51" s="75" t="s">
        <v>119</v>
      </c>
      <c r="U51" s="40" t="s">
        <v>227</v>
      </c>
      <c r="V51" s="75" t="s">
        <v>143</v>
      </c>
      <c r="W51" s="41" t="s">
        <v>121</v>
      </c>
      <c r="X51" s="74" t="s">
        <v>120</v>
      </c>
      <c r="Y51" s="40" t="s">
        <v>229</v>
      </c>
      <c r="Z51" s="39" t="s">
        <v>230</v>
      </c>
      <c r="AA51" s="40" t="s">
        <v>231</v>
      </c>
      <c r="AB51" s="39" t="s">
        <v>232</v>
      </c>
      <c r="AC51" s="97">
        <v>0.015</v>
      </c>
      <c r="AD51" s="40" t="s">
        <v>112</v>
      </c>
      <c r="AE51" s="75" t="s">
        <v>233</v>
      </c>
      <c r="AF51" s="75"/>
      <c r="AG51" s="117">
        <v>20</v>
      </c>
      <c r="AH51" s="117">
        <v>16</v>
      </c>
      <c r="AI51" s="117"/>
      <c r="AJ51" s="117">
        <f>8*8*3.14*20*7860/1000000000</f>
        <v>0.031590912</v>
      </c>
      <c r="AK51" s="118">
        <f t="shared" si="5"/>
        <v>0.474820100160451</v>
      </c>
      <c r="AL51" s="75"/>
      <c r="AM51" s="75"/>
      <c r="AN51" s="75" t="s">
        <v>161</v>
      </c>
      <c r="AO51" s="75" t="s">
        <v>234</v>
      </c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1"/>
      <c r="BA51" s="74" t="s">
        <v>215</v>
      </c>
      <c r="BB51" s="74" t="s">
        <v>215</v>
      </c>
      <c r="BC51" s="74" t="s">
        <v>215</v>
      </c>
      <c r="BD51" s="74" t="s">
        <v>163</v>
      </c>
      <c r="BE51" s="74" t="s">
        <v>215</v>
      </c>
      <c r="BF51" s="74" t="s">
        <v>215</v>
      </c>
      <c r="BG51" s="143">
        <v>0</v>
      </c>
      <c r="BH51" s="143">
        <v>0</v>
      </c>
      <c r="BI51" s="143" t="s">
        <v>215</v>
      </c>
      <c r="BJ51" s="143" t="s">
        <v>215</v>
      </c>
    </row>
    <row r="52" s="21" customFormat="1" ht="30" hidden="1" customHeight="1" spans="1:62">
      <c r="A52" s="39">
        <f t="shared" si="2"/>
        <v>44</v>
      </c>
      <c r="B52" s="39"/>
      <c r="C52" s="41"/>
      <c r="D52" s="40"/>
      <c r="E52" s="41">
        <v>3</v>
      </c>
      <c r="F52" s="41"/>
      <c r="G52" s="41"/>
      <c r="H52" s="41"/>
      <c r="I52" s="41"/>
      <c r="J52" s="41"/>
      <c r="K52" s="41"/>
      <c r="L52" s="40"/>
      <c r="M52" s="56" t="s">
        <v>235</v>
      </c>
      <c r="N52" s="56" t="s">
        <v>235</v>
      </c>
      <c r="O52" s="56" t="s">
        <v>236</v>
      </c>
      <c r="P52" s="57" t="s">
        <v>237</v>
      </c>
      <c r="Q52" s="40" t="s">
        <v>117</v>
      </c>
      <c r="R52" s="39" t="s">
        <v>118</v>
      </c>
      <c r="S52" s="74"/>
      <c r="T52" s="75" t="s">
        <v>119</v>
      </c>
      <c r="U52" s="40" t="s">
        <v>235</v>
      </c>
      <c r="V52" s="75" t="s">
        <v>143</v>
      </c>
      <c r="W52" s="41" t="s">
        <v>121</v>
      </c>
      <c r="X52" s="74" t="s">
        <v>120</v>
      </c>
      <c r="Y52" s="40" t="s">
        <v>238</v>
      </c>
      <c r="Z52" s="39">
        <v>20</v>
      </c>
      <c r="AA52" s="40" t="s">
        <v>231</v>
      </c>
      <c r="AB52" s="39" t="s">
        <v>239</v>
      </c>
      <c r="AC52" s="97">
        <v>0.0307</v>
      </c>
      <c r="AD52" s="40" t="s">
        <v>112</v>
      </c>
      <c r="AE52" s="75" t="s">
        <v>233</v>
      </c>
      <c r="AF52" s="75"/>
      <c r="AG52" s="117">
        <v>48</v>
      </c>
      <c r="AH52" s="117">
        <v>15</v>
      </c>
      <c r="AI52" s="117"/>
      <c r="AJ52" s="117">
        <f>7.5*7.5*3.14*48*7860/1000000000</f>
        <v>0.06663708</v>
      </c>
      <c r="AK52" s="118">
        <f t="shared" si="5"/>
        <v>0.460704460639632</v>
      </c>
      <c r="AL52" s="75"/>
      <c r="AM52" s="75"/>
      <c r="AN52" s="75" t="s">
        <v>161</v>
      </c>
      <c r="AO52" s="75" t="s">
        <v>234</v>
      </c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1"/>
      <c r="BA52" s="74" t="s">
        <v>215</v>
      </c>
      <c r="BB52" s="74" t="s">
        <v>215</v>
      </c>
      <c r="BC52" s="74" t="s">
        <v>215</v>
      </c>
      <c r="BD52" s="74" t="s">
        <v>163</v>
      </c>
      <c r="BE52" s="74" t="s">
        <v>215</v>
      </c>
      <c r="BF52" s="74" t="s">
        <v>215</v>
      </c>
      <c r="BG52" s="143">
        <v>0</v>
      </c>
      <c r="BH52" s="143">
        <v>0</v>
      </c>
      <c r="BI52" s="143" t="s">
        <v>215</v>
      </c>
      <c r="BJ52" s="143" t="s">
        <v>215</v>
      </c>
    </row>
    <row r="53" s="21" customFormat="1" ht="30" hidden="1" customHeight="1" spans="1:62">
      <c r="A53" s="39">
        <f t="shared" si="2"/>
        <v>45</v>
      </c>
      <c r="B53" s="39"/>
      <c r="C53" s="41"/>
      <c r="D53" s="40"/>
      <c r="E53" s="41">
        <v>3</v>
      </c>
      <c r="F53" s="41"/>
      <c r="G53" s="41"/>
      <c r="H53" s="41"/>
      <c r="I53" s="41"/>
      <c r="J53" s="41"/>
      <c r="K53" s="41"/>
      <c r="L53" s="40" t="s">
        <v>171</v>
      </c>
      <c r="M53" s="68" t="s">
        <v>240</v>
      </c>
      <c r="N53" s="56" t="s">
        <v>241</v>
      </c>
      <c r="O53" s="56" t="s">
        <v>242</v>
      </c>
      <c r="P53" s="57" t="s">
        <v>177</v>
      </c>
      <c r="Q53" s="40" t="s">
        <v>117</v>
      </c>
      <c r="R53" s="39" t="s">
        <v>118</v>
      </c>
      <c r="S53" s="74"/>
      <c r="T53" s="75" t="s">
        <v>119</v>
      </c>
      <c r="U53" s="40" t="s">
        <v>241</v>
      </c>
      <c r="V53" s="75" t="s">
        <v>143</v>
      </c>
      <c r="W53" s="41" t="s">
        <v>121</v>
      </c>
      <c r="X53" s="74" t="s">
        <v>120</v>
      </c>
      <c r="Y53" s="40" t="s">
        <v>179</v>
      </c>
      <c r="Z53" s="39" t="s">
        <v>180</v>
      </c>
      <c r="AA53" s="41" t="s">
        <v>219</v>
      </c>
      <c r="AB53" s="39" t="s">
        <v>243</v>
      </c>
      <c r="AC53" s="97">
        <v>0.0158</v>
      </c>
      <c r="AD53" s="75" t="s">
        <v>112</v>
      </c>
      <c r="AE53" s="75" t="s">
        <v>182</v>
      </c>
      <c r="AF53" s="75"/>
      <c r="AG53" s="117">
        <v>52</v>
      </c>
      <c r="AH53" s="117">
        <v>23.5</v>
      </c>
      <c r="AI53" s="117">
        <v>2.5</v>
      </c>
      <c r="AJ53" s="117">
        <v>0.0240123</v>
      </c>
      <c r="AK53" s="118">
        <v>0.657996110326791</v>
      </c>
      <c r="AL53" s="75"/>
      <c r="AM53" s="75"/>
      <c r="AN53" s="75" t="s">
        <v>161</v>
      </c>
      <c r="AO53" s="75" t="s">
        <v>221</v>
      </c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41"/>
      <c r="BA53" s="74" t="s">
        <v>215</v>
      </c>
      <c r="BB53" s="74" t="s">
        <v>215</v>
      </c>
      <c r="BC53" s="74" t="s">
        <v>215</v>
      </c>
      <c r="BD53" s="74" t="s">
        <v>163</v>
      </c>
      <c r="BE53" s="74" t="s">
        <v>215</v>
      </c>
      <c r="BF53" s="74" t="s">
        <v>215</v>
      </c>
      <c r="BG53" s="143">
        <v>0</v>
      </c>
      <c r="BH53" s="143">
        <v>0</v>
      </c>
      <c r="BI53" s="143" t="s">
        <v>215</v>
      </c>
      <c r="BJ53" s="143" t="s">
        <v>215</v>
      </c>
    </row>
    <row r="54" s="21" customFormat="1" ht="30" hidden="1" customHeight="1" spans="1:62">
      <c r="A54" s="39">
        <f t="shared" si="2"/>
        <v>46</v>
      </c>
      <c r="B54" s="39"/>
      <c r="C54" s="41"/>
      <c r="D54" s="40"/>
      <c r="E54" s="41">
        <v>3</v>
      </c>
      <c r="F54" s="41"/>
      <c r="G54" s="41"/>
      <c r="H54" s="41"/>
      <c r="I54" s="41"/>
      <c r="J54" s="41"/>
      <c r="K54" s="41"/>
      <c r="L54" s="40"/>
      <c r="M54" s="56" t="s">
        <v>254</v>
      </c>
      <c r="N54" s="56" t="s">
        <v>254</v>
      </c>
      <c r="O54" s="56" t="s">
        <v>255</v>
      </c>
      <c r="P54" s="57" t="s">
        <v>246</v>
      </c>
      <c r="Q54" s="40" t="s">
        <v>117</v>
      </c>
      <c r="R54" s="39" t="s">
        <v>118</v>
      </c>
      <c r="S54" s="74"/>
      <c r="T54" s="75" t="s">
        <v>119</v>
      </c>
      <c r="U54" s="85" t="s">
        <v>244</v>
      </c>
      <c r="V54" s="75" t="s">
        <v>143</v>
      </c>
      <c r="W54" s="41" t="s">
        <v>121</v>
      </c>
      <c r="X54" s="74" t="s">
        <v>120</v>
      </c>
      <c r="Y54" s="40" t="s">
        <v>238</v>
      </c>
      <c r="Z54" s="39" t="s">
        <v>247</v>
      </c>
      <c r="AA54" s="41" t="s">
        <v>248</v>
      </c>
      <c r="AB54" s="39" t="s">
        <v>249</v>
      </c>
      <c r="AC54" s="97">
        <v>0.002</v>
      </c>
      <c r="AD54" s="40" t="s">
        <v>112</v>
      </c>
      <c r="AE54" s="75"/>
      <c r="AF54" s="75"/>
      <c r="AG54" s="117"/>
      <c r="AH54" s="117"/>
      <c r="AI54" s="117"/>
      <c r="AJ54" s="117"/>
      <c r="AK54" s="118"/>
      <c r="AL54" s="75"/>
      <c r="AM54" s="75"/>
      <c r="AN54" s="75" t="s">
        <v>161</v>
      </c>
      <c r="AO54" s="75" t="s">
        <v>250</v>
      </c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1"/>
      <c r="BA54" s="74" t="s">
        <v>215</v>
      </c>
      <c r="BB54" s="74" t="s">
        <v>215</v>
      </c>
      <c r="BC54" s="74" t="s">
        <v>215</v>
      </c>
      <c r="BD54" s="74" t="s">
        <v>163</v>
      </c>
      <c r="BE54" s="74" t="s">
        <v>215</v>
      </c>
      <c r="BF54" s="74" t="s">
        <v>215</v>
      </c>
      <c r="BG54" s="143">
        <v>0</v>
      </c>
      <c r="BH54" s="143">
        <v>0</v>
      </c>
      <c r="BI54" s="143" t="s">
        <v>215</v>
      </c>
      <c r="BJ54" s="143" t="s">
        <v>215</v>
      </c>
    </row>
    <row r="55" s="22" customFormat="1" ht="30.75" hidden="1" customHeight="1" spans="1:62">
      <c r="A55" s="46">
        <f t="shared" si="2"/>
        <v>47</v>
      </c>
      <c r="B55" s="46"/>
      <c r="C55" s="46"/>
      <c r="D55" s="46">
        <v>2</v>
      </c>
      <c r="E55" s="47"/>
      <c r="F55" s="47"/>
      <c r="G55" s="47"/>
      <c r="H55" s="47"/>
      <c r="I55" s="47"/>
      <c r="J55" s="47"/>
      <c r="K55" s="47"/>
      <c r="L55" s="69"/>
      <c r="M55" s="69"/>
      <c r="N55" s="56" t="s">
        <v>256</v>
      </c>
      <c r="O55" s="56" t="s">
        <v>257</v>
      </c>
      <c r="P55" s="57" t="s">
        <v>142</v>
      </c>
      <c r="Q55" s="47" t="s">
        <v>117</v>
      </c>
      <c r="R55" s="46" t="s">
        <v>118</v>
      </c>
      <c r="S55" s="86"/>
      <c r="T55" s="46" t="s">
        <v>258</v>
      </c>
      <c r="U55" s="87" t="s">
        <v>256</v>
      </c>
      <c r="V55" s="47" t="s">
        <v>117</v>
      </c>
      <c r="W55" s="47" t="s">
        <v>120</v>
      </c>
      <c r="X55" s="86" t="s">
        <v>121</v>
      </c>
      <c r="Y55" s="40" t="s">
        <v>122</v>
      </c>
      <c r="Z55" s="47" t="s">
        <v>111</v>
      </c>
      <c r="AA55" s="86" t="s">
        <v>112</v>
      </c>
      <c r="AB55" s="47" t="s">
        <v>259</v>
      </c>
      <c r="AC55" s="100">
        <f>AC57+AC60+AC61+AC64+AC65+AC66</f>
        <v>3.3972</v>
      </c>
      <c r="AD55" s="46" t="s">
        <v>112</v>
      </c>
      <c r="AE55" s="75"/>
      <c r="AF55" s="75"/>
      <c r="AG55" s="117"/>
      <c r="AH55" s="117"/>
      <c r="AI55" s="117"/>
      <c r="AJ55" s="117"/>
      <c r="AK55" s="118"/>
      <c r="AL55" s="75"/>
      <c r="AM55" s="75"/>
      <c r="AN55" s="75" t="s">
        <v>214</v>
      </c>
      <c r="AO55" s="75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7"/>
      <c r="BA55" s="147" t="s">
        <v>163</v>
      </c>
      <c r="BB55" s="147" t="s">
        <v>163</v>
      </c>
      <c r="BC55" s="147">
        <v>0</v>
      </c>
      <c r="BD55" s="147" t="s">
        <v>163</v>
      </c>
      <c r="BE55" s="147" t="s">
        <v>163</v>
      </c>
      <c r="BF55" s="147" t="s">
        <v>163</v>
      </c>
      <c r="BG55" s="143">
        <v>0</v>
      </c>
      <c r="BH55" s="143">
        <v>0</v>
      </c>
      <c r="BI55" s="143">
        <v>0</v>
      </c>
      <c r="BJ55" s="143">
        <v>0</v>
      </c>
    </row>
    <row r="56" s="21" customFormat="1" ht="30" hidden="1" customHeight="1" spans="1:62">
      <c r="A56" s="39">
        <f t="shared" si="2"/>
        <v>48</v>
      </c>
      <c r="B56" s="39"/>
      <c r="C56" s="39"/>
      <c r="D56" s="39">
        <v>2</v>
      </c>
      <c r="E56" s="41"/>
      <c r="F56" s="41"/>
      <c r="G56" s="41"/>
      <c r="H56" s="41"/>
      <c r="I56" s="41"/>
      <c r="J56" s="41"/>
      <c r="K56" s="41"/>
      <c r="L56" s="64"/>
      <c r="M56" s="64"/>
      <c r="N56" s="56" t="s">
        <v>260</v>
      </c>
      <c r="O56" s="56" t="s">
        <v>261</v>
      </c>
      <c r="P56" s="57" t="s">
        <v>142</v>
      </c>
      <c r="Q56" s="40" t="s">
        <v>117</v>
      </c>
      <c r="R56" s="39" t="s">
        <v>118</v>
      </c>
      <c r="S56" s="74"/>
      <c r="T56" s="75" t="s">
        <v>258</v>
      </c>
      <c r="U56" s="56" t="s">
        <v>260</v>
      </c>
      <c r="V56" s="40" t="s">
        <v>117</v>
      </c>
      <c r="W56" s="41" t="s">
        <v>120</v>
      </c>
      <c r="X56" s="74" t="s">
        <v>121</v>
      </c>
      <c r="Y56" s="40" t="s">
        <v>122</v>
      </c>
      <c r="Z56" s="41" t="s">
        <v>111</v>
      </c>
      <c r="AA56" s="74" t="s">
        <v>112</v>
      </c>
      <c r="AB56" s="40" t="s">
        <v>259</v>
      </c>
      <c r="AC56" s="97">
        <f>AC57+AC60+AC61+AC64+AC65+AC70</f>
        <v>3.414</v>
      </c>
      <c r="AD56" s="75" t="s">
        <v>112</v>
      </c>
      <c r="AE56" s="75"/>
      <c r="AF56" s="75"/>
      <c r="AG56" s="117"/>
      <c r="AH56" s="117"/>
      <c r="AI56" s="117"/>
      <c r="AJ56" s="117"/>
      <c r="AK56" s="118"/>
      <c r="AL56" s="75"/>
      <c r="AM56" s="75"/>
      <c r="AN56" s="75" t="s">
        <v>214</v>
      </c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41"/>
      <c r="BA56" s="143">
        <v>0</v>
      </c>
      <c r="BB56" s="143">
        <v>0</v>
      </c>
      <c r="BC56" s="143">
        <v>1</v>
      </c>
      <c r="BD56" s="143">
        <v>0</v>
      </c>
      <c r="BE56" s="143">
        <v>0</v>
      </c>
      <c r="BF56" s="143">
        <v>0</v>
      </c>
      <c r="BG56" s="143">
        <v>0</v>
      </c>
      <c r="BH56" s="143">
        <v>0</v>
      </c>
      <c r="BI56" s="143">
        <v>0</v>
      </c>
      <c r="BJ56" s="143">
        <v>0</v>
      </c>
    </row>
    <row r="57" s="23" customFormat="1" ht="30" hidden="1" customHeight="1" spans="1:62">
      <c r="A57" s="46">
        <f t="shared" si="2"/>
        <v>49</v>
      </c>
      <c r="B57" s="46"/>
      <c r="C57" s="46"/>
      <c r="D57" s="46"/>
      <c r="E57" s="47">
        <v>3</v>
      </c>
      <c r="F57" s="47"/>
      <c r="G57" s="47"/>
      <c r="H57" s="47"/>
      <c r="I57" s="47"/>
      <c r="J57" s="47"/>
      <c r="K57" s="47"/>
      <c r="L57" s="69"/>
      <c r="M57" s="56" t="s">
        <v>262</v>
      </c>
      <c r="N57" s="56" t="s">
        <v>262</v>
      </c>
      <c r="O57" s="56" t="s">
        <v>263</v>
      </c>
      <c r="P57" s="57" t="s">
        <v>142</v>
      </c>
      <c r="Q57" s="47" t="s">
        <v>117</v>
      </c>
      <c r="R57" s="46" t="s">
        <v>118</v>
      </c>
      <c r="S57" s="86"/>
      <c r="T57" s="46" t="s">
        <v>119</v>
      </c>
      <c r="U57" s="87" t="s">
        <v>262</v>
      </c>
      <c r="V57" s="47" t="s">
        <v>117</v>
      </c>
      <c r="W57" s="47" t="s">
        <v>120</v>
      </c>
      <c r="X57" s="86" t="s">
        <v>121</v>
      </c>
      <c r="Y57" s="40" t="s">
        <v>122</v>
      </c>
      <c r="Z57" s="47" t="s">
        <v>111</v>
      </c>
      <c r="AA57" s="86" t="s">
        <v>112</v>
      </c>
      <c r="AB57" s="47" t="s">
        <v>264</v>
      </c>
      <c r="AC57" s="100">
        <f>AC58+AC59</f>
        <v>0.6395</v>
      </c>
      <c r="AD57" s="46" t="s">
        <v>112</v>
      </c>
      <c r="AE57" s="75" t="s">
        <v>123</v>
      </c>
      <c r="AF57" s="75"/>
      <c r="AG57" s="117"/>
      <c r="AH57" s="117"/>
      <c r="AI57" s="117"/>
      <c r="AJ57" s="117"/>
      <c r="AK57" s="118"/>
      <c r="AL57" s="75"/>
      <c r="AM57" s="75"/>
      <c r="AN57" s="75" t="s">
        <v>161</v>
      </c>
      <c r="AO57" s="75" t="s">
        <v>265</v>
      </c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7"/>
      <c r="BA57" s="147" t="s">
        <v>163</v>
      </c>
      <c r="BB57" s="147" t="s">
        <v>163</v>
      </c>
      <c r="BC57" s="147" t="s">
        <v>163</v>
      </c>
      <c r="BD57" s="147" t="s">
        <v>163</v>
      </c>
      <c r="BE57" s="147" t="s">
        <v>163</v>
      </c>
      <c r="BF57" s="147" t="s">
        <v>163</v>
      </c>
      <c r="BG57" s="143">
        <v>0</v>
      </c>
      <c r="BH57" s="143">
        <v>0</v>
      </c>
      <c r="BI57" s="143">
        <v>0</v>
      </c>
      <c r="BJ57" s="143">
        <v>0</v>
      </c>
    </row>
    <row r="58" s="23" customFormat="1" ht="30" hidden="1" customHeight="1" spans="1:62">
      <c r="A58" s="46">
        <f t="shared" si="2"/>
        <v>50</v>
      </c>
      <c r="B58" s="47"/>
      <c r="C58" s="47"/>
      <c r="D58" s="47"/>
      <c r="E58" s="47"/>
      <c r="F58" s="47">
        <v>4</v>
      </c>
      <c r="G58" s="47"/>
      <c r="H58" s="47"/>
      <c r="I58" s="47"/>
      <c r="J58" s="47"/>
      <c r="K58" s="47"/>
      <c r="L58" s="69"/>
      <c r="M58" s="69"/>
      <c r="N58" s="56" t="s">
        <v>266</v>
      </c>
      <c r="O58" s="56" t="s">
        <v>267</v>
      </c>
      <c r="P58" s="57" t="s">
        <v>177</v>
      </c>
      <c r="Q58" s="47" t="s">
        <v>167</v>
      </c>
      <c r="R58" s="46" t="s">
        <v>118</v>
      </c>
      <c r="S58" s="86"/>
      <c r="T58" s="46" t="s">
        <v>119</v>
      </c>
      <c r="U58" s="87" t="s">
        <v>266</v>
      </c>
      <c r="V58" s="47" t="s">
        <v>117</v>
      </c>
      <c r="W58" s="47" t="s">
        <v>120</v>
      </c>
      <c r="X58" s="86" t="s">
        <v>121</v>
      </c>
      <c r="Y58" s="40" t="s">
        <v>179</v>
      </c>
      <c r="Z58" s="86" t="s">
        <v>268</v>
      </c>
      <c r="AA58" s="47" t="s">
        <v>181</v>
      </c>
      <c r="AB58" s="47" t="s">
        <v>264</v>
      </c>
      <c r="AC58" s="100">
        <v>0.553</v>
      </c>
      <c r="AD58" s="46" t="s">
        <v>112</v>
      </c>
      <c r="AE58" s="75" t="s">
        <v>182</v>
      </c>
      <c r="AF58" s="75" t="s">
        <v>269</v>
      </c>
      <c r="AG58" s="117">
        <v>518</v>
      </c>
      <c r="AH58" s="117">
        <v>98</v>
      </c>
      <c r="AI58" s="117">
        <v>2</v>
      </c>
      <c r="AJ58" s="117">
        <f>AG58*AH58*AI58*7860/1000000000</f>
        <v>0.79801008</v>
      </c>
      <c r="AK58" s="118">
        <f t="shared" ref="AK58:AK63" si="6">AC58/AJ58</f>
        <v>0.692973702788316</v>
      </c>
      <c r="AL58" s="75"/>
      <c r="AM58" s="75"/>
      <c r="AN58" s="123"/>
      <c r="AO58" s="123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7"/>
      <c r="BA58" s="147">
        <v>1</v>
      </c>
      <c r="BB58" s="147">
        <v>1</v>
      </c>
      <c r="BC58" s="147">
        <v>1</v>
      </c>
      <c r="BD58" s="147">
        <v>1</v>
      </c>
      <c r="BE58" s="147">
        <v>1</v>
      </c>
      <c r="BF58" s="147">
        <v>1</v>
      </c>
      <c r="BG58" s="143">
        <v>0</v>
      </c>
      <c r="BH58" s="143">
        <v>0</v>
      </c>
      <c r="BI58" s="143">
        <v>0</v>
      </c>
      <c r="BJ58" s="143">
        <v>0</v>
      </c>
    </row>
    <row r="59" s="23" customFormat="1" ht="30" hidden="1" customHeight="1" spans="1:62">
      <c r="A59" s="46">
        <f t="shared" si="2"/>
        <v>51</v>
      </c>
      <c r="B59" s="47"/>
      <c r="C59" s="47"/>
      <c r="D59" s="47"/>
      <c r="E59" s="47"/>
      <c r="F59" s="47">
        <v>4</v>
      </c>
      <c r="G59" s="47"/>
      <c r="H59" s="47"/>
      <c r="I59" s="47"/>
      <c r="J59" s="47"/>
      <c r="K59" s="47"/>
      <c r="L59" s="69"/>
      <c r="M59" s="69"/>
      <c r="N59" s="56" t="s">
        <v>270</v>
      </c>
      <c r="O59" s="56" t="s">
        <v>271</v>
      </c>
      <c r="P59" s="57" t="s">
        <v>272</v>
      </c>
      <c r="Q59" s="47" t="s">
        <v>167</v>
      </c>
      <c r="R59" s="46" t="s">
        <v>118</v>
      </c>
      <c r="S59" s="86"/>
      <c r="T59" s="46" t="s">
        <v>119</v>
      </c>
      <c r="U59" s="87" t="s">
        <v>270</v>
      </c>
      <c r="V59" s="47" t="s">
        <v>117</v>
      </c>
      <c r="W59" s="47" t="s">
        <v>120</v>
      </c>
      <c r="X59" s="86" t="s">
        <v>121</v>
      </c>
      <c r="Y59" s="40" t="s">
        <v>272</v>
      </c>
      <c r="Z59" s="46" t="s">
        <v>273</v>
      </c>
      <c r="AA59" s="46" t="s">
        <v>112</v>
      </c>
      <c r="AB59" s="86" t="s">
        <v>274</v>
      </c>
      <c r="AC59" s="100">
        <v>0.0865</v>
      </c>
      <c r="AD59" s="101" t="s">
        <v>112</v>
      </c>
      <c r="AE59" s="75" t="s">
        <v>233</v>
      </c>
      <c r="AF59" s="75"/>
      <c r="AG59" s="117">
        <v>22</v>
      </c>
      <c r="AH59" s="117">
        <v>42</v>
      </c>
      <c r="AI59" s="117"/>
      <c r="AJ59" s="117">
        <f>11*11*3.14*42*7860/1000000000</f>
        <v>0.1254257928</v>
      </c>
      <c r="AK59" s="118">
        <f t="shared" si="6"/>
        <v>0.689650813193823</v>
      </c>
      <c r="AL59" s="75"/>
      <c r="AM59" s="75"/>
      <c r="AN59" s="123"/>
      <c r="AO59" s="123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47"/>
      <c r="BA59" s="147">
        <v>1</v>
      </c>
      <c r="BB59" s="147">
        <v>1</v>
      </c>
      <c r="BC59" s="147">
        <v>1</v>
      </c>
      <c r="BD59" s="147">
        <v>1</v>
      </c>
      <c r="BE59" s="147">
        <v>1</v>
      </c>
      <c r="BF59" s="147">
        <v>1</v>
      </c>
      <c r="BG59" s="143">
        <v>0</v>
      </c>
      <c r="BH59" s="143">
        <v>0</v>
      </c>
      <c r="BI59" s="143">
        <v>0</v>
      </c>
      <c r="BJ59" s="143">
        <v>0</v>
      </c>
    </row>
    <row r="60" s="18" customFormat="1" ht="30" hidden="1" customHeight="1" spans="1:62">
      <c r="A60" s="39">
        <f t="shared" si="2"/>
        <v>52</v>
      </c>
      <c r="B60" s="40"/>
      <c r="C60" s="40"/>
      <c r="D60" s="40"/>
      <c r="E60" s="41">
        <v>3</v>
      </c>
      <c r="F60" s="40"/>
      <c r="G60" s="41"/>
      <c r="H60" s="41"/>
      <c r="I60" s="40"/>
      <c r="J60" s="40"/>
      <c r="K60" s="41"/>
      <c r="L60" s="64"/>
      <c r="M60" s="56" t="s">
        <v>275</v>
      </c>
      <c r="N60" s="56" t="s">
        <v>275</v>
      </c>
      <c r="O60" s="56" t="s">
        <v>276</v>
      </c>
      <c r="P60" s="57" t="s">
        <v>177</v>
      </c>
      <c r="Q60" s="40" t="s">
        <v>117</v>
      </c>
      <c r="R60" s="39" t="s">
        <v>118</v>
      </c>
      <c r="S60" s="74"/>
      <c r="T60" s="75" t="s">
        <v>119</v>
      </c>
      <c r="U60" s="56" t="s">
        <v>275</v>
      </c>
      <c r="V60" s="40" t="s">
        <v>117</v>
      </c>
      <c r="W60" s="41" t="s">
        <v>120</v>
      </c>
      <c r="X60" s="74" t="s">
        <v>121</v>
      </c>
      <c r="Y60" s="40" t="s">
        <v>179</v>
      </c>
      <c r="Z60" s="74" t="s">
        <v>268</v>
      </c>
      <c r="AA60" s="41" t="s">
        <v>181</v>
      </c>
      <c r="AB60" s="40" t="s">
        <v>277</v>
      </c>
      <c r="AC60" s="92">
        <v>0.6838</v>
      </c>
      <c r="AD60" s="75" t="s">
        <v>112</v>
      </c>
      <c r="AE60" s="75" t="s">
        <v>182</v>
      </c>
      <c r="AF60" s="75"/>
      <c r="AG60" s="117">
        <v>523</v>
      </c>
      <c r="AH60" s="117">
        <v>109</v>
      </c>
      <c r="AI60" s="117">
        <v>2</v>
      </c>
      <c r="AJ60" s="117">
        <v>0.89615004</v>
      </c>
      <c r="AK60" s="118">
        <v>0.763041867408721</v>
      </c>
      <c r="AL60" s="75"/>
      <c r="AM60" s="75"/>
      <c r="AN60" s="75" t="s">
        <v>161</v>
      </c>
      <c r="AO60" s="75" t="s">
        <v>199</v>
      </c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41"/>
      <c r="BA60" s="143" t="s">
        <v>163</v>
      </c>
      <c r="BB60" s="143" t="s">
        <v>163</v>
      </c>
      <c r="BC60" s="143" t="s">
        <v>163</v>
      </c>
      <c r="BD60" s="143" t="s">
        <v>163</v>
      </c>
      <c r="BE60" s="143" t="s">
        <v>163</v>
      </c>
      <c r="BF60" s="143" t="s">
        <v>163</v>
      </c>
      <c r="BG60" s="143">
        <v>0</v>
      </c>
      <c r="BH60" s="143">
        <v>0</v>
      </c>
      <c r="BI60" s="143">
        <v>0</v>
      </c>
      <c r="BJ60" s="143">
        <v>0</v>
      </c>
    </row>
    <row r="61" s="21" customFormat="1" ht="30" hidden="1" customHeight="1" spans="1:62">
      <c r="A61" s="39">
        <f t="shared" si="2"/>
        <v>53</v>
      </c>
      <c r="B61" s="39"/>
      <c r="C61" s="39"/>
      <c r="D61" s="39"/>
      <c r="E61" s="41">
        <v>3</v>
      </c>
      <c r="F61" s="41"/>
      <c r="G61" s="41"/>
      <c r="H61" s="41"/>
      <c r="I61" s="41"/>
      <c r="J61" s="41"/>
      <c r="K61" s="41"/>
      <c r="L61" s="67"/>
      <c r="M61" s="56" t="s">
        <v>278</v>
      </c>
      <c r="N61" s="56" t="s">
        <v>278</v>
      </c>
      <c r="O61" s="56" t="s">
        <v>279</v>
      </c>
      <c r="P61" s="57" t="s">
        <v>142</v>
      </c>
      <c r="Q61" s="40" t="s">
        <v>117</v>
      </c>
      <c r="R61" s="39" t="s">
        <v>118</v>
      </c>
      <c r="S61" s="74"/>
      <c r="T61" s="75" t="s">
        <v>119</v>
      </c>
      <c r="U61" s="56" t="s">
        <v>278</v>
      </c>
      <c r="V61" s="40" t="s">
        <v>117</v>
      </c>
      <c r="W61" s="41" t="s">
        <v>120</v>
      </c>
      <c r="X61" s="74" t="s">
        <v>121</v>
      </c>
      <c r="Y61" s="40" t="s">
        <v>122</v>
      </c>
      <c r="Z61" s="41" t="s">
        <v>111</v>
      </c>
      <c r="AA61" s="74" t="s">
        <v>112</v>
      </c>
      <c r="AB61" s="40" t="s">
        <v>264</v>
      </c>
      <c r="AC61" s="97">
        <f>AC62+AC63</f>
        <v>0.6395</v>
      </c>
      <c r="AD61" s="75" t="s">
        <v>112</v>
      </c>
      <c r="AE61" s="75" t="s">
        <v>123</v>
      </c>
      <c r="AF61" s="75"/>
      <c r="AG61" s="117"/>
      <c r="AH61" s="117"/>
      <c r="AI61" s="117"/>
      <c r="AJ61" s="117"/>
      <c r="AK61" s="118"/>
      <c r="AL61" s="75">
        <v>6.908</v>
      </c>
      <c r="AM61" s="75"/>
      <c r="AN61" s="75" t="s">
        <v>161</v>
      </c>
      <c r="AO61" s="75" t="s">
        <v>280</v>
      </c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41"/>
      <c r="BA61" s="143">
        <v>1</v>
      </c>
      <c r="BB61" s="143">
        <v>1</v>
      </c>
      <c r="BC61" s="143">
        <v>1</v>
      </c>
      <c r="BD61" s="143">
        <v>1</v>
      </c>
      <c r="BE61" s="143">
        <v>1</v>
      </c>
      <c r="BF61" s="143">
        <v>1</v>
      </c>
      <c r="BG61" s="143">
        <v>0</v>
      </c>
      <c r="BH61" s="143">
        <v>0</v>
      </c>
      <c r="BI61" s="143">
        <v>0</v>
      </c>
      <c r="BJ61" s="143">
        <v>0</v>
      </c>
    </row>
    <row r="62" s="18" customFormat="1" ht="30" hidden="1" customHeight="1" spans="1:62">
      <c r="A62" s="39">
        <f t="shared" si="2"/>
        <v>54</v>
      </c>
      <c r="B62" s="40"/>
      <c r="C62" s="40"/>
      <c r="D62" s="40"/>
      <c r="E62" s="41"/>
      <c r="F62" s="40">
        <v>4</v>
      </c>
      <c r="G62" s="41"/>
      <c r="H62" s="41"/>
      <c r="I62" s="40"/>
      <c r="J62" s="40"/>
      <c r="K62" s="41"/>
      <c r="L62" s="64"/>
      <c r="M62" s="64"/>
      <c r="N62" s="56" t="s">
        <v>281</v>
      </c>
      <c r="O62" s="56" t="s">
        <v>282</v>
      </c>
      <c r="P62" s="57" t="s">
        <v>177</v>
      </c>
      <c r="Q62" s="40" t="s">
        <v>167</v>
      </c>
      <c r="R62" s="39" t="s">
        <v>118</v>
      </c>
      <c r="S62" s="74"/>
      <c r="T62" s="75" t="s">
        <v>119</v>
      </c>
      <c r="U62" s="56" t="s">
        <v>281</v>
      </c>
      <c r="V62" s="40" t="s">
        <v>117</v>
      </c>
      <c r="W62" s="41" t="s">
        <v>120</v>
      </c>
      <c r="X62" s="74" t="s">
        <v>121</v>
      </c>
      <c r="Y62" s="40" t="s">
        <v>179</v>
      </c>
      <c r="Z62" s="74" t="s">
        <v>268</v>
      </c>
      <c r="AA62" s="41" t="s">
        <v>181</v>
      </c>
      <c r="AB62" s="40" t="s">
        <v>264</v>
      </c>
      <c r="AC62" s="92">
        <v>0.553</v>
      </c>
      <c r="AD62" s="75" t="s">
        <v>112</v>
      </c>
      <c r="AE62" s="75" t="s">
        <v>182</v>
      </c>
      <c r="AF62" s="75"/>
      <c r="AG62" s="117">
        <v>518</v>
      </c>
      <c r="AH62" s="117">
        <v>97</v>
      </c>
      <c r="AI62" s="117">
        <v>2</v>
      </c>
      <c r="AJ62" s="117">
        <v>0.78986712</v>
      </c>
      <c r="AK62" s="118">
        <v>0.700117761579948</v>
      </c>
      <c r="AL62" s="75"/>
      <c r="AM62" s="75"/>
      <c r="AN62" s="123"/>
      <c r="AO62" s="123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41"/>
      <c r="BA62" s="143">
        <v>1</v>
      </c>
      <c r="BB62" s="143">
        <v>1</v>
      </c>
      <c r="BC62" s="143">
        <v>1</v>
      </c>
      <c r="BD62" s="143">
        <v>1</v>
      </c>
      <c r="BE62" s="143">
        <v>1</v>
      </c>
      <c r="BF62" s="143">
        <v>1</v>
      </c>
      <c r="BG62" s="143">
        <v>0</v>
      </c>
      <c r="BH62" s="143">
        <v>0</v>
      </c>
      <c r="BI62" s="143">
        <v>0</v>
      </c>
      <c r="BJ62" s="143">
        <v>0</v>
      </c>
    </row>
    <row r="63" s="18" customFormat="1" ht="30" hidden="1" customHeight="1" spans="1:62">
      <c r="A63" s="39">
        <f t="shared" si="2"/>
        <v>55</v>
      </c>
      <c r="B63" s="40"/>
      <c r="C63" s="40"/>
      <c r="D63" s="40"/>
      <c r="E63" s="41"/>
      <c r="F63" s="40">
        <v>4</v>
      </c>
      <c r="G63" s="41"/>
      <c r="H63" s="41"/>
      <c r="I63" s="40"/>
      <c r="J63" s="40"/>
      <c r="K63" s="40"/>
      <c r="L63" s="64"/>
      <c r="M63" s="64"/>
      <c r="N63" s="56" t="s">
        <v>270</v>
      </c>
      <c r="O63" s="56" t="s">
        <v>271</v>
      </c>
      <c r="P63" s="57" t="s">
        <v>272</v>
      </c>
      <c r="Q63" s="40" t="s">
        <v>167</v>
      </c>
      <c r="R63" s="39" t="s">
        <v>118</v>
      </c>
      <c r="S63" s="74"/>
      <c r="T63" s="75" t="s">
        <v>119</v>
      </c>
      <c r="U63" s="56" t="s">
        <v>270</v>
      </c>
      <c r="V63" s="40" t="s">
        <v>117</v>
      </c>
      <c r="W63" s="41" t="s">
        <v>120</v>
      </c>
      <c r="X63" s="74" t="s">
        <v>121</v>
      </c>
      <c r="Y63" s="40" t="s">
        <v>272</v>
      </c>
      <c r="Z63" s="39" t="s">
        <v>273</v>
      </c>
      <c r="AA63" s="39" t="s">
        <v>112</v>
      </c>
      <c r="AB63" s="74" t="s">
        <v>274</v>
      </c>
      <c r="AC63" s="92">
        <v>0.0865</v>
      </c>
      <c r="AD63" s="98" t="s">
        <v>112</v>
      </c>
      <c r="AE63" s="75" t="s">
        <v>233</v>
      </c>
      <c r="AF63" s="75"/>
      <c r="AG63" s="117">
        <v>22</v>
      </c>
      <c r="AH63" s="117">
        <v>42</v>
      </c>
      <c r="AI63" s="117"/>
      <c r="AJ63" s="117">
        <f>11*11*3.14*42*7860/1000000000</f>
        <v>0.1254257928</v>
      </c>
      <c r="AK63" s="118">
        <f t="shared" si="6"/>
        <v>0.689650813193823</v>
      </c>
      <c r="AL63" s="75"/>
      <c r="AM63" s="75"/>
      <c r="AN63" s="123"/>
      <c r="AO63" s="123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41"/>
      <c r="BA63" s="143">
        <v>1</v>
      </c>
      <c r="BB63" s="143">
        <v>1</v>
      </c>
      <c r="BC63" s="143">
        <v>1</v>
      </c>
      <c r="BD63" s="143">
        <v>1</v>
      </c>
      <c r="BE63" s="143">
        <v>1</v>
      </c>
      <c r="BF63" s="143">
        <v>1</v>
      </c>
      <c r="BG63" s="143">
        <v>0</v>
      </c>
      <c r="BH63" s="143">
        <v>0</v>
      </c>
      <c r="BI63" s="143">
        <v>0</v>
      </c>
      <c r="BJ63" s="143">
        <v>0</v>
      </c>
    </row>
    <row r="64" s="18" customFormat="1" ht="30" hidden="1" customHeight="1" spans="1:62">
      <c r="A64" s="39">
        <f t="shared" si="2"/>
        <v>56</v>
      </c>
      <c r="B64" s="40"/>
      <c r="C64" s="40"/>
      <c r="D64" s="39"/>
      <c r="E64" s="41">
        <v>3</v>
      </c>
      <c r="F64" s="40"/>
      <c r="G64" s="41"/>
      <c r="H64" s="41"/>
      <c r="I64" s="40"/>
      <c r="J64" s="40"/>
      <c r="K64" s="41"/>
      <c r="L64" s="64"/>
      <c r="M64" s="56" t="s">
        <v>283</v>
      </c>
      <c r="N64" s="56" t="s">
        <v>283</v>
      </c>
      <c r="O64" s="56" t="s">
        <v>284</v>
      </c>
      <c r="P64" s="57" t="s">
        <v>177</v>
      </c>
      <c r="Q64" s="40" t="s">
        <v>117</v>
      </c>
      <c r="R64" s="39" t="s">
        <v>118</v>
      </c>
      <c r="S64" s="74"/>
      <c r="T64" s="75" t="s">
        <v>119</v>
      </c>
      <c r="U64" s="56" t="s">
        <v>283</v>
      </c>
      <c r="V64" s="40" t="s">
        <v>117</v>
      </c>
      <c r="W64" s="41" t="s">
        <v>120</v>
      </c>
      <c r="X64" s="74" t="s">
        <v>121</v>
      </c>
      <c r="Y64" s="40" t="s">
        <v>179</v>
      </c>
      <c r="Z64" s="74" t="s">
        <v>268</v>
      </c>
      <c r="AA64" s="41" t="s">
        <v>181</v>
      </c>
      <c r="AB64" s="40" t="s">
        <v>277</v>
      </c>
      <c r="AC64" s="92">
        <v>0.6838</v>
      </c>
      <c r="AD64" s="75" t="s">
        <v>112</v>
      </c>
      <c r="AE64" s="75" t="s">
        <v>182</v>
      </c>
      <c r="AF64" s="75"/>
      <c r="AG64" s="117">
        <v>523</v>
      </c>
      <c r="AH64" s="117">
        <v>109</v>
      </c>
      <c r="AI64" s="117">
        <v>2</v>
      </c>
      <c r="AJ64" s="117">
        <v>0.89615004</v>
      </c>
      <c r="AK64" s="118">
        <v>0.763041867408721</v>
      </c>
      <c r="AL64" s="75"/>
      <c r="AM64" s="75"/>
      <c r="AN64" s="75" t="s">
        <v>161</v>
      </c>
      <c r="AO64" s="75" t="s">
        <v>199</v>
      </c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41"/>
      <c r="BA64" s="143" t="s">
        <v>163</v>
      </c>
      <c r="BB64" s="143" t="s">
        <v>163</v>
      </c>
      <c r="BC64" s="143" t="s">
        <v>163</v>
      </c>
      <c r="BD64" s="143" t="s">
        <v>163</v>
      </c>
      <c r="BE64" s="143" t="s">
        <v>163</v>
      </c>
      <c r="BF64" s="143" t="s">
        <v>163</v>
      </c>
      <c r="BG64" s="143">
        <v>0</v>
      </c>
      <c r="BH64" s="143">
        <v>0</v>
      </c>
      <c r="BI64" s="143">
        <v>0</v>
      </c>
      <c r="BJ64" s="143">
        <v>0</v>
      </c>
    </row>
    <row r="65" s="18" customFormat="1" ht="30" hidden="1" customHeight="1" spans="1:62">
      <c r="A65" s="39">
        <f t="shared" si="2"/>
        <v>57</v>
      </c>
      <c r="B65" s="40"/>
      <c r="C65" s="40"/>
      <c r="D65" s="40"/>
      <c r="E65" s="40">
        <v>3</v>
      </c>
      <c r="F65" s="40"/>
      <c r="G65" s="41"/>
      <c r="H65" s="41"/>
      <c r="I65" s="40"/>
      <c r="J65" s="40"/>
      <c r="K65" s="40"/>
      <c r="L65" s="64"/>
      <c r="M65" s="56" t="s">
        <v>285</v>
      </c>
      <c r="N65" s="56" t="s">
        <v>285</v>
      </c>
      <c r="O65" s="56" t="s">
        <v>286</v>
      </c>
      <c r="P65" s="57" t="s">
        <v>287</v>
      </c>
      <c r="Q65" s="40" t="s">
        <v>117</v>
      </c>
      <c r="R65" s="39" t="s">
        <v>118</v>
      </c>
      <c r="S65" s="74"/>
      <c r="T65" s="75" t="s">
        <v>119</v>
      </c>
      <c r="U65" s="56" t="s">
        <v>285</v>
      </c>
      <c r="V65" s="75" t="s">
        <v>117</v>
      </c>
      <c r="W65" s="41" t="s">
        <v>120</v>
      </c>
      <c r="X65" s="74" t="s">
        <v>121</v>
      </c>
      <c r="Y65" s="40" t="s">
        <v>229</v>
      </c>
      <c r="Z65" s="39" t="s">
        <v>288</v>
      </c>
      <c r="AA65" s="74" t="s">
        <v>231</v>
      </c>
      <c r="AB65" s="74" t="s">
        <v>289</v>
      </c>
      <c r="AC65" s="92">
        <v>0.4353</v>
      </c>
      <c r="AD65" s="98" t="s">
        <v>112</v>
      </c>
      <c r="AE65" s="75" t="s">
        <v>182</v>
      </c>
      <c r="AF65" s="75"/>
      <c r="AG65" s="117">
        <v>377.962806424345</v>
      </c>
      <c r="AH65" s="117">
        <v>26</v>
      </c>
      <c r="AI65" s="117">
        <v>2</v>
      </c>
      <c r="AJ65" s="117">
        <v>0.44713</v>
      </c>
      <c r="AK65" s="118">
        <v>0.973542370227898</v>
      </c>
      <c r="AL65" s="75"/>
      <c r="AM65" s="75"/>
      <c r="AN65" s="75" t="s">
        <v>114</v>
      </c>
      <c r="AO65" s="75" t="s">
        <v>290</v>
      </c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41"/>
      <c r="BA65" s="143" t="s">
        <v>163</v>
      </c>
      <c r="BB65" s="143" t="s">
        <v>163</v>
      </c>
      <c r="BC65" s="143" t="s">
        <v>163</v>
      </c>
      <c r="BD65" s="143" t="s">
        <v>163</v>
      </c>
      <c r="BE65" s="143" t="s">
        <v>163</v>
      </c>
      <c r="BF65" s="143" t="s">
        <v>163</v>
      </c>
      <c r="BG65" s="143">
        <v>0</v>
      </c>
      <c r="BH65" s="143">
        <v>0</v>
      </c>
      <c r="BI65" s="143">
        <v>0</v>
      </c>
      <c r="BJ65" s="143">
        <v>0</v>
      </c>
    </row>
    <row r="66" s="18" customFormat="1" ht="27.75" hidden="1" customHeight="1" spans="1:62">
      <c r="A66" s="39">
        <f t="shared" si="2"/>
        <v>58</v>
      </c>
      <c r="B66" s="40"/>
      <c r="C66" s="40"/>
      <c r="D66" s="40"/>
      <c r="E66" s="40">
        <v>3</v>
      </c>
      <c r="F66" s="40"/>
      <c r="G66" s="41"/>
      <c r="H66" s="41"/>
      <c r="I66" s="40"/>
      <c r="J66" s="40"/>
      <c r="K66" s="41"/>
      <c r="L66" s="64"/>
      <c r="M66" s="56"/>
      <c r="N66" s="56" t="s">
        <v>291</v>
      </c>
      <c r="O66" s="56" t="s">
        <v>292</v>
      </c>
      <c r="P66" s="57" t="s">
        <v>142</v>
      </c>
      <c r="Q66" s="40" t="s">
        <v>117</v>
      </c>
      <c r="R66" s="39" t="s">
        <v>118</v>
      </c>
      <c r="S66" s="74"/>
      <c r="T66" s="75" t="s">
        <v>119</v>
      </c>
      <c r="U66" s="56" t="s">
        <v>291</v>
      </c>
      <c r="V66" s="75" t="s">
        <v>117</v>
      </c>
      <c r="W66" s="41" t="s">
        <v>120</v>
      </c>
      <c r="X66" s="74" t="s">
        <v>121</v>
      </c>
      <c r="Y66" s="40" t="s">
        <v>122</v>
      </c>
      <c r="Z66" s="41" t="s">
        <v>111</v>
      </c>
      <c r="AA66" s="39" t="s">
        <v>112</v>
      </c>
      <c r="AB66" s="74" t="s">
        <v>293</v>
      </c>
      <c r="AC66" s="92">
        <f>AC67+AC68+AC69*2</f>
        <v>0.3153</v>
      </c>
      <c r="AD66" s="75" t="s">
        <v>112</v>
      </c>
      <c r="AE66" s="75" t="s">
        <v>123</v>
      </c>
      <c r="AF66" s="75"/>
      <c r="AG66" s="117"/>
      <c r="AH66" s="117"/>
      <c r="AI66" s="117"/>
      <c r="AJ66" s="117"/>
      <c r="AK66" s="118"/>
      <c r="AL66" s="75"/>
      <c r="AM66" s="75"/>
      <c r="AN66" s="75" t="s">
        <v>214</v>
      </c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41"/>
      <c r="BA66" s="143">
        <v>1</v>
      </c>
      <c r="BB66" s="143">
        <v>1</v>
      </c>
      <c r="BC66" s="143">
        <v>0</v>
      </c>
      <c r="BD66" s="143">
        <v>1</v>
      </c>
      <c r="BE66" s="143">
        <v>1</v>
      </c>
      <c r="BF66" s="143">
        <v>1</v>
      </c>
      <c r="BG66" s="143">
        <v>0</v>
      </c>
      <c r="BH66" s="143">
        <v>0</v>
      </c>
      <c r="BI66" s="143">
        <v>0</v>
      </c>
      <c r="BJ66" s="143">
        <v>0</v>
      </c>
    </row>
    <row r="67" s="18" customFormat="1" ht="30" hidden="1" customHeight="1" spans="1:62">
      <c r="A67" s="39">
        <f t="shared" si="2"/>
        <v>59</v>
      </c>
      <c r="B67" s="40"/>
      <c r="C67" s="40"/>
      <c r="D67" s="40"/>
      <c r="E67" s="41"/>
      <c r="F67" s="40">
        <v>4</v>
      </c>
      <c r="G67" s="41"/>
      <c r="H67" s="41"/>
      <c r="I67" s="40"/>
      <c r="J67" s="40"/>
      <c r="K67" s="41"/>
      <c r="L67" s="64"/>
      <c r="M67" s="56" t="s">
        <v>294</v>
      </c>
      <c r="N67" s="56" t="s">
        <v>294</v>
      </c>
      <c r="O67" s="56" t="s">
        <v>295</v>
      </c>
      <c r="P67" s="57" t="s">
        <v>177</v>
      </c>
      <c r="Q67" s="40" t="s">
        <v>167</v>
      </c>
      <c r="R67" s="39" t="s">
        <v>118</v>
      </c>
      <c r="S67" s="74"/>
      <c r="T67" s="75" t="s">
        <v>119</v>
      </c>
      <c r="U67" s="56" t="s">
        <v>294</v>
      </c>
      <c r="V67" s="75" t="s">
        <v>117</v>
      </c>
      <c r="W67" s="41" t="s">
        <v>120</v>
      </c>
      <c r="X67" s="74" t="s">
        <v>121</v>
      </c>
      <c r="Y67" s="40" t="s">
        <v>179</v>
      </c>
      <c r="Z67" s="39" t="s">
        <v>268</v>
      </c>
      <c r="AA67" s="41" t="s">
        <v>181</v>
      </c>
      <c r="AB67" s="74" t="s">
        <v>293</v>
      </c>
      <c r="AC67" s="92">
        <v>0.2211</v>
      </c>
      <c r="AD67" s="75" t="s">
        <v>112</v>
      </c>
      <c r="AE67" s="75" t="s">
        <v>182</v>
      </c>
      <c r="AF67" s="75"/>
      <c r="AG67" s="117">
        <v>347</v>
      </c>
      <c r="AH67" s="117">
        <v>58</v>
      </c>
      <c r="AI67" s="117">
        <v>2</v>
      </c>
      <c r="AJ67" s="117">
        <v>0.31638072</v>
      </c>
      <c r="AK67" s="118">
        <v>0.698841572899891</v>
      </c>
      <c r="AL67" s="75"/>
      <c r="AM67" s="75"/>
      <c r="AN67" s="75" t="s">
        <v>161</v>
      </c>
      <c r="AO67" s="75" t="s">
        <v>199</v>
      </c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41"/>
      <c r="BA67" s="143" t="s">
        <v>163</v>
      </c>
      <c r="BB67" s="143" t="s">
        <v>163</v>
      </c>
      <c r="BC67" s="143">
        <v>0</v>
      </c>
      <c r="BD67" s="143" t="s">
        <v>163</v>
      </c>
      <c r="BE67" s="143" t="s">
        <v>163</v>
      </c>
      <c r="BF67" s="143" t="s">
        <v>163</v>
      </c>
      <c r="BG67" s="143">
        <v>0</v>
      </c>
      <c r="BH67" s="143">
        <v>0</v>
      </c>
      <c r="BI67" s="143">
        <v>0</v>
      </c>
      <c r="BJ67" s="143">
        <v>0</v>
      </c>
    </row>
    <row r="68" s="21" customFormat="1" ht="30" hidden="1" customHeight="1" spans="1:62">
      <c r="A68" s="39">
        <f t="shared" si="2"/>
        <v>60</v>
      </c>
      <c r="B68" s="151"/>
      <c r="C68" s="151"/>
      <c r="D68" s="151"/>
      <c r="E68" s="151"/>
      <c r="F68" s="152">
        <v>4</v>
      </c>
      <c r="G68" s="152"/>
      <c r="H68" s="152"/>
      <c r="I68" s="152"/>
      <c r="J68" s="152"/>
      <c r="K68" s="152"/>
      <c r="L68" s="158"/>
      <c r="M68" s="56" t="s">
        <v>296</v>
      </c>
      <c r="N68" s="56" t="s">
        <v>297</v>
      </c>
      <c r="O68" s="56" t="s">
        <v>298</v>
      </c>
      <c r="P68" s="57" t="s">
        <v>177</v>
      </c>
      <c r="Q68" s="170" t="s">
        <v>167</v>
      </c>
      <c r="R68" s="151" t="s">
        <v>118</v>
      </c>
      <c r="S68" s="171"/>
      <c r="T68" s="172" t="s">
        <v>119</v>
      </c>
      <c r="U68" s="170" t="s">
        <v>297</v>
      </c>
      <c r="V68" s="172" t="s">
        <v>143</v>
      </c>
      <c r="W68" s="152" t="s">
        <v>121</v>
      </c>
      <c r="X68" s="171" t="s">
        <v>120</v>
      </c>
      <c r="Y68" s="40" t="s">
        <v>179</v>
      </c>
      <c r="Z68" s="151" t="s">
        <v>299</v>
      </c>
      <c r="AA68" s="152" t="s">
        <v>181</v>
      </c>
      <c r="AB68" s="151" t="s">
        <v>300</v>
      </c>
      <c r="AC68" s="180">
        <v>0.033</v>
      </c>
      <c r="AD68" s="172" t="s">
        <v>112</v>
      </c>
      <c r="AE68" s="75" t="s">
        <v>182</v>
      </c>
      <c r="AF68" s="75"/>
      <c r="AG68" s="117">
        <v>69</v>
      </c>
      <c r="AH68" s="117">
        <v>45</v>
      </c>
      <c r="AI68" s="117">
        <v>3.5</v>
      </c>
      <c r="AJ68" s="117">
        <v>0.08541855</v>
      </c>
      <c r="AK68" s="118">
        <v>0.386332945244329</v>
      </c>
      <c r="AL68" s="75"/>
      <c r="AM68" s="75"/>
      <c r="AN68" s="75" t="s">
        <v>161</v>
      </c>
      <c r="AO68" s="75" t="s">
        <v>199</v>
      </c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52"/>
      <c r="BA68" s="184">
        <v>1</v>
      </c>
      <c r="BB68" s="184">
        <v>1</v>
      </c>
      <c r="BC68" s="184">
        <v>0</v>
      </c>
      <c r="BD68" s="184">
        <v>1</v>
      </c>
      <c r="BE68" s="184">
        <v>1</v>
      </c>
      <c r="BF68" s="184">
        <v>1</v>
      </c>
      <c r="BG68" s="143">
        <v>0</v>
      </c>
      <c r="BH68" s="143">
        <v>0</v>
      </c>
      <c r="BI68" s="143">
        <v>0</v>
      </c>
      <c r="BJ68" s="143">
        <v>0</v>
      </c>
    </row>
    <row r="69" s="21" customFormat="1" ht="30" hidden="1" customHeight="1" spans="1:62">
      <c r="A69" s="39">
        <f t="shared" si="2"/>
        <v>61</v>
      </c>
      <c r="B69" s="39"/>
      <c r="C69" s="39"/>
      <c r="D69" s="39"/>
      <c r="E69" s="39"/>
      <c r="F69" s="41">
        <v>4</v>
      </c>
      <c r="G69" s="41"/>
      <c r="H69" s="41"/>
      <c r="I69" s="41"/>
      <c r="J69" s="41"/>
      <c r="K69" s="41"/>
      <c r="L69" s="159" t="s">
        <v>301</v>
      </c>
      <c r="M69" s="160" t="s">
        <v>302</v>
      </c>
      <c r="N69" s="56" t="s">
        <v>303</v>
      </c>
      <c r="O69" s="56" t="s">
        <v>304</v>
      </c>
      <c r="P69" s="57" t="s">
        <v>177</v>
      </c>
      <c r="Q69" s="40" t="s">
        <v>167</v>
      </c>
      <c r="R69" s="39" t="s">
        <v>118</v>
      </c>
      <c r="S69" s="74"/>
      <c r="T69" s="75" t="s">
        <v>119</v>
      </c>
      <c r="U69" s="40" t="s">
        <v>303</v>
      </c>
      <c r="V69" s="75" t="s">
        <v>143</v>
      </c>
      <c r="W69" s="41" t="s">
        <v>121</v>
      </c>
      <c r="X69" s="74" t="s">
        <v>120</v>
      </c>
      <c r="Y69" s="40" t="s">
        <v>179</v>
      </c>
      <c r="Z69" s="39" t="s">
        <v>224</v>
      </c>
      <c r="AA69" s="41" t="s">
        <v>181</v>
      </c>
      <c r="AB69" s="181" t="s">
        <v>305</v>
      </c>
      <c r="AC69" s="92">
        <v>0.0306</v>
      </c>
      <c r="AD69" s="75" t="s">
        <v>112</v>
      </c>
      <c r="AE69" s="75" t="s">
        <v>182</v>
      </c>
      <c r="AF69" s="75"/>
      <c r="AG69" s="117">
        <v>56</v>
      </c>
      <c r="AH69" s="117">
        <v>42.5</v>
      </c>
      <c r="AI69" s="117">
        <v>2</v>
      </c>
      <c r="AJ69" s="117">
        <v>0.0374136</v>
      </c>
      <c r="AK69" s="118">
        <v>0.817884405670665</v>
      </c>
      <c r="AL69" s="75"/>
      <c r="AM69" s="75"/>
      <c r="AN69" s="75" t="s">
        <v>114</v>
      </c>
      <c r="AO69" s="75" t="s">
        <v>306</v>
      </c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41"/>
      <c r="BA69" s="143">
        <v>2</v>
      </c>
      <c r="BB69" s="143">
        <v>2</v>
      </c>
      <c r="BC69" s="143">
        <v>0</v>
      </c>
      <c r="BD69" s="143">
        <v>2</v>
      </c>
      <c r="BE69" s="143">
        <v>2</v>
      </c>
      <c r="BF69" s="143">
        <v>2</v>
      </c>
      <c r="BG69" s="143">
        <v>0</v>
      </c>
      <c r="BH69" s="143">
        <v>0</v>
      </c>
      <c r="BI69" s="143">
        <v>0</v>
      </c>
      <c r="BJ69" s="143">
        <v>0</v>
      </c>
    </row>
    <row r="70" s="21" customFormat="1" ht="30" hidden="1" customHeight="1" spans="1:62">
      <c r="A70" s="39">
        <f t="shared" si="2"/>
        <v>62</v>
      </c>
      <c r="B70" s="40"/>
      <c r="C70" s="40"/>
      <c r="D70" s="40"/>
      <c r="E70" s="40">
        <v>3</v>
      </c>
      <c r="F70" s="40"/>
      <c r="G70" s="41"/>
      <c r="H70" s="41"/>
      <c r="I70" s="40"/>
      <c r="J70" s="40"/>
      <c r="K70" s="41"/>
      <c r="L70" s="64"/>
      <c r="M70" s="64"/>
      <c r="N70" s="56" t="s">
        <v>307</v>
      </c>
      <c r="O70" s="56" t="s">
        <v>308</v>
      </c>
      <c r="P70" s="57" t="s">
        <v>309</v>
      </c>
      <c r="Q70" s="40" t="s">
        <v>117</v>
      </c>
      <c r="R70" s="39" t="s">
        <v>118</v>
      </c>
      <c r="S70" s="74"/>
      <c r="T70" s="75"/>
      <c r="U70" s="56" t="s">
        <v>307</v>
      </c>
      <c r="V70" s="75" t="s">
        <v>117</v>
      </c>
      <c r="W70" s="41" t="s">
        <v>120</v>
      </c>
      <c r="X70" s="74" t="s">
        <v>121</v>
      </c>
      <c r="Y70" s="40" t="s">
        <v>122</v>
      </c>
      <c r="Z70" s="41" t="s">
        <v>111</v>
      </c>
      <c r="AA70" s="39" t="s">
        <v>112</v>
      </c>
      <c r="AB70" s="74" t="s">
        <v>293</v>
      </c>
      <c r="AC70" s="92">
        <f>AC71+AC74+AC75+AC76*2</f>
        <v>0.3321</v>
      </c>
      <c r="AD70" s="75" t="s">
        <v>112</v>
      </c>
      <c r="AE70" s="75"/>
      <c r="AF70" s="75"/>
      <c r="AG70" s="117"/>
      <c r="AH70" s="117"/>
      <c r="AI70" s="117"/>
      <c r="AJ70" s="117"/>
      <c r="AK70" s="118"/>
      <c r="AL70" s="75"/>
      <c r="AM70" s="75"/>
      <c r="AN70" s="75" t="s">
        <v>214</v>
      </c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41"/>
      <c r="BA70" s="143">
        <v>0</v>
      </c>
      <c r="BB70" s="143">
        <v>0</v>
      </c>
      <c r="BC70" s="143">
        <v>1</v>
      </c>
      <c r="BD70" s="143">
        <v>0</v>
      </c>
      <c r="BE70" s="143">
        <v>0</v>
      </c>
      <c r="BF70" s="143">
        <v>0</v>
      </c>
      <c r="BG70" s="143">
        <v>0</v>
      </c>
      <c r="BH70" s="143">
        <v>0</v>
      </c>
      <c r="BI70" s="143">
        <v>0</v>
      </c>
      <c r="BJ70" s="143">
        <v>0</v>
      </c>
    </row>
    <row r="71" s="21" customFormat="1" ht="30" hidden="1" customHeight="1" spans="1:62">
      <c r="A71" s="39">
        <f t="shared" si="2"/>
        <v>63</v>
      </c>
      <c r="B71" s="40"/>
      <c r="C71" s="40"/>
      <c r="D71" s="40"/>
      <c r="E71" s="40"/>
      <c r="F71" s="40">
        <v>4</v>
      </c>
      <c r="G71" s="41"/>
      <c r="H71" s="41"/>
      <c r="I71" s="40"/>
      <c r="J71" s="40"/>
      <c r="K71" s="41"/>
      <c r="L71" s="64"/>
      <c r="M71" s="56" t="s">
        <v>310</v>
      </c>
      <c r="N71" s="56" t="s">
        <v>310</v>
      </c>
      <c r="O71" s="56" t="s">
        <v>311</v>
      </c>
      <c r="P71" s="57" t="s">
        <v>309</v>
      </c>
      <c r="Q71" s="40" t="s">
        <v>167</v>
      </c>
      <c r="R71" s="39" t="s">
        <v>118</v>
      </c>
      <c r="S71" s="74"/>
      <c r="T71" s="75" t="s">
        <v>117</v>
      </c>
      <c r="U71" s="56"/>
      <c r="V71" s="75" t="s">
        <v>117</v>
      </c>
      <c r="W71" s="41" t="s">
        <v>120</v>
      </c>
      <c r="X71" s="74" t="s">
        <v>121</v>
      </c>
      <c r="Y71" s="40" t="s">
        <v>122</v>
      </c>
      <c r="Z71" s="41" t="s">
        <v>111</v>
      </c>
      <c r="AA71" s="75" t="s">
        <v>112</v>
      </c>
      <c r="AB71" s="74" t="s">
        <v>312</v>
      </c>
      <c r="AC71" s="92">
        <f>AC72+AC73*2</f>
        <v>0.2263</v>
      </c>
      <c r="AD71" s="75" t="s">
        <v>112</v>
      </c>
      <c r="AE71" s="75"/>
      <c r="AF71" s="75"/>
      <c r="AG71" s="117"/>
      <c r="AH71" s="117"/>
      <c r="AI71" s="117"/>
      <c r="AJ71" s="117"/>
      <c r="AK71" s="118"/>
      <c r="AL71" s="75">
        <f>0.6*3.14</f>
        <v>1.884</v>
      </c>
      <c r="AM71" s="75"/>
      <c r="AN71" s="75" t="s">
        <v>161</v>
      </c>
      <c r="AO71" s="75" t="s">
        <v>199</v>
      </c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41"/>
      <c r="BA71" s="143">
        <v>0</v>
      </c>
      <c r="BB71" s="143">
        <v>0</v>
      </c>
      <c r="BC71" s="143">
        <v>1</v>
      </c>
      <c r="BD71" s="143">
        <v>0</v>
      </c>
      <c r="BE71" s="143">
        <v>0</v>
      </c>
      <c r="BF71" s="143">
        <v>0</v>
      </c>
      <c r="BG71" s="143">
        <v>0</v>
      </c>
      <c r="BH71" s="143">
        <v>0</v>
      </c>
      <c r="BI71" s="143">
        <v>0</v>
      </c>
      <c r="BJ71" s="143">
        <v>0</v>
      </c>
    </row>
    <row r="72" s="21" customFormat="1" ht="30" hidden="1" customHeight="1" spans="1:62">
      <c r="A72" s="39">
        <f t="shared" si="2"/>
        <v>64</v>
      </c>
      <c r="B72" s="40"/>
      <c r="C72" s="40"/>
      <c r="D72" s="40"/>
      <c r="E72" s="41"/>
      <c r="F72" s="40"/>
      <c r="G72" s="40">
        <v>5</v>
      </c>
      <c r="H72" s="41"/>
      <c r="I72" s="40"/>
      <c r="J72" s="40"/>
      <c r="K72" s="41"/>
      <c r="L72" s="64"/>
      <c r="M72" s="64"/>
      <c r="N72" s="56" t="s">
        <v>294</v>
      </c>
      <c r="O72" s="56" t="s">
        <v>295</v>
      </c>
      <c r="P72" s="57" t="s">
        <v>177</v>
      </c>
      <c r="Q72" s="40" t="s">
        <v>167</v>
      </c>
      <c r="R72" s="39" t="s">
        <v>118</v>
      </c>
      <c r="S72" s="74"/>
      <c r="T72" s="75" t="s">
        <v>117</v>
      </c>
      <c r="U72" s="56" t="s">
        <v>294</v>
      </c>
      <c r="V72" s="75" t="s">
        <v>117</v>
      </c>
      <c r="W72" s="41" t="s">
        <v>120</v>
      </c>
      <c r="X72" s="74" t="s">
        <v>121</v>
      </c>
      <c r="Y72" s="40" t="s">
        <v>179</v>
      </c>
      <c r="Z72" s="39" t="s">
        <v>268</v>
      </c>
      <c r="AA72" s="41" t="s">
        <v>181</v>
      </c>
      <c r="AB72" s="74" t="s">
        <v>312</v>
      </c>
      <c r="AC72" s="92">
        <v>0.2211</v>
      </c>
      <c r="AD72" s="75" t="s">
        <v>112</v>
      </c>
      <c r="AE72" s="75" t="s">
        <v>182</v>
      </c>
      <c r="AF72" s="75"/>
      <c r="AG72" s="117">
        <v>347</v>
      </c>
      <c r="AH72" s="117">
        <v>58</v>
      </c>
      <c r="AI72" s="117">
        <v>2</v>
      </c>
      <c r="AJ72" s="117">
        <v>0.31638072</v>
      </c>
      <c r="AK72" s="118">
        <v>0.698841572899891</v>
      </c>
      <c r="AL72" s="75"/>
      <c r="AM72" s="75"/>
      <c r="AN72" s="123"/>
      <c r="AO72" s="123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41"/>
      <c r="BA72" s="143">
        <v>0</v>
      </c>
      <c r="BB72" s="143">
        <v>0</v>
      </c>
      <c r="BC72" s="143" t="s">
        <v>163</v>
      </c>
      <c r="BD72" s="143">
        <v>0</v>
      </c>
      <c r="BE72" s="143">
        <v>0</v>
      </c>
      <c r="BF72" s="143">
        <v>0</v>
      </c>
      <c r="BG72" s="143">
        <v>0</v>
      </c>
      <c r="BH72" s="143">
        <v>0</v>
      </c>
      <c r="BI72" s="143">
        <v>0</v>
      </c>
      <c r="BJ72" s="143">
        <v>0</v>
      </c>
    </row>
    <row r="73" s="21" customFormat="1" ht="30" hidden="1" customHeight="1" spans="1:62">
      <c r="A73" s="39">
        <f t="shared" si="2"/>
        <v>65</v>
      </c>
      <c r="B73" s="39"/>
      <c r="C73" s="39"/>
      <c r="D73" s="39"/>
      <c r="E73" s="39"/>
      <c r="F73" s="40"/>
      <c r="G73" s="40">
        <v>5</v>
      </c>
      <c r="H73" s="41"/>
      <c r="I73" s="41"/>
      <c r="J73" s="41"/>
      <c r="K73" s="41"/>
      <c r="L73" s="159"/>
      <c r="M73" s="159"/>
      <c r="N73" s="56" t="s">
        <v>313</v>
      </c>
      <c r="O73" s="56" t="s">
        <v>165</v>
      </c>
      <c r="P73" s="57" t="s">
        <v>166</v>
      </c>
      <c r="Q73" s="40" t="s">
        <v>212</v>
      </c>
      <c r="R73" s="39" t="s">
        <v>118</v>
      </c>
      <c r="S73" s="74"/>
      <c r="T73" s="75" t="s">
        <v>117</v>
      </c>
      <c r="U73" s="40"/>
      <c r="V73" s="75" t="s">
        <v>117</v>
      </c>
      <c r="W73" s="41" t="s">
        <v>121</v>
      </c>
      <c r="X73" s="74" t="s">
        <v>120</v>
      </c>
      <c r="Y73" s="40" t="s">
        <v>166</v>
      </c>
      <c r="Z73" s="39" t="s">
        <v>314</v>
      </c>
      <c r="AA73" s="39" t="s">
        <v>112</v>
      </c>
      <c r="AB73" s="39" t="s">
        <v>112</v>
      </c>
      <c r="AC73" s="92">
        <v>0.0026</v>
      </c>
      <c r="AD73" s="75" t="s">
        <v>112</v>
      </c>
      <c r="AE73" s="75"/>
      <c r="AF73" s="75"/>
      <c r="AG73" s="117"/>
      <c r="AH73" s="117"/>
      <c r="AI73" s="117"/>
      <c r="AJ73" s="117"/>
      <c r="AK73" s="118"/>
      <c r="AL73" s="75"/>
      <c r="AM73" s="75"/>
      <c r="AN73" s="123"/>
      <c r="AO73" s="123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41"/>
      <c r="BA73" s="143">
        <v>0</v>
      </c>
      <c r="BB73" s="143">
        <v>0</v>
      </c>
      <c r="BC73" s="143">
        <v>2</v>
      </c>
      <c r="BD73" s="143">
        <v>0</v>
      </c>
      <c r="BE73" s="143">
        <v>0</v>
      </c>
      <c r="BF73" s="143">
        <v>0</v>
      </c>
      <c r="BG73" s="143">
        <v>0</v>
      </c>
      <c r="BH73" s="143">
        <v>0</v>
      </c>
      <c r="BI73" s="143">
        <v>0</v>
      </c>
      <c r="BJ73" s="143">
        <v>0</v>
      </c>
    </row>
    <row r="74" s="21" customFormat="1" ht="30" hidden="1" customHeight="1" spans="1:62">
      <c r="A74" s="39">
        <f t="shared" si="2"/>
        <v>66</v>
      </c>
      <c r="B74" s="39"/>
      <c r="C74" s="39"/>
      <c r="D74" s="39"/>
      <c r="E74" s="39"/>
      <c r="F74" s="40">
        <v>4</v>
      </c>
      <c r="G74" s="41"/>
      <c r="H74" s="41"/>
      <c r="I74" s="41"/>
      <c r="J74" s="41"/>
      <c r="K74" s="41"/>
      <c r="L74" s="159"/>
      <c r="M74" s="161" t="s">
        <v>315</v>
      </c>
      <c r="N74" s="56" t="s">
        <v>316</v>
      </c>
      <c r="O74" s="56" t="s">
        <v>317</v>
      </c>
      <c r="P74" s="57" t="s">
        <v>177</v>
      </c>
      <c r="Q74" s="40" t="s">
        <v>212</v>
      </c>
      <c r="R74" s="39" t="s">
        <v>118</v>
      </c>
      <c r="S74" s="74"/>
      <c r="T74" s="75" t="s">
        <v>117</v>
      </c>
      <c r="U74" s="40"/>
      <c r="V74" s="75" t="s">
        <v>117</v>
      </c>
      <c r="W74" s="41" t="s">
        <v>121</v>
      </c>
      <c r="X74" s="74" t="s">
        <v>120</v>
      </c>
      <c r="Y74" s="40" t="s">
        <v>179</v>
      </c>
      <c r="Z74" s="39" t="s">
        <v>224</v>
      </c>
      <c r="AA74" s="39" t="s">
        <v>219</v>
      </c>
      <c r="AB74" s="39" t="s">
        <v>318</v>
      </c>
      <c r="AC74" s="97">
        <v>0.0293</v>
      </c>
      <c r="AD74" s="75" t="s">
        <v>112</v>
      </c>
      <c r="AE74" s="75" t="s">
        <v>182</v>
      </c>
      <c r="AF74" s="75" t="s">
        <v>319</v>
      </c>
      <c r="AG74" s="117">
        <v>79</v>
      </c>
      <c r="AH74" s="117">
        <v>52.5</v>
      </c>
      <c r="AI74" s="117">
        <v>2</v>
      </c>
      <c r="AJ74" s="117">
        <v>0.31638072</v>
      </c>
      <c r="AK74" s="118">
        <v>0.698841572899891</v>
      </c>
      <c r="AL74" s="75"/>
      <c r="AM74" s="75"/>
      <c r="AN74" s="75" t="s">
        <v>161</v>
      </c>
      <c r="AO74" s="75" t="s">
        <v>195</v>
      </c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41"/>
      <c r="BA74" s="143">
        <v>0</v>
      </c>
      <c r="BB74" s="143">
        <v>0</v>
      </c>
      <c r="BC74" s="143">
        <v>1</v>
      </c>
      <c r="BD74" s="143">
        <v>0</v>
      </c>
      <c r="BE74" s="143">
        <v>0</v>
      </c>
      <c r="BF74" s="143">
        <v>0</v>
      </c>
      <c r="BG74" s="143">
        <v>0</v>
      </c>
      <c r="BH74" s="143">
        <v>0</v>
      </c>
      <c r="BI74" s="143">
        <v>0</v>
      </c>
      <c r="BJ74" s="143">
        <v>0</v>
      </c>
    </row>
    <row r="75" s="21" customFormat="1" ht="30" hidden="1" customHeight="1" spans="1:62">
      <c r="A75" s="39">
        <f t="shared" si="2"/>
        <v>67</v>
      </c>
      <c r="B75" s="39"/>
      <c r="C75" s="39"/>
      <c r="D75" s="39"/>
      <c r="E75" s="39"/>
      <c r="F75" s="40">
        <v>4</v>
      </c>
      <c r="G75" s="41"/>
      <c r="H75" s="41"/>
      <c r="I75" s="41"/>
      <c r="J75" s="41"/>
      <c r="K75" s="41"/>
      <c r="L75" s="159"/>
      <c r="M75" s="161" t="s">
        <v>320</v>
      </c>
      <c r="N75" s="56" t="s">
        <v>321</v>
      </c>
      <c r="O75" s="56" t="s">
        <v>322</v>
      </c>
      <c r="P75" s="57" t="s">
        <v>177</v>
      </c>
      <c r="Q75" s="40" t="s">
        <v>212</v>
      </c>
      <c r="R75" s="39" t="s">
        <v>118</v>
      </c>
      <c r="S75" s="74"/>
      <c r="T75" s="75" t="s">
        <v>117</v>
      </c>
      <c r="U75" s="40"/>
      <c r="V75" s="75" t="s">
        <v>117</v>
      </c>
      <c r="W75" s="41" t="s">
        <v>121</v>
      </c>
      <c r="X75" s="74" t="s">
        <v>120</v>
      </c>
      <c r="Y75" s="40" t="s">
        <v>179</v>
      </c>
      <c r="Z75" s="39" t="s">
        <v>224</v>
      </c>
      <c r="AA75" s="39" t="s">
        <v>219</v>
      </c>
      <c r="AB75" s="39" t="s">
        <v>318</v>
      </c>
      <c r="AC75" s="97">
        <v>0.0293</v>
      </c>
      <c r="AD75" s="75" t="s">
        <v>112</v>
      </c>
      <c r="AE75" s="75" t="s">
        <v>182</v>
      </c>
      <c r="AF75" s="75" t="s">
        <v>319</v>
      </c>
      <c r="AG75" s="117">
        <v>79</v>
      </c>
      <c r="AH75" s="117">
        <v>52.5</v>
      </c>
      <c r="AI75" s="117">
        <v>2</v>
      </c>
      <c r="AJ75" s="117">
        <v>0.31638072</v>
      </c>
      <c r="AK75" s="118">
        <v>0.698841572899891</v>
      </c>
      <c r="AL75" s="75"/>
      <c r="AM75" s="75"/>
      <c r="AN75" s="75" t="s">
        <v>161</v>
      </c>
      <c r="AO75" s="75" t="s">
        <v>195</v>
      </c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41"/>
      <c r="BA75" s="143">
        <v>0</v>
      </c>
      <c r="BB75" s="143">
        <v>0</v>
      </c>
      <c r="BC75" s="143">
        <v>1</v>
      </c>
      <c r="BD75" s="143">
        <v>0</v>
      </c>
      <c r="BE75" s="143">
        <v>0</v>
      </c>
      <c r="BF75" s="143">
        <v>0</v>
      </c>
      <c r="BG75" s="143">
        <v>0</v>
      </c>
      <c r="BH75" s="143">
        <v>0</v>
      </c>
      <c r="BI75" s="143">
        <v>0</v>
      </c>
      <c r="BJ75" s="143">
        <v>0</v>
      </c>
    </row>
    <row r="76" s="21" customFormat="1" ht="30" hidden="1" customHeight="1" spans="1:62">
      <c r="A76" s="39">
        <f t="shared" si="2"/>
        <v>68</v>
      </c>
      <c r="B76" s="39"/>
      <c r="C76" s="39"/>
      <c r="D76" s="39"/>
      <c r="E76" s="39"/>
      <c r="F76" s="40">
        <v>4</v>
      </c>
      <c r="G76" s="41"/>
      <c r="H76" s="41"/>
      <c r="I76" s="41"/>
      <c r="J76" s="41"/>
      <c r="K76" s="41"/>
      <c r="L76" s="159"/>
      <c r="M76" s="159" t="s">
        <v>323</v>
      </c>
      <c r="N76" s="56" t="s">
        <v>324</v>
      </c>
      <c r="O76" s="56" t="s">
        <v>304</v>
      </c>
      <c r="P76" s="57" t="s">
        <v>177</v>
      </c>
      <c r="Q76" s="40" t="s">
        <v>212</v>
      </c>
      <c r="R76" s="39" t="s">
        <v>118</v>
      </c>
      <c r="S76" s="74"/>
      <c r="T76" s="75" t="s">
        <v>117</v>
      </c>
      <c r="U76" s="40"/>
      <c r="V76" s="75" t="s">
        <v>117</v>
      </c>
      <c r="W76" s="41" t="s">
        <v>121</v>
      </c>
      <c r="X76" s="74" t="s">
        <v>120</v>
      </c>
      <c r="Y76" s="40" t="s">
        <v>179</v>
      </c>
      <c r="Z76" s="39" t="s">
        <v>224</v>
      </c>
      <c r="AA76" s="39" t="s">
        <v>219</v>
      </c>
      <c r="AB76" s="39" t="s">
        <v>325</v>
      </c>
      <c r="AC76" s="97">
        <v>0.0236</v>
      </c>
      <c r="AD76" s="75" t="s">
        <v>112</v>
      </c>
      <c r="AE76" s="75" t="s">
        <v>182</v>
      </c>
      <c r="AF76" s="75" t="s">
        <v>326</v>
      </c>
      <c r="AG76" s="117">
        <v>55</v>
      </c>
      <c r="AH76" s="117">
        <v>25</v>
      </c>
      <c r="AI76" s="117">
        <v>3</v>
      </c>
      <c r="AJ76" s="117">
        <f>AG76*AH76*AI76*7860/1000000000</f>
        <v>0.0324225</v>
      </c>
      <c r="AK76" s="118">
        <f>AC76/AJ76</f>
        <v>0.727889582851415</v>
      </c>
      <c r="AL76" s="75"/>
      <c r="AM76" s="75"/>
      <c r="AN76" s="75" t="s">
        <v>161</v>
      </c>
      <c r="AO76" s="75" t="s">
        <v>221</v>
      </c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41"/>
      <c r="BA76" s="143">
        <v>0</v>
      </c>
      <c r="BB76" s="143">
        <v>0</v>
      </c>
      <c r="BC76" s="143">
        <v>2</v>
      </c>
      <c r="BD76" s="143">
        <v>0</v>
      </c>
      <c r="BE76" s="143">
        <v>0</v>
      </c>
      <c r="BF76" s="143">
        <v>0</v>
      </c>
      <c r="BG76" s="143">
        <v>0</v>
      </c>
      <c r="BH76" s="143">
        <v>0</v>
      </c>
      <c r="BI76" s="143">
        <v>0</v>
      </c>
      <c r="BJ76" s="143">
        <v>0</v>
      </c>
    </row>
    <row r="77" s="24" customFormat="1" ht="30" hidden="1" customHeight="1" spans="1:62">
      <c r="A77" s="43">
        <f t="shared" si="2"/>
        <v>69</v>
      </c>
      <c r="B77" s="43"/>
      <c r="C77" s="43"/>
      <c r="D77" s="43">
        <v>2</v>
      </c>
      <c r="E77" s="43"/>
      <c r="F77" s="153"/>
      <c r="G77" s="153"/>
      <c r="H77" s="153"/>
      <c r="I77" s="153"/>
      <c r="J77" s="153"/>
      <c r="K77" s="153"/>
      <c r="L77" s="162" t="s">
        <v>301</v>
      </c>
      <c r="M77" s="163"/>
      <c r="N77" s="62" t="s">
        <v>327</v>
      </c>
      <c r="O77" s="62" t="s">
        <v>328</v>
      </c>
      <c r="P77" s="63" t="s">
        <v>142</v>
      </c>
      <c r="Q77" s="95" t="s">
        <v>117</v>
      </c>
      <c r="R77" s="43" t="s">
        <v>118</v>
      </c>
      <c r="S77" s="81"/>
      <c r="T77" s="82" t="s">
        <v>167</v>
      </c>
      <c r="U77" s="62" t="s">
        <v>327</v>
      </c>
      <c r="V77" s="82" t="s">
        <v>167</v>
      </c>
      <c r="W77" s="153" t="s">
        <v>121</v>
      </c>
      <c r="X77" s="81" t="s">
        <v>120</v>
      </c>
      <c r="Y77" s="95" t="s">
        <v>122</v>
      </c>
      <c r="Z77" s="153" t="s">
        <v>111</v>
      </c>
      <c r="AA77" s="81" t="s">
        <v>112</v>
      </c>
      <c r="AB77" s="81" t="s">
        <v>329</v>
      </c>
      <c r="AC77" s="96">
        <f>AC78+AC79</f>
        <v>0.0958</v>
      </c>
      <c r="AD77" s="82" t="s">
        <v>112</v>
      </c>
      <c r="AE77" s="82" t="s">
        <v>123</v>
      </c>
      <c r="AF77" s="82" t="s">
        <v>330</v>
      </c>
      <c r="AG77" s="120">
        <v>110</v>
      </c>
      <c r="AH77" s="120">
        <v>55</v>
      </c>
      <c r="AI77" s="120">
        <v>3</v>
      </c>
      <c r="AJ77" s="120">
        <v>0.142659</v>
      </c>
      <c r="AK77" s="121">
        <v>0.671531414071317</v>
      </c>
      <c r="AL77" s="82">
        <v>2.198</v>
      </c>
      <c r="AM77" s="82"/>
      <c r="AN77" s="82" t="s">
        <v>214</v>
      </c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153"/>
      <c r="BA77" s="150">
        <v>0</v>
      </c>
      <c r="BB77" s="150">
        <v>1</v>
      </c>
      <c r="BC77" s="150">
        <v>1</v>
      </c>
      <c r="BD77" s="150">
        <v>1</v>
      </c>
      <c r="BE77" s="150">
        <v>1</v>
      </c>
      <c r="BF77" s="150">
        <v>1</v>
      </c>
      <c r="BG77" s="150">
        <v>0</v>
      </c>
      <c r="BH77" s="150">
        <v>0</v>
      </c>
      <c r="BI77" s="150">
        <v>0</v>
      </c>
      <c r="BJ77" s="150">
        <v>0</v>
      </c>
    </row>
    <row r="78" s="24" customFormat="1" ht="30" hidden="1" customHeight="1" spans="1:62">
      <c r="A78" s="43">
        <f t="shared" si="2"/>
        <v>70</v>
      </c>
      <c r="B78" s="153"/>
      <c r="C78" s="153"/>
      <c r="D78" s="153"/>
      <c r="E78" s="43">
        <v>3</v>
      </c>
      <c r="F78" s="153"/>
      <c r="G78" s="153"/>
      <c r="H78" s="153"/>
      <c r="I78" s="153"/>
      <c r="J78" s="153"/>
      <c r="K78" s="153"/>
      <c r="L78" s="153"/>
      <c r="M78" s="163" t="s">
        <v>331</v>
      </c>
      <c r="N78" s="62" t="s">
        <v>332</v>
      </c>
      <c r="O78" s="62" t="s">
        <v>333</v>
      </c>
      <c r="P78" s="63" t="s">
        <v>177</v>
      </c>
      <c r="Q78" s="95" t="s">
        <v>117</v>
      </c>
      <c r="R78" s="43" t="s">
        <v>118</v>
      </c>
      <c r="S78" s="81"/>
      <c r="T78" s="82" t="s">
        <v>167</v>
      </c>
      <c r="U78" s="95" t="s">
        <v>332</v>
      </c>
      <c r="V78" s="82" t="s">
        <v>167</v>
      </c>
      <c r="W78" s="153" t="s">
        <v>121</v>
      </c>
      <c r="X78" s="81" t="s">
        <v>120</v>
      </c>
      <c r="Y78" s="95" t="s">
        <v>179</v>
      </c>
      <c r="Z78" s="43" t="s">
        <v>334</v>
      </c>
      <c r="AA78" s="153" t="s">
        <v>181</v>
      </c>
      <c r="AB78" s="81" t="s">
        <v>335</v>
      </c>
      <c r="AC78" s="96">
        <v>0.0854</v>
      </c>
      <c r="AD78" s="82" t="s">
        <v>112</v>
      </c>
      <c r="AE78" s="82" t="s">
        <v>182</v>
      </c>
      <c r="AF78" s="82"/>
      <c r="AG78" s="120">
        <v>111</v>
      </c>
      <c r="AH78" s="120">
        <v>58</v>
      </c>
      <c r="AI78" s="120">
        <v>3</v>
      </c>
      <c r="AJ78" s="120">
        <v>0.15180804</v>
      </c>
      <c r="AK78" s="121">
        <v>0.562552549917646</v>
      </c>
      <c r="AL78" s="82"/>
      <c r="AM78" s="82"/>
      <c r="AN78" s="82" t="s">
        <v>161</v>
      </c>
      <c r="AO78" s="82" t="s">
        <v>336</v>
      </c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153"/>
      <c r="BA78" s="43">
        <v>0</v>
      </c>
      <c r="BB78" s="43">
        <v>1</v>
      </c>
      <c r="BC78" s="43">
        <v>1</v>
      </c>
      <c r="BD78" s="43">
        <v>1</v>
      </c>
      <c r="BE78" s="43">
        <v>1</v>
      </c>
      <c r="BF78" s="43">
        <v>1</v>
      </c>
      <c r="BG78" s="150">
        <v>0</v>
      </c>
      <c r="BH78" s="150">
        <v>0</v>
      </c>
      <c r="BI78" s="150">
        <v>0</v>
      </c>
      <c r="BJ78" s="150">
        <v>0</v>
      </c>
    </row>
    <row r="79" s="24" customFormat="1" ht="30" hidden="1" customHeight="1" spans="1:62">
      <c r="A79" s="43">
        <f t="shared" si="2"/>
        <v>71</v>
      </c>
      <c r="B79" s="153"/>
      <c r="C79" s="153"/>
      <c r="D79" s="153"/>
      <c r="E79" s="43">
        <v>3</v>
      </c>
      <c r="F79" s="153"/>
      <c r="G79" s="153"/>
      <c r="H79" s="153"/>
      <c r="I79" s="153"/>
      <c r="J79" s="153"/>
      <c r="K79" s="153"/>
      <c r="L79" s="153"/>
      <c r="M79" s="153" t="s">
        <v>337</v>
      </c>
      <c r="N79" s="62" t="s">
        <v>172</v>
      </c>
      <c r="O79" s="62" t="s">
        <v>173</v>
      </c>
      <c r="P79" s="63" t="s">
        <v>166</v>
      </c>
      <c r="Q79" s="95" t="s">
        <v>117</v>
      </c>
      <c r="R79" s="43" t="s">
        <v>118</v>
      </c>
      <c r="S79" s="81"/>
      <c r="T79" s="82" t="s">
        <v>117</v>
      </c>
      <c r="U79" s="43" t="s">
        <v>112</v>
      </c>
      <c r="V79" s="173" t="s">
        <v>117</v>
      </c>
      <c r="W79" s="153" t="s">
        <v>121</v>
      </c>
      <c r="X79" s="81" t="s">
        <v>120</v>
      </c>
      <c r="Y79" s="95" t="s">
        <v>166</v>
      </c>
      <c r="Z79" s="43" t="s">
        <v>112</v>
      </c>
      <c r="AA79" s="81" t="s">
        <v>112</v>
      </c>
      <c r="AB79" s="81" t="s">
        <v>338</v>
      </c>
      <c r="AC79" s="96">
        <v>0.0104</v>
      </c>
      <c r="AD79" s="145" t="s">
        <v>112</v>
      </c>
      <c r="AE79" s="82"/>
      <c r="AF79" s="82"/>
      <c r="AG79" s="120"/>
      <c r="AH79" s="120"/>
      <c r="AI79" s="120"/>
      <c r="AJ79" s="120"/>
      <c r="AK79" s="121"/>
      <c r="AL79" s="82"/>
      <c r="AM79" s="82"/>
      <c r="AN79" s="82" t="s">
        <v>161</v>
      </c>
      <c r="AO79" s="82" t="s">
        <v>339</v>
      </c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53"/>
      <c r="BA79" s="43">
        <v>0</v>
      </c>
      <c r="BB79" s="43">
        <v>1</v>
      </c>
      <c r="BC79" s="43">
        <v>1</v>
      </c>
      <c r="BD79" s="43">
        <v>1</v>
      </c>
      <c r="BE79" s="43">
        <v>1</v>
      </c>
      <c r="BF79" s="43">
        <v>1</v>
      </c>
      <c r="BG79" s="150">
        <v>0</v>
      </c>
      <c r="BH79" s="150">
        <v>0</v>
      </c>
      <c r="BI79" s="150">
        <v>0</v>
      </c>
      <c r="BJ79" s="150">
        <v>0</v>
      </c>
    </row>
    <row r="80" s="25" customFormat="1" ht="30" hidden="1" customHeight="1" spans="1:62">
      <c r="A80" s="39">
        <f t="shared" si="2"/>
        <v>72</v>
      </c>
      <c r="B80" s="41"/>
      <c r="C80" s="41"/>
      <c r="D80" s="41">
        <v>2</v>
      </c>
      <c r="E80" s="39"/>
      <c r="F80" s="41"/>
      <c r="G80" s="41"/>
      <c r="H80" s="41"/>
      <c r="I80" s="41"/>
      <c r="J80" s="41"/>
      <c r="K80" s="41"/>
      <c r="L80" s="41"/>
      <c r="M80" s="41"/>
      <c r="N80" s="56" t="s">
        <v>340</v>
      </c>
      <c r="O80" s="56" t="s">
        <v>257</v>
      </c>
      <c r="P80" s="57" t="s">
        <v>142</v>
      </c>
      <c r="Q80" s="40" t="s">
        <v>117</v>
      </c>
      <c r="R80" s="39" t="s">
        <v>118</v>
      </c>
      <c r="S80" s="74"/>
      <c r="T80" s="75" t="s">
        <v>117</v>
      </c>
      <c r="U80" s="39" t="s">
        <v>340</v>
      </c>
      <c r="V80" s="174" t="s">
        <v>117</v>
      </c>
      <c r="W80" s="41" t="s">
        <v>120</v>
      </c>
      <c r="X80" s="74" t="s">
        <v>121</v>
      </c>
      <c r="Y80" s="40" t="s">
        <v>122</v>
      </c>
      <c r="Z80" s="41" t="s">
        <v>111</v>
      </c>
      <c r="AA80" s="74" t="s">
        <v>112</v>
      </c>
      <c r="AB80" s="74" t="s">
        <v>341</v>
      </c>
      <c r="AC80" s="92">
        <f>AC84+AC91+AC98*2+AC99+AC100+AC117</f>
        <v>2.425</v>
      </c>
      <c r="AD80" s="41" t="s">
        <v>112</v>
      </c>
      <c r="AE80" s="75"/>
      <c r="AF80" s="75"/>
      <c r="AG80" s="117"/>
      <c r="AH80" s="117"/>
      <c r="AI80" s="117"/>
      <c r="AJ80" s="117"/>
      <c r="AK80" s="118"/>
      <c r="AL80" s="75"/>
      <c r="AM80" s="75"/>
      <c r="AN80" s="75" t="s">
        <v>214</v>
      </c>
      <c r="AO80" s="75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41">
        <v>0</v>
      </c>
      <c r="BG80" s="143">
        <v>1</v>
      </c>
      <c r="BH80" s="143">
        <v>0</v>
      </c>
      <c r="BI80" s="143">
        <v>0</v>
      </c>
      <c r="BJ80" s="143">
        <v>0</v>
      </c>
    </row>
    <row r="81" s="25" customFormat="1" ht="30" hidden="1" customHeight="1" spans="1:62">
      <c r="A81" s="39">
        <f t="shared" si="2"/>
        <v>73</v>
      </c>
      <c r="B81" s="41"/>
      <c r="C81" s="41"/>
      <c r="D81" s="41">
        <v>2</v>
      </c>
      <c r="E81" s="39"/>
      <c r="F81" s="41"/>
      <c r="G81" s="41"/>
      <c r="H81" s="41"/>
      <c r="I81" s="41"/>
      <c r="J81" s="41"/>
      <c r="K81" s="41"/>
      <c r="L81" s="41"/>
      <c r="M81" s="41"/>
      <c r="N81" s="56" t="s">
        <v>342</v>
      </c>
      <c r="O81" s="56" t="s">
        <v>257</v>
      </c>
      <c r="P81" s="57" t="s">
        <v>142</v>
      </c>
      <c r="Q81" s="40" t="s">
        <v>117</v>
      </c>
      <c r="R81" s="39" t="s">
        <v>118</v>
      </c>
      <c r="S81" s="74"/>
      <c r="T81" s="75" t="s">
        <v>117</v>
      </c>
      <c r="U81" s="39" t="s">
        <v>340</v>
      </c>
      <c r="V81" s="174" t="s">
        <v>117</v>
      </c>
      <c r="W81" s="41" t="s">
        <v>120</v>
      </c>
      <c r="X81" s="74" t="s">
        <v>121</v>
      </c>
      <c r="Y81" s="40" t="s">
        <v>122</v>
      </c>
      <c r="Z81" s="41" t="s">
        <v>111</v>
      </c>
      <c r="AA81" s="74" t="s">
        <v>112</v>
      </c>
      <c r="AB81" s="74" t="s">
        <v>343</v>
      </c>
      <c r="AC81" s="92">
        <f>AC84+AC91+AC98*2+AC99+AC101+AC117</f>
        <v>2.405</v>
      </c>
      <c r="AD81" s="41" t="s">
        <v>112</v>
      </c>
      <c r="AE81" s="75"/>
      <c r="AF81" s="75"/>
      <c r="AG81" s="117"/>
      <c r="AH81" s="117"/>
      <c r="AI81" s="117"/>
      <c r="AJ81" s="117"/>
      <c r="AK81" s="118"/>
      <c r="AL81" s="75"/>
      <c r="AM81" s="75"/>
      <c r="AN81" s="75" t="s">
        <v>214</v>
      </c>
      <c r="AO81" s="75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>
        <v>0</v>
      </c>
      <c r="BB81" s="41">
        <v>0</v>
      </c>
      <c r="BC81" s="41">
        <v>0</v>
      </c>
      <c r="BD81" s="41">
        <v>0</v>
      </c>
      <c r="BE81" s="41">
        <v>0</v>
      </c>
      <c r="BF81" s="41">
        <v>0</v>
      </c>
      <c r="BG81" s="143">
        <v>0</v>
      </c>
      <c r="BH81" s="143">
        <v>1</v>
      </c>
      <c r="BI81" s="143">
        <v>0</v>
      </c>
      <c r="BJ81" s="143">
        <v>0</v>
      </c>
    </row>
    <row r="82" s="25" customFormat="1" ht="30" hidden="1" customHeight="1" spans="1:62">
      <c r="A82" s="39">
        <f t="shared" si="2"/>
        <v>74</v>
      </c>
      <c r="B82" s="41"/>
      <c r="C82" s="41"/>
      <c r="D82" s="41">
        <v>2</v>
      </c>
      <c r="E82" s="39"/>
      <c r="F82" s="41"/>
      <c r="G82" s="41"/>
      <c r="H82" s="41"/>
      <c r="I82" s="41"/>
      <c r="J82" s="41"/>
      <c r="K82" s="41"/>
      <c r="L82" s="41"/>
      <c r="M82" s="41"/>
      <c r="N82" s="56" t="s">
        <v>344</v>
      </c>
      <c r="O82" s="56" t="s">
        <v>257</v>
      </c>
      <c r="P82" s="57" t="s">
        <v>142</v>
      </c>
      <c r="Q82" s="40" t="s">
        <v>117</v>
      </c>
      <c r="R82" s="39" t="s">
        <v>118</v>
      </c>
      <c r="S82" s="74"/>
      <c r="T82" s="75" t="s">
        <v>117</v>
      </c>
      <c r="U82" s="39" t="s">
        <v>344</v>
      </c>
      <c r="V82" s="174" t="s">
        <v>117</v>
      </c>
      <c r="W82" s="41" t="s">
        <v>120</v>
      </c>
      <c r="X82" s="74" t="s">
        <v>121</v>
      </c>
      <c r="Y82" s="40" t="s">
        <v>122</v>
      </c>
      <c r="Z82" s="41" t="s">
        <v>111</v>
      </c>
      <c r="AA82" s="74" t="s">
        <v>112</v>
      </c>
      <c r="AB82" s="74" t="s">
        <v>345</v>
      </c>
      <c r="AC82" s="92">
        <f>AC85+AC92+AC98*2+AC99+AC111+AC117</f>
        <v>2.488</v>
      </c>
      <c r="AD82" s="41" t="s">
        <v>112</v>
      </c>
      <c r="AE82" s="75"/>
      <c r="AF82" s="75"/>
      <c r="AG82" s="117"/>
      <c r="AH82" s="117"/>
      <c r="AI82" s="117"/>
      <c r="AJ82" s="117"/>
      <c r="AK82" s="118"/>
      <c r="AL82" s="75"/>
      <c r="AM82" s="75"/>
      <c r="AN82" s="75" t="s">
        <v>214</v>
      </c>
      <c r="AO82" s="75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>
        <v>0</v>
      </c>
      <c r="BB82" s="41">
        <v>0</v>
      </c>
      <c r="BC82" s="41">
        <v>0</v>
      </c>
      <c r="BD82" s="41">
        <v>0</v>
      </c>
      <c r="BE82" s="41">
        <v>0</v>
      </c>
      <c r="BF82" s="41">
        <v>0</v>
      </c>
      <c r="BG82" s="143">
        <v>0</v>
      </c>
      <c r="BH82" s="143">
        <v>0</v>
      </c>
      <c r="BI82" s="143">
        <v>1</v>
      </c>
      <c r="BJ82" s="143">
        <v>0</v>
      </c>
    </row>
    <row r="83" s="24" customFormat="1" ht="30" customHeight="1" spans="1:62">
      <c r="A83" s="43">
        <f t="shared" si="2"/>
        <v>75</v>
      </c>
      <c r="B83" s="153"/>
      <c r="C83" s="153"/>
      <c r="D83" s="153">
        <v>2</v>
      </c>
      <c r="E83" s="43"/>
      <c r="F83" s="153"/>
      <c r="G83" s="153"/>
      <c r="H83" s="153"/>
      <c r="I83" s="153"/>
      <c r="J83" s="153"/>
      <c r="K83" s="153"/>
      <c r="L83" s="153"/>
      <c r="M83" s="153"/>
      <c r="N83" s="62" t="s">
        <v>346</v>
      </c>
      <c r="O83" s="62" t="s">
        <v>257</v>
      </c>
      <c r="P83" s="63" t="s">
        <v>142</v>
      </c>
      <c r="Q83" s="95" t="s">
        <v>117</v>
      </c>
      <c r="R83" s="43" t="s">
        <v>118</v>
      </c>
      <c r="S83" s="81"/>
      <c r="T83" s="82" t="s">
        <v>117</v>
      </c>
      <c r="U83" s="43" t="s">
        <v>344</v>
      </c>
      <c r="V83" s="173" t="s">
        <v>117</v>
      </c>
      <c r="W83" s="43" t="s">
        <v>120</v>
      </c>
      <c r="X83" s="81" t="s">
        <v>121</v>
      </c>
      <c r="Y83" s="95" t="s">
        <v>122</v>
      </c>
      <c r="Z83" s="43" t="s">
        <v>111</v>
      </c>
      <c r="AA83" s="81" t="s">
        <v>112</v>
      </c>
      <c r="AB83" s="81" t="s">
        <v>347</v>
      </c>
      <c r="AC83" s="96">
        <f>AC85+AC92+AC98*2+AC99+AC111</f>
        <v>2.3922</v>
      </c>
      <c r="AD83" s="43" t="s">
        <v>112</v>
      </c>
      <c r="AE83" s="82"/>
      <c r="AF83" s="82"/>
      <c r="AG83" s="120"/>
      <c r="AH83" s="120"/>
      <c r="AI83" s="120"/>
      <c r="AJ83" s="120"/>
      <c r="AK83" s="121"/>
      <c r="AL83" s="82"/>
      <c r="AM83" s="82"/>
      <c r="AN83" s="82" t="s">
        <v>214</v>
      </c>
      <c r="AO83" s="82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43">
        <v>0</v>
      </c>
      <c r="BB83" s="43">
        <v>0</v>
      </c>
      <c r="BC83" s="43">
        <v>0</v>
      </c>
      <c r="BD83" s="43">
        <v>0</v>
      </c>
      <c r="BE83" s="43">
        <v>0</v>
      </c>
      <c r="BF83" s="43">
        <v>0</v>
      </c>
      <c r="BG83" s="150">
        <v>0</v>
      </c>
      <c r="BH83" s="150">
        <v>0</v>
      </c>
      <c r="BI83" s="150">
        <v>0</v>
      </c>
      <c r="BJ83" s="150">
        <v>1</v>
      </c>
    </row>
    <row r="84" s="25" customFormat="1" ht="30" hidden="1" customHeight="1" spans="1:62">
      <c r="A84" s="39">
        <f t="shared" si="2"/>
        <v>76</v>
      </c>
      <c r="B84" s="41"/>
      <c r="C84" s="41"/>
      <c r="D84" s="41"/>
      <c r="E84" s="45">
        <v>3</v>
      </c>
      <c r="F84" s="99"/>
      <c r="G84" s="99"/>
      <c r="H84" s="99"/>
      <c r="I84" s="41"/>
      <c r="J84" s="41"/>
      <c r="K84" s="41"/>
      <c r="L84" s="64"/>
      <c r="M84" s="64"/>
      <c r="N84" s="56" t="s">
        <v>348</v>
      </c>
      <c r="O84" s="56" t="s">
        <v>349</v>
      </c>
      <c r="P84" s="57" t="s">
        <v>142</v>
      </c>
      <c r="Q84" s="40" t="s">
        <v>117</v>
      </c>
      <c r="R84" s="45" t="s">
        <v>118</v>
      </c>
      <c r="S84" s="74"/>
      <c r="T84" s="75" t="s">
        <v>119</v>
      </c>
      <c r="U84" s="79" t="s">
        <v>350</v>
      </c>
      <c r="V84" s="75" t="s">
        <v>143</v>
      </c>
      <c r="W84" s="74" t="s">
        <v>121</v>
      </c>
      <c r="X84" s="74" t="s">
        <v>121</v>
      </c>
      <c r="Y84" s="40" t="s">
        <v>122</v>
      </c>
      <c r="Z84" s="99" t="s">
        <v>111</v>
      </c>
      <c r="AA84" s="74" t="s">
        <v>112</v>
      </c>
      <c r="AB84" s="40" t="s">
        <v>351</v>
      </c>
      <c r="AC84" s="182">
        <f>AC86+AC87+AC88</f>
        <v>0.7015</v>
      </c>
      <c r="AD84" s="75" t="s">
        <v>112</v>
      </c>
      <c r="AE84" s="75"/>
      <c r="AF84" s="75"/>
      <c r="AG84" s="117"/>
      <c r="AH84" s="117"/>
      <c r="AI84" s="117"/>
      <c r="AJ84" s="117"/>
      <c r="AK84" s="118"/>
      <c r="AL84" s="75"/>
      <c r="AM84" s="75"/>
      <c r="AN84" s="75" t="s">
        <v>214</v>
      </c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185"/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41">
        <v>0</v>
      </c>
      <c r="BG84" s="143" t="s">
        <v>163</v>
      </c>
      <c r="BH84" s="143" t="s">
        <v>163</v>
      </c>
      <c r="BI84" s="143">
        <v>0</v>
      </c>
      <c r="BJ84" s="143">
        <v>0</v>
      </c>
    </row>
    <row r="85" s="25" customFormat="1" ht="30" customHeight="1" spans="1:62">
      <c r="A85" s="39">
        <f t="shared" si="2"/>
        <v>77</v>
      </c>
      <c r="B85" s="41"/>
      <c r="C85" s="41"/>
      <c r="D85" s="41"/>
      <c r="E85" s="45">
        <v>3</v>
      </c>
      <c r="F85" s="99"/>
      <c r="G85" s="99"/>
      <c r="H85" s="99"/>
      <c r="I85" s="41"/>
      <c r="J85" s="41"/>
      <c r="K85" s="41"/>
      <c r="L85" s="64"/>
      <c r="M85" s="40"/>
      <c r="N85" s="56" t="s">
        <v>352</v>
      </c>
      <c r="O85" s="56" t="s">
        <v>353</v>
      </c>
      <c r="P85" s="57" t="s">
        <v>142</v>
      </c>
      <c r="Q85" s="40" t="s">
        <v>117</v>
      </c>
      <c r="R85" s="45" t="s">
        <v>118</v>
      </c>
      <c r="S85" s="74"/>
      <c r="T85" s="75" t="s">
        <v>117</v>
      </c>
      <c r="U85" s="79"/>
      <c r="V85" s="75" t="s">
        <v>117</v>
      </c>
      <c r="W85" s="74" t="s">
        <v>120</v>
      </c>
      <c r="X85" s="74" t="s">
        <v>121</v>
      </c>
      <c r="Y85" s="40" t="s">
        <v>122</v>
      </c>
      <c r="Z85" s="99" t="s">
        <v>111</v>
      </c>
      <c r="AA85" s="74" t="s">
        <v>112</v>
      </c>
      <c r="AB85" s="40" t="s">
        <v>354</v>
      </c>
      <c r="AC85" s="182">
        <f>AC86+AC87</f>
        <v>0.5565</v>
      </c>
      <c r="AD85" s="75"/>
      <c r="AE85" s="75" t="s">
        <v>123</v>
      </c>
      <c r="AF85" s="75"/>
      <c r="AG85" s="117"/>
      <c r="AH85" s="117"/>
      <c r="AI85" s="117"/>
      <c r="AJ85" s="117"/>
      <c r="AK85" s="118"/>
      <c r="AL85" s="75"/>
      <c r="AM85" s="75"/>
      <c r="AN85" s="75" t="s">
        <v>214</v>
      </c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185"/>
      <c r="BA85" s="41">
        <v>0</v>
      </c>
      <c r="BB85" s="41">
        <v>0</v>
      </c>
      <c r="BC85" s="41">
        <v>0</v>
      </c>
      <c r="BD85" s="41">
        <v>0</v>
      </c>
      <c r="BE85" s="41">
        <v>0</v>
      </c>
      <c r="BF85" s="41">
        <v>0</v>
      </c>
      <c r="BG85" s="143">
        <v>0</v>
      </c>
      <c r="BH85" s="143">
        <v>0</v>
      </c>
      <c r="BI85" s="143">
        <v>1</v>
      </c>
      <c r="BJ85" s="143">
        <v>1</v>
      </c>
    </row>
    <row r="86" s="25" customFormat="1" ht="30" customHeight="1" spans="1:62">
      <c r="A86" s="39">
        <f t="shared" si="2"/>
        <v>78</v>
      </c>
      <c r="B86" s="41"/>
      <c r="C86" s="41"/>
      <c r="D86" s="41"/>
      <c r="E86" s="40"/>
      <c r="F86" s="99">
        <v>4</v>
      </c>
      <c r="G86" s="40"/>
      <c r="H86" s="40"/>
      <c r="I86" s="41"/>
      <c r="J86" s="41"/>
      <c r="K86" s="41"/>
      <c r="L86" s="64"/>
      <c r="M86" s="56" t="s">
        <v>355</v>
      </c>
      <c r="N86" s="56" t="s">
        <v>356</v>
      </c>
      <c r="O86" s="56" t="s">
        <v>357</v>
      </c>
      <c r="P86" s="57" t="s">
        <v>177</v>
      </c>
      <c r="Q86" s="40" t="s">
        <v>117</v>
      </c>
      <c r="R86" s="45" t="s">
        <v>118</v>
      </c>
      <c r="S86" s="74"/>
      <c r="T86" s="75" t="s">
        <v>119</v>
      </c>
      <c r="U86" s="40" t="s">
        <v>358</v>
      </c>
      <c r="V86" s="75" t="s">
        <v>143</v>
      </c>
      <c r="W86" s="74" t="s">
        <v>121</v>
      </c>
      <c r="X86" s="74" t="s">
        <v>121</v>
      </c>
      <c r="Y86" s="40" t="s">
        <v>179</v>
      </c>
      <c r="Z86" s="74" t="s">
        <v>268</v>
      </c>
      <c r="AA86" s="99" t="s">
        <v>181</v>
      </c>
      <c r="AB86" s="40" t="s">
        <v>351</v>
      </c>
      <c r="AC86" s="92">
        <v>0.523</v>
      </c>
      <c r="AD86" s="75" t="s">
        <v>112</v>
      </c>
      <c r="AE86" s="75" t="s">
        <v>182</v>
      </c>
      <c r="AF86" s="75" t="s">
        <v>359</v>
      </c>
      <c r="AG86" s="117">
        <v>484</v>
      </c>
      <c r="AH86" s="117">
        <v>93</v>
      </c>
      <c r="AI86" s="117">
        <v>2</v>
      </c>
      <c r="AJ86" s="117">
        <v>0.70758864</v>
      </c>
      <c r="AK86" s="118">
        <v>0.739130012036372</v>
      </c>
      <c r="AL86" s="75"/>
      <c r="AM86" s="75"/>
      <c r="AN86" s="75" t="s">
        <v>161</v>
      </c>
      <c r="AO86" s="75" t="s">
        <v>360</v>
      </c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185"/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41">
        <v>0</v>
      </c>
      <c r="BG86" s="143" t="s">
        <v>163</v>
      </c>
      <c r="BH86" s="143" t="s">
        <v>163</v>
      </c>
      <c r="BI86" s="143">
        <v>1</v>
      </c>
      <c r="BJ86" s="143">
        <v>1</v>
      </c>
    </row>
    <row r="87" s="25" customFormat="1" ht="30" customHeight="1" spans="1:62">
      <c r="A87" s="39">
        <f t="shared" ref="A87:A120" si="7">ROW()-8</f>
        <v>79</v>
      </c>
      <c r="B87" s="41"/>
      <c r="C87" s="41"/>
      <c r="D87" s="41"/>
      <c r="E87" s="40"/>
      <c r="F87" s="99">
        <v>4</v>
      </c>
      <c r="G87" s="40"/>
      <c r="H87" s="40"/>
      <c r="I87" s="41"/>
      <c r="J87" s="41"/>
      <c r="K87" s="41"/>
      <c r="L87" s="64" t="s">
        <v>171</v>
      </c>
      <c r="M87" s="40" t="s">
        <v>361</v>
      </c>
      <c r="N87" s="56" t="s">
        <v>362</v>
      </c>
      <c r="O87" s="56" t="s">
        <v>363</v>
      </c>
      <c r="P87" s="57" t="s">
        <v>237</v>
      </c>
      <c r="Q87" s="40" t="s">
        <v>167</v>
      </c>
      <c r="R87" s="45" t="s">
        <v>118</v>
      </c>
      <c r="S87" s="74"/>
      <c r="T87" s="75" t="s">
        <v>119</v>
      </c>
      <c r="U87" s="40" t="s">
        <v>362</v>
      </c>
      <c r="V87" s="75" t="s">
        <v>143</v>
      </c>
      <c r="W87" s="74" t="s">
        <v>121</v>
      </c>
      <c r="X87" s="74" t="s">
        <v>120</v>
      </c>
      <c r="Y87" s="40" t="s">
        <v>179</v>
      </c>
      <c r="Z87" s="45" t="s">
        <v>230</v>
      </c>
      <c r="AA87" s="45" t="s">
        <v>112</v>
      </c>
      <c r="AB87" s="74" t="s">
        <v>364</v>
      </c>
      <c r="AC87" s="92">
        <v>0.0335</v>
      </c>
      <c r="AD87" s="98" t="s">
        <v>112</v>
      </c>
      <c r="AE87" s="75" t="s">
        <v>233</v>
      </c>
      <c r="AF87" s="75"/>
      <c r="AG87" s="117">
        <v>12</v>
      </c>
      <c r="AH87" s="117">
        <v>28</v>
      </c>
      <c r="AI87" s="117"/>
      <c r="AJ87" s="117">
        <f>14*14*3.14*12*7860/1000000000</f>
        <v>0.0580483008</v>
      </c>
      <c r="AK87" s="118">
        <f>AC87/AJ87</f>
        <v>0.57710560926531</v>
      </c>
      <c r="AL87" s="75"/>
      <c r="AM87" s="75"/>
      <c r="AN87" s="75" t="s">
        <v>161</v>
      </c>
      <c r="AO87" s="75" t="s">
        <v>234</v>
      </c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41">
        <v>0</v>
      </c>
      <c r="BB87" s="41">
        <v>0</v>
      </c>
      <c r="BC87" s="41">
        <v>0</v>
      </c>
      <c r="BD87" s="41">
        <v>0</v>
      </c>
      <c r="BE87" s="41">
        <v>0</v>
      </c>
      <c r="BF87" s="41">
        <v>0</v>
      </c>
      <c r="BG87" s="143">
        <v>1</v>
      </c>
      <c r="BH87" s="143">
        <v>1</v>
      </c>
      <c r="BI87" s="143">
        <v>1</v>
      </c>
      <c r="BJ87" s="143">
        <v>1</v>
      </c>
    </row>
    <row r="88" s="25" customFormat="1" ht="30" hidden="1" customHeight="1" spans="1:62">
      <c r="A88" s="39">
        <f t="shared" si="7"/>
        <v>80</v>
      </c>
      <c r="B88" s="41"/>
      <c r="C88" s="41"/>
      <c r="D88" s="41"/>
      <c r="E88" s="40"/>
      <c r="F88" s="99">
        <v>4</v>
      </c>
      <c r="G88" s="99"/>
      <c r="H88" s="99"/>
      <c r="I88" s="41"/>
      <c r="J88" s="41"/>
      <c r="K88" s="41"/>
      <c r="L88" s="164"/>
      <c r="M88" s="164" t="s">
        <v>365</v>
      </c>
      <c r="N88" s="56" t="s">
        <v>366</v>
      </c>
      <c r="O88" s="56" t="s">
        <v>367</v>
      </c>
      <c r="P88" s="57" t="s">
        <v>142</v>
      </c>
      <c r="Q88" s="40" t="s">
        <v>167</v>
      </c>
      <c r="R88" s="45" t="s">
        <v>118</v>
      </c>
      <c r="S88" s="74"/>
      <c r="T88" s="75" t="s">
        <v>119</v>
      </c>
      <c r="U88" s="40" t="s">
        <v>366</v>
      </c>
      <c r="V88" s="75" t="s">
        <v>143</v>
      </c>
      <c r="W88" s="74" t="s">
        <v>121</v>
      </c>
      <c r="X88" s="74" t="s">
        <v>120</v>
      </c>
      <c r="Y88" s="40" t="s">
        <v>122</v>
      </c>
      <c r="Z88" s="99" t="s">
        <v>111</v>
      </c>
      <c r="AA88" s="74" t="s">
        <v>112</v>
      </c>
      <c r="AB88" s="45" t="s">
        <v>368</v>
      </c>
      <c r="AC88" s="182">
        <f>AC89+AC90*2</f>
        <v>0.145</v>
      </c>
      <c r="AD88" s="75" t="s">
        <v>112</v>
      </c>
      <c r="AE88" s="75"/>
      <c r="AF88" s="75"/>
      <c r="AG88" s="117"/>
      <c r="AH88" s="117"/>
      <c r="AI88" s="117"/>
      <c r="AJ88" s="117"/>
      <c r="AK88" s="118"/>
      <c r="AL88" s="75">
        <f>0.6*3.14*2</f>
        <v>3.768</v>
      </c>
      <c r="AM88" s="75"/>
      <c r="AN88" s="75" t="s">
        <v>161</v>
      </c>
      <c r="AO88" s="75" t="s">
        <v>208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98"/>
      <c r="BA88" s="41">
        <v>0</v>
      </c>
      <c r="BB88" s="41">
        <v>0</v>
      </c>
      <c r="BC88" s="41">
        <v>0</v>
      </c>
      <c r="BD88" s="41">
        <v>0</v>
      </c>
      <c r="BE88" s="41">
        <v>0</v>
      </c>
      <c r="BF88" s="41">
        <v>0</v>
      </c>
      <c r="BG88" s="143" t="s">
        <v>163</v>
      </c>
      <c r="BH88" s="143" t="s">
        <v>163</v>
      </c>
      <c r="BI88" s="143">
        <v>0</v>
      </c>
      <c r="BJ88" s="143">
        <v>0</v>
      </c>
    </row>
    <row r="89" s="25" customFormat="1" ht="30" hidden="1" customHeight="1" spans="1:62">
      <c r="A89" s="39">
        <f t="shared" si="7"/>
        <v>81</v>
      </c>
      <c r="B89" s="41"/>
      <c r="C89" s="41"/>
      <c r="D89" s="41"/>
      <c r="E89" s="45"/>
      <c r="F89" s="99"/>
      <c r="G89" s="99">
        <v>5</v>
      </c>
      <c r="H89" s="99"/>
      <c r="I89" s="41"/>
      <c r="J89" s="41"/>
      <c r="K89" s="41"/>
      <c r="L89" s="164"/>
      <c r="M89" s="164"/>
      <c r="N89" s="56" t="s">
        <v>369</v>
      </c>
      <c r="O89" s="56" t="s">
        <v>370</v>
      </c>
      <c r="P89" s="57" t="s">
        <v>177</v>
      </c>
      <c r="Q89" s="40" t="s">
        <v>167</v>
      </c>
      <c r="R89" s="45" t="s">
        <v>118</v>
      </c>
      <c r="S89" s="74"/>
      <c r="T89" s="75" t="s">
        <v>119</v>
      </c>
      <c r="U89" s="40" t="s">
        <v>112</v>
      </c>
      <c r="V89" s="75" t="s">
        <v>143</v>
      </c>
      <c r="W89" s="74" t="s">
        <v>121</v>
      </c>
      <c r="X89" s="74" t="s">
        <v>120</v>
      </c>
      <c r="Y89" s="40" t="s">
        <v>179</v>
      </c>
      <c r="Z89" s="45" t="s">
        <v>371</v>
      </c>
      <c r="AA89" s="99" t="s">
        <v>181</v>
      </c>
      <c r="AB89" s="45" t="s">
        <v>368</v>
      </c>
      <c r="AC89" s="182">
        <v>0.143</v>
      </c>
      <c r="AD89" s="75" t="s">
        <v>112</v>
      </c>
      <c r="AE89" s="75" t="s">
        <v>182</v>
      </c>
      <c r="AF89" s="75" t="s">
        <v>372</v>
      </c>
      <c r="AG89" s="117">
        <v>130</v>
      </c>
      <c r="AH89" s="117">
        <v>64</v>
      </c>
      <c r="AI89" s="117">
        <v>3</v>
      </c>
      <c r="AJ89" s="117">
        <f>AG89*AH89*AI89*7860/1000000000</f>
        <v>0.1961856</v>
      </c>
      <c r="AK89" s="118">
        <f>AC89/AJ89</f>
        <v>0.728901611535199</v>
      </c>
      <c r="AL89" s="75"/>
      <c r="AM89" s="75"/>
      <c r="AN89" s="123"/>
      <c r="AO89" s="123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41">
        <v>0</v>
      </c>
      <c r="BB89" s="41">
        <v>0</v>
      </c>
      <c r="BC89" s="41">
        <v>0</v>
      </c>
      <c r="BD89" s="41">
        <v>0</v>
      </c>
      <c r="BE89" s="41">
        <v>0</v>
      </c>
      <c r="BF89" s="41">
        <v>0</v>
      </c>
      <c r="BG89" s="143" t="s">
        <v>163</v>
      </c>
      <c r="BH89" s="143" t="s">
        <v>163</v>
      </c>
      <c r="BI89" s="143">
        <v>0</v>
      </c>
      <c r="BJ89" s="143">
        <v>0</v>
      </c>
    </row>
    <row r="90" s="25" customFormat="1" ht="30" hidden="1" customHeight="1" spans="1:62">
      <c r="A90" s="39">
        <f t="shared" si="7"/>
        <v>82</v>
      </c>
      <c r="B90" s="41"/>
      <c r="C90" s="41"/>
      <c r="D90" s="41"/>
      <c r="E90" s="45"/>
      <c r="F90" s="99"/>
      <c r="G90" s="99">
        <v>5</v>
      </c>
      <c r="H90" s="99"/>
      <c r="I90" s="41"/>
      <c r="J90" s="41"/>
      <c r="K90" s="41"/>
      <c r="L90" s="164"/>
      <c r="M90" s="164"/>
      <c r="N90" s="56" t="s">
        <v>373</v>
      </c>
      <c r="O90" s="56" t="s">
        <v>165</v>
      </c>
      <c r="P90" s="57" t="s">
        <v>166</v>
      </c>
      <c r="Q90" s="40" t="s">
        <v>167</v>
      </c>
      <c r="R90" s="45" t="s">
        <v>118</v>
      </c>
      <c r="S90" s="74"/>
      <c r="T90" s="75" t="s">
        <v>119</v>
      </c>
      <c r="U90" s="99" t="s">
        <v>112</v>
      </c>
      <c r="V90" s="75" t="s">
        <v>143</v>
      </c>
      <c r="W90" s="74" t="s">
        <v>121</v>
      </c>
      <c r="X90" s="74" t="s">
        <v>120</v>
      </c>
      <c r="Y90" s="40" t="s">
        <v>166</v>
      </c>
      <c r="Z90" s="45" t="s">
        <v>314</v>
      </c>
      <c r="AA90" s="45" t="s">
        <v>112</v>
      </c>
      <c r="AB90" s="45" t="s">
        <v>374</v>
      </c>
      <c r="AC90" s="182">
        <v>0.001</v>
      </c>
      <c r="AD90" s="98" t="s">
        <v>112</v>
      </c>
      <c r="AE90" s="75"/>
      <c r="AF90" s="75"/>
      <c r="AG90" s="117"/>
      <c r="AH90" s="117"/>
      <c r="AI90" s="117"/>
      <c r="AJ90" s="117"/>
      <c r="AK90" s="118"/>
      <c r="AL90" s="75"/>
      <c r="AM90" s="75"/>
      <c r="AN90" s="123"/>
      <c r="AO90" s="123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41">
        <v>0</v>
      </c>
      <c r="BB90" s="41">
        <v>0</v>
      </c>
      <c r="BC90" s="41">
        <v>0</v>
      </c>
      <c r="BD90" s="41">
        <v>0</v>
      </c>
      <c r="BE90" s="41">
        <v>0</v>
      </c>
      <c r="BF90" s="41">
        <v>0</v>
      </c>
      <c r="BG90" s="143" t="s">
        <v>170</v>
      </c>
      <c r="BH90" s="143" t="s">
        <v>170</v>
      </c>
      <c r="BI90" s="143">
        <v>0</v>
      </c>
      <c r="BJ90" s="143">
        <v>0</v>
      </c>
    </row>
    <row r="91" s="25" customFormat="1" ht="30" hidden="1" customHeight="1" spans="1:62">
      <c r="A91" s="39">
        <f t="shared" si="7"/>
        <v>83</v>
      </c>
      <c r="B91" s="41"/>
      <c r="C91" s="41"/>
      <c r="D91" s="41"/>
      <c r="E91" s="45">
        <v>3</v>
      </c>
      <c r="F91" s="99"/>
      <c r="G91" s="99"/>
      <c r="H91" s="99"/>
      <c r="I91" s="41"/>
      <c r="J91" s="41"/>
      <c r="K91" s="41"/>
      <c r="L91" s="164"/>
      <c r="M91" s="164"/>
      <c r="N91" s="56" t="s">
        <v>375</v>
      </c>
      <c r="O91" s="56" t="s">
        <v>376</v>
      </c>
      <c r="P91" s="57" t="s">
        <v>142</v>
      </c>
      <c r="Q91" s="40" t="s">
        <v>117</v>
      </c>
      <c r="R91" s="45" t="s">
        <v>118</v>
      </c>
      <c r="S91" s="74"/>
      <c r="T91" s="75" t="s">
        <v>119</v>
      </c>
      <c r="U91" s="79" t="s">
        <v>375</v>
      </c>
      <c r="V91" s="75" t="s">
        <v>143</v>
      </c>
      <c r="W91" s="74" t="s">
        <v>120</v>
      </c>
      <c r="X91" s="74" t="s">
        <v>121</v>
      </c>
      <c r="Y91" s="40" t="s">
        <v>122</v>
      </c>
      <c r="Z91" s="99" t="s">
        <v>111</v>
      </c>
      <c r="AA91" s="74" t="s">
        <v>112</v>
      </c>
      <c r="AB91" s="40" t="s">
        <v>351</v>
      </c>
      <c r="AC91" s="182">
        <f>AC93+AC94+AC95</f>
        <v>0.7015</v>
      </c>
      <c r="AD91" s="75" t="s">
        <v>112</v>
      </c>
      <c r="AE91" s="75"/>
      <c r="AF91" s="75"/>
      <c r="AG91" s="117"/>
      <c r="AH91" s="117"/>
      <c r="AI91" s="117"/>
      <c r="AJ91" s="117"/>
      <c r="AK91" s="118"/>
      <c r="AL91" s="75"/>
      <c r="AM91" s="75"/>
      <c r="AN91" s="75" t="s">
        <v>214</v>
      </c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98"/>
      <c r="BA91" s="41">
        <v>0</v>
      </c>
      <c r="BB91" s="41">
        <v>0</v>
      </c>
      <c r="BC91" s="41">
        <v>0</v>
      </c>
      <c r="BD91" s="41">
        <v>0</v>
      </c>
      <c r="BE91" s="41">
        <v>0</v>
      </c>
      <c r="BF91" s="41">
        <v>0</v>
      </c>
      <c r="BG91" s="143">
        <v>1</v>
      </c>
      <c r="BH91" s="143">
        <v>1</v>
      </c>
      <c r="BI91" s="143">
        <v>0</v>
      </c>
      <c r="BJ91" s="143">
        <v>0</v>
      </c>
    </row>
    <row r="92" s="25" customFormat="1" ht="30" customHeight="1" spans="1:62">
      <c r="A92" s="39">
        <f t="shared" si="7"/>
        <v>84</v>
      </c>
      <c r="B92" s="41"/>
      <c r="C92" s="41"/>
      <c r="D92" s="41"/>
      <c r="E92" s="45">
        <v>3</v>
      </c>
      <c r="F92" s="99"/>
      <c r="G92" s="99"/>
      <c r="H92" s="99"/>
      <c r="I92" s="41"/>
      <c r="J92" s="41"/>
      <c r="K92" s="41"/>
      <c r="L92" s="164"/>
      <c r="M92" s="99"/>
      <c r="N92" s="56" t="s">
        <v>377</v>
      </c>
      <c r="O92" s="56" t="s">
        <v>378</v>
      </c>
      <c r="P92" s="57" t="s">
        <v>142</v>
      </c>
      <c r="Q92" s="40" t="s">
        <v>117</v>
      </c>
      <c r="R92" s="45" t="s">
        <v>118</v>
      </c>
      <c r="S92" s="74"/>
      <c r="T92" s="75" t="s">
        <v>117</v>
      </c>
      <c r="U92" s="79"/>
      <c r="V92" s="75" t="s">
        <v>117</v>
      </c>
      <c r="W92" s="74" t="s">
        <v>120</v>
      </c>
      <c r="X92" s="74" t="s">
        <v>121</v>
      </c>
      <c r="Y92" s="40" t="s">
        <v>122</v>
      </c>
      <c r="Z92" s="99" t="s">
        <v>111</v>
      </c>
      <c r="AA92" s="74" t="s">
        <v>112</v>
      </c>
      <c r="AB92" s="40" t="s">
        <v>351</v>
      </c>
      <c r="AC92" s="182">
        <f>AC93+AC94</f>
        <v>0.5565</v>
      </c>
      <c r="AD92" s="75" t="s">
        <v>112</v>
      </c>
      <c r="AE92" s="75"/>
      <c r="AF92" s="75"/>
      <c r="AG92" s="117"/>
      <c r="AH92" s="117"/>
      <c r="AI92" s="117"/>
      <c r="AJ92" s="117"/>
      <c r="AK92" s="118"/>
      <c r="AL92" s="75"/>
      <c r="AM92" s="75"/>
      <c r="AN92" s="75" t="s">
        <v>214</v>
      </c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98"/>
      <c r="BA92" s="41">
        <v>0</v>
      </c>
      <c r="BB92" s="41">
        <v>0</v>
      </c>
      <c r="BC92" s="41">
        <v>0</v>
      </c>
      <c r="BD92" s="41">
        <v>0</v>
      </c>
      <c r="BE92" s="41">
        <v>0</v>
      </c>
      <c r="BF92" s="41">
        <v>0</v>
      </c>
      <c r="BG92" s="143">
        <v>0</v>
      </c>
      <c r="BH92" s="143">
        <v>0</v>
      </c>
      <c r="BI92" s="143">
        <v>1</v>
      </c>
      <c r="BJ92" s="143">
        <v>1</v>
      </c>
    </row>
    <row r="93" s="25" customFormat="1" ht="30" customHeight="1" spans="1:62">
      <c r="A93" s="39">
        <f t="shared" si="7"/>
        <v>85</v>
      </c>
      <c r="B93" s="41"/>
      <c r="C93" s="41"/>
      <c r="D93" s="41"/>
      <c r="E93" s="45"/>
      <c r="F93" s="45">
        <v>4</v>
      </c>
      <c r="G93" s="40"/>
      <c r="H93" s="40"/>
      <c r="I93" s="41"/>
      <c r="J93" s="41"/>
      <c r="K93" s="41"/>
      <c r="L93" s="64"/>
      <c r="M93" s="40" t="s">
        <v>379</v>
      </c>
      <c r="N93" s="56" t="s">
        <v>380</v>
      </c>
      <c r="O93" s="56" t="s">
        <v>381</v>
      </c>
      <c r="P93" s="57" t="s">
        <v>177</v>
      </c>
      <c r="Q93" s="40" t="s">
        <v>117</v>
      </c>
      <c r="R93" s="45" t="s">
        <v>118</v>
      </c>
      <c r="S93" s="74"/>
      <c r="T93" s="75" t="s">
        <v>119</v>
      </c>
      <c r="U93" s="40" t="s">
        <v>358</v>
      </c>
      <c r="V93" s="75" t="s">
        <v>382</v>
      </c>
      <c r="W93" s="74" t="s">
        <v>121</v>
      </c>
      <c r="X93" s="74" t="s">
        <v>121</v>
      </c>
      <c r="Y93" s="40" t="s">
        <v>179</v>
      </c>
      <c r="Z93" s="45" t="s">
        <v>268</v>
      </c>
      <c r="AA93" s="99" t="s">
        <v>181</v>
      </c>
      <c r="AB93" s="40" t="s">
        <v>351</v>
      </c>
      <c r="AC93" s="92">
        <f>AC86</f>
        <v>0.523</v>
      </c>
      <c r="AD93" s="75" t="s">
        <v>112</v>
      </c>
      <c r="AE93" s="75" t="s">
        <v>182</v>
      </c>
      <c r="AF93" s="75" t="s">
        <v>383</v>
      </c>
      <c r="AG93" s="117">
        <v>478</v>
      </c>
      <c r="AH93" s="117">
        <v>96</v>
      </c>
      <c r="AI93" s="117">
        <v>2</v>
      </c>
      <c r="AJ93" s="117">
        <v>0.72135936</v>
      </c>
      <c r="AK93" s="118">
        <v>0.72502005103254</v>
      </c>
      <c r="AL93" s="75"/>
      <c r="AM93" s="75"/>
      <c r="AN93" s="75" t="s">
        <v>161</v>
      </c>
      <c r="AO93" s="75" t="s">
        <v>360</v>
      </c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186"/>
      <c r="BA93" s="41">
        <v>0</v>
      </c>
      <c r="BB93" s="41">
        <v>0</v>
      </c>
      <c r="BC93" s="41">
        <v>0</v>
      </c>
      <c r="BD93" s="41">
        <v>0</v>
      </c>
      <c r="BE93" s="41">
        <v>0</v>
      </c>
      <c r="BF93" s="41">
        <v>0</v>
      </c>
      <c r="BG93" s="143" t="s">
        <v>163</v>
      </c>
      <c r="BH93" s="143" t="s">
        <v>163</v>
      </c>
      <c r="BI93" s="143">
        <v>1</v>
      </c>
      <c r="BJ93" s="143">
        <v>1</v>
      </c>
    </row>
    <row r="94" s="25" customFormat="1" ht="30" customHeight="1" spans="1:62">
      <c r="A94" s="39">
        <f t="shared" si="7"/>
        <v>86</v>
      </c>
      <c r="B94" s="41"/>
      <c r="C94" s="41"/>
      <c r="D94" s="41"/>
      <c r="E94" s="40"/>
      <c r="F94" s="45">
        <v>4</v>
      </c>
      <c r="G94" s="40"/>
      <c r="H94" s="40"/>
      <c r="I94" s="41"/>
      <c r="J94" s="41"/>
      <c r="K94" s="41"/>
      <c r="L94" s="64" t="s">
        <v>171</v>
      </c>
      <c r="M94" s="165" t="s">
        <v>361</v>
      </c>
      <c r="N94" s="56" t="s">
        <v>362</v>
      </c>
      <c r="O94" s="56" t="s">
        <v>363</v>
      </c>
      <c r="P94" s="57" t="s">
        <v>237</v>
      </c>
      <c r="Q94" s="40" t="s">
        <v>167</v>
      </c>
      <c r="R94" s="45" t="s">
        <v>118</v>
      </c>
      <c r="S94" s="74"/>
      <c r="T94" s="75" t="s">
        <v>119</v>
      </c>
      <c r="U94" s="40" t="s">
        <v>362</v>
      </c>
      <c r="V94" s="75" t="s">
        <v>143</v>
      </c>
      <c r="W94" s="74" t="s">
        <v>121</v>
      </c>
      <c r="X94" s="74" t="s">
        <v>120</v>
      </c>
      <c r="Y94" s="40" t="s">
        <v>179</v>
      </c>
      <c r="Z94" s="45" t="s">
        <v>230</v>
      </c>
      <c r="AA94" s="74" t="s">
        <v>112</v>
      </c>
      <c r="AB94" s="74" t="s">
        <v>364</v>
      </c>
      <c r="AC94" s="92">
        <f>AC87</f>
        <v>0.0335</v>
      </c>
      <c r="AD94" s="98" t="s">
        <v>112</v>
      </c>
      <c r="AE94" s="75" t="s">
        <v>233</v>
      </c>
      <c r="AF94" s="75"/>
      <c r="AG94" s="117">
        <v>12</v>
      </c>
      <c r="AH94" s="117">
        <v>28</v>
      </c>
      <c r="AI94" s="117"/>
      <c r="AJ94" s="117">
        <f>14*14*3.14*12*7860/1000000000</f>
        <v>0.0580483008</v>
      </c>
      <c r="AK94" s="118">
        <f>AC94/AJ94</f>
        <v>0.57710560926531</v>
      </c>
      <c r="AL94" s="75"/>
      <c r="AM94" s="75"/>
      <c r="AN94" s="75" t="s">
        <v>161</v>
      </c>
      <c r="AO94" s="75" t="s">
        <v>234</v>
      </c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41">
        <v>0</v>
      </c>
      <c r="BB94" s="41">
        <v>0</v>
      </c>
      <c r="BC94" s="41">
        <v>0</v>
      </c>
      <c r="BD94" s="41">
        <v>0</v>
      </c>
      <c r="BE94" s="41">
        <v>0</v>
      </c>
      <c r="BF94" s="41">
        <v>0</v>
      </c>
      <c r="BG94" s="143">
        <v>1</v>
      </c>
      <c r="BH94" s="143">
        <v>1</v>
      </c>
      <c r="BI94" s="143">
        <v>1</v>
      </c>
      <c r="BJ94" s="143">
        <v>1</v>
      </c>
    </row>
    <row r="95" s="25" customFormat="1" ht="30" hidden="1" customHeight="1" spans="1:62">
      <c r="A95" s="39">
        <f t="shared" si="7"/>
        <v>87</v>
      </c>
      <c r="B95" s="41"/>
      <c r="C95" s="41"/>
      <c r="D95" s="41"/>
      <c r="E95" s="45"/>
      <c r="F95" s="45">
        <v>4</v>
      </c>
      <c r="G95" s="99"/>
      <c r="H95" s="99"/>
      <c r="I95" s="41"/>
      <c r="J95" s="41"/>
      <c r="K95" s="41"/>
      <c r="L95" s="164"/>
      <c r="M95" s="161" t="s">
        <v>384</v>
      </c>
      <c r="N95" s="56" t="s">
        <v>385</v>
      </c>
      <c r="O95" s="56" t="s">
        <v>386</v>
      </c>
      <c r="P95" s="57" t="s">
        <v>142</v>
      </c>
      <c r="Q95" s="40" t="s">
        <v>167</v>
      </c>
      <c r="R95" s="45" t="s">
        <v>118</v>
      </c>
      <c r="S95" s="74"/>
      <c r="T95" s="75" t="s">
        <v>119</v>
      </c>
      <c r="U95" s="40" t="s">
        <v>366</v>
      </c>
      <c r="V95" s="75" t="s">
        <v>143</v>
      </c>
      <c r="W95" s="74" t="s">
        <v>121</v>
      </c>
      <c r="X95" s="74" t="s">
        <v>120</v>
      </c>
      <c r="Y95" s="40" t="s">
        <v>122</v>
      </c>
      <c r="Z95" s="99" t="s">
        <v>111</v>
      </c>
      <c r="AA95" s="74" t="s">
        <v>112</v>
      </c>
      <c r="AB95" s="45" t="s">
        <v>368</v>
      </c>
      <c r="AC95" s="182">
        <f>AC96+AC97*2</f>
        <v>0.145</v>
      </c>
      <c r="AD95" s="75" t="s">
        <v>112</v>
      </c>
      <c r="AE95" s="75"/>
      <c r="AF95" s="75"/>
      <c r="AG95" s="117"/>
      <c r="AH95" s="117"/>
      <c r="AI95" s="117"/>
      <c r="AJ95" s="117"/>
      <c r="AK95" s="118"/>
      <c r="AL95" s="75">
        <f>0.6*3.14*2</f>
        <v>3.768</v>
      </c>
      <c r="AM95" s="75"/>
      <c r="AN95" s="75" t="s">
        <v>161</v>
      </c>
      <c r="AO95" s="75" t="s">
        <v>208</v>
      </c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98"/>
      <c r="BA95" s="41">
        <v>0</v>
      </c>
      <c r="BB95" s="41">
        <v>0</v>
      </c>
      <c r="BC95" s="41">
        <v>0</v>
      </c>
      <c r="BD95" s="41">
        <v>0</v>
      </c>
      <c r="BE95" s="41">
        <v>0</v>
      </c>
      <c r="BF95" s="41">
        <v>0</v>
      </c>
      <c r="BG95" s="143" t="s">
        <v>163</v>
      </c>
      <c r="BH95" s="143" t="s">
        <v>163</v>
      </c>
      <c r="BI95" s="143">
        <v>0</v>
      </c>
      <c r="BJ95" s="143">
        <v>0</v>
      </c>
    </row>
    <row r="96" s="25" customFormat="1" ht="30" hidden="1" customHeight="1" spans="1:62">
      <c r="A96" s="39">
        <f t="shared" si="7"/>
        <v>88</v>
      </c>
      <c r="B96" s="41"/>
      <c r="C96" s="41"/>
      <c r="D96" s="41"/>
      <c r="E96" s="45"/>
      <c r="F96" s="99"/>
      <c r="G96" s="99">
        <v>5</v>
      </c>
      <c r="H96" s="99"/>
      <c r="I96" s="41"/>
      <c r="J96" s="41"/>
      <c r="K96" s="41"/>
      <c r="L96" s="164"/>
      <c r="M96" s="164"/>
      <c r="N96" s="56" t="s">
        <v>369</v>
      </c>
      <c r="O96" s="56" t="s">
        <v>370</v>
      </c>
      <c r="P96" s="57" t="s">
        <v>177</v>
      </c>
      <c r="Q96" s="40" t="s">
        <v>167</v>
      </c>
      <c r="R96" s="45" t="s">
        <v>118</v>
      </c>
      <c r="S96" s="74"/>
      <c r="T96" s="75" t="s">
        <v>119</v>
      </c>
      <c r="U96" s="40" t="s">
        <v>112</v>
      </c>
      <c r="V96" s="75" t="s">
        <v>143</v>
      </c>
      <c r="W96" s="74" t="s">
        <v>121</v>
      </c>
      <c r="X96" s="74" t="s">
        <v>120</v>
      </c>
      <c r="Y96" s="40" t="s">
        <v>179</v>
      </c>
      <c r="Z96" s="45" t="s">
        <v>371</v>
      </c>
      <c r="AA96" s="99" t="s">
        <v>181</v>
      </c>
      <c r="AB96" s="45" t="s">
        <v>368</v>
      </c>
      <c r="AC96" s="182">
        <v>0.143</v>
      </c>
      <c r="AD96" s="75" t="s">
        <v>112</v>
      </c>
      <c r="AE96" s="75" t="s">
        <v>182</v>
      </c>
      <c r="AF96" s="75" t="s">
        <v>372</v>
      </c>
      <c r="AG96" s="117">
        <v>130</v>
      </c>
      <c r="AH96" s="117">
        <v>64</v>
      </c>
      <c r="AI96" s="117">
        <v>3</v>
      </c>
      <c r="AJ96" s="117">
        <f>AG96*AH96*AI96*7860/1000000000</f>
        <v>0.1961856</v>
      </c>
      <c r="AK96" s="118">
        <f>AC96/AJ96</f>
        <v>0.728901611535199</v>
      </c>
      <c r="AL96" s="75"/>
      <c r="AM96" s="75"/>
      <c r="AN96" s="123"/>
      <c r="AO96" s="123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41">
        <v>0</v>
      </c>
      <c r="BB96" s="41">
        <v>0</v>
      </c>
      <c r="BC96" s="41">
        <v>0</v>
      </c>
      <c r="BD96" s="41">
        <v>0</v>
      </c>
      <c r="BE96" s="41">
        <v>0</v>
      </c>
      <c r="BF96" s="41">
        <v>0</v>
      </c>
      <c r="BG96" s="143" t="s">
        <v>163</v>
      </c>
      <c r="BH96" s="143" t="s">
        <v>163</v>
      </c>
      <c r="BI96" s="143">
        <v>0</v>
      </c>
      <c r="BJ96" s="143">
        <v>0</v>
      </c>
    </row>
    <row r="97" s="25" customFormat="1" ht="30" hidden="1" customHeight="1" spans="1:62">
      <c r="A97" s="39">
        <f t="shared" si="7"/>
        <v>89</v>
      </c>
      <c r="B97" s="41"/>
      <c r="C97" s="41"/>
      <c r="D97" s="41"/>
      <c r="E97" s="45"/>
      <c r="F97" s="99"/>
      <c r="G97" s="99">
        <v>5</v>
      </c>
      <c r="H97" s="99"/>
      <c r="I97" s="41"/>
      <c r="J97" s="41"/>
      <c r="K97" s="41"/>
      <c r="L97" s="164"/>
      <c r="M97" s="164"/>
      <c r="N97" s="56" t="s">
        <v>373</v>
      </c>
      <c r="O97" s="56" t="s">
        <v>165</v>
      </c>
      <c r="P97" s="57" t="s">
        <v>166</v>
      </c>
      <c r="Q97" s="40" t="s">
        <v>167</v>
      </c>
      <c r="R97" s="45" t="s">
        <v>118</v>
      </c>
      <c r="S97" s="74"/>
      <c r="T97" s="75" t="s">
        <v>119</v>
      </c>
      <c r="U97" s="99" t="s">
        <v>112</v>
      </c>
      <c r="V97" s="75" t="s">
        <v>143</v>
      </c>
      <c r="W97" s="74" t="s">
        <v>121</v>
      </c>
      <c r="X97" s="74" t="s">
        <v>120</v>
      </c>
      <c r="Y97" s="40"/>
      <c r="Z97" s="45" t="s">
        <v>112</v>
      </c>
      <c r="AA97" s="45" t="s">
        <v>112</v>
      </c>
      <c r="AB97" s="45" t="s">
        <v>374</v>
      </c>
      <c r="AC97" s="182">
        <v>0.001</v>
      </c>
      <c r="AD97" s="98" t="s">
        <v>112</v>
      </c>
      <c r="AE97" s="75"/>
      <c r="AF97" s="75"/>
      <c r="AG97" s="117"/>
      <c r="AH97" s="117"/>
      <c r="AI97" s="117"/>
      <c r="AJ97" s="117"/>
      <c r="AK97" s="118"/>
      <c r="AL97" s="75"/>
      <c r="AM97" s="75"/>
      <c r="AN97" s="123"/>
      <c r="AO97" s="123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41">
        <v>0</v>
      </c>
      <c r="BB97" s="41">
        <v>0</v>
      </c>
      <c r="BC97" s="41">
        <v>0</v>
      </c>
      <c r="BD97" s="41">
        <v>0</v>
      </c>
      <c r="BE97" s="41">
        <v>0</v>
      </c>
      <c r="BF97" s="41">
        <v>0</v>
      </c>
      <c r="BG97" s="143" t="s">
        <v>170</v>
      </c>
      <c r="BH97" s="143" t="s">
        <v>170</v>
      </c>
      <c r="BI97" s="143">
        <v>0</v>
      </c>
      <c r="BJ97" s="143">
        <v>0</v>
      </c>
    </row>
    <row r="98" s="25" customFormat="1" ht="30" customHeight="1" spans="1:62">
      <c r="A98" s="39">
        <f t="shared" si="7"/>
        <v>90</v>
      </c>
      <c r="B98" s="41"/>
      <c r="C98" s="41"/>
      <c r="D98" s="41"/>
      <c r="E98" s="40">
        <v>3</v>
      </c>
      <c r="F98" s="45"/>
      <c r="G98" s="40"/>
      <c r="H98" s="40"/>
      <c r="I98" s="41"/>
      <c r="J98" s="41"/>
      <c r="K98" s="41"/>
      <c r="L98" s="64"/>
      <c r="M98" s="165" t="s">
        <v>387</v>
      </c>
      <c r="N98" s="56" t="s">
        <v>388</v>
      </c>
      <c r="O98" s="56" t="s">
        <v>389</v>
      </c>
      <c r="P98" s="57" t="s">
        <v>177</v>
      </c>
      <c r="Q98" s="40" t="s">
        <v>167</v>
      </c>
      <c r="R98" s="45" t="s">
        <v>118</v>
      </c>
      <c r="S98" s="74"/>
      <c r="T98" s="75" t="s">
        <v>119</v>
      </c>
      <c r="U98" s="40" t="s">
        <v>388</v>
      </c>
      <c r="V98" s="75" t="s">
        <v>143</v>
      </c>
      <c r="W98" s="74" t="s">
        <v>121</v>
      </c>
      <c r="X98" s="74" t="s">
        <v>120</v>
      </c>
      <c r="Y98" s="40" t="s">
        <v>179</v>
      </c>
      <c r="Z98" s="45" t="s">
        <v>224</v>
      </c>
      <c r="AA98" s="99" t="s">
        <v>181</v>
      </c>
      <c r="AB98" s="40" t="s">
        <v>390</v>
      </c>
      <c r="AC98" s="92">
        <v>0.0596</v>
      </c>
      <c r="AD98" s="75" t="s">
        <v>112</v>
      </c>
      <c r="AE98" s="75" t="s">
        <v>182</v>
      </c>
      <c r="AF98" s="75" t="s">
        <v>391</v>
      </c>
      <c r="AG98" s="117">
        <v>119</v>
      </c>
      <c r="AH98" s="117">
        <v>84.5</v>
      </c>
      <c r="AI98" s="117">
        <v>2</v>
      </c>
      <c r="AJ98" s="117">
        <v>0.15807246</v>
      </c>
      <c r="AK98" s="118">
        <v>0.377042275422297</v>
      </c>
      <c r="AL98" s="75"/>
      <c r="AM98" s="75"/>
      <c r="AN98" s="75" t="s">
        <v>161</v>
      </c>
      <c r="AO98" s="75" t="s">
        <v>392</v>
      </c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41">
        <v>0</v>
      </c>
      <c r="BB98" s="41">
        <v>0</v>
      </c>
      <c r="BC98" s="41">
        <v>0</v>
      </c>
      <c r="BD98" s="41">
        <v>0</v>
      </c>
      <c r="BE98" s="41">
        <v>0</v>
      </c>
      <c r="BF98" s="41">
        <v>0</v>
      </c>
      <c r="BG98" s="143">
        <v>2</v>
      </c>
      <c r="BH98" s="143">
        <v>2</v>
      </c>
      <c r="BI98" s="143">
        <v>2</v>
      </c>
      <c r="BJ98" s="143">
        <v>2</v>
      </c>
    </row>
    <row r="99" s="25" customFormat="1" ht="30" customHeight="1" spans="1:62">
      <c r="A99" s="39">
        <f t="shared" si="7"/>
        <v>91</v>
      </c>
      <c r="B99" s="41"/>
      <c r="C99" s="41"/>
      <c r="D99" s="41"/>
      <c r="E99" s="40">
        <v>3</v>
      </c>
      <c r="F99" s="40"/>
      <c r="G99" s="40"/>
      <c r="H99" s="40"/>
      <c r="I99" s="41"/>
      <c r="J99" s="41"/>
      <c r="K99" s="41"/>
      <c r="L99" s="64" t="s">
        <v>171</v>
      </c>
      <c r="M99" s="165" t="s">
        <v>393</v>
      </c>
      <c r="N99" s="56" t="s">
        <v>394</v>
      </c>
      <c r="O99" s="56" t="s">
        <v>286</v>
      </c>
      <c r="P99" s="57" t="s">
        <v>287</v>
      </c>
      <c r="Q99" s="40" t="s">
        <v>117</v>
      </c>
      <c r="R99" s="45" t="s">
        <v>118</v>
      </c>
      <c r="S99" s="74"/>
      <c r="T99" s="75" t="s">
        <v>119</v>
      </c>
      <c r="U99" s="40" t="s">
        <v>394</v>
      </c>
      <c r="V99" s="75" t="s">
        <v>143</v>
      </c>
      <c r="W99" s="99" t="s">
        <v>121</v>
      </c>
      <c r="X99" s="74" t="s">
        <v>120</v>
      </c>
      <c r="Y99" s="40" t="s">
        <v>229</v>
      </c>
      <c r="Z99" s="45" t="s">
        <v>395</v>
      </c>
      <c r="AA99" s="74" t="s">
        <v>231</v>
      </c>
      <c r="AB99" s="74" t="s">
        <v>396</v>
      </c>
      <c r="AC99" s="92">
        <v>0.4</v>
      </c>
      <c r="AD99" s="98" t="s">
        <v>112</v>
      </c>
      <c r="AE99" s="75" t="s">
        <v>397</v>
      </c>
      <c r="AF99" s="75"/>
      <c r="AG99" s="117">
        <f>AC99/1.134*1000+10</f>
        <v>362.733686067019</v>
      </c>
      <c r="AH99" s="117">
        <v>25</v>
      </c>
      <c r="AI99" s="117">
        <v>2</v>
      </c>
      <c r="AJ99" s="117">
        <f>AG99*1.134/1000</f>
        <v>0.41134</v>
      </c>
      <c r="AK99" s="118">
        <f>AC99/AJ99</f>
        <v>0.972431565128604</v>
      </c>
      <c r="AL99" s="75"/>
      <c r="AM99" s="75"/>
      <c r="AN99" s="75" t="s">
        <v>114</v>
      </c>
      <c r="AO99" s="75" t="s">
        <v>290</v>
      </c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41">
        <v>0</v>
      </c>
      <c r="BB99" s="41">
        <v>0</v>
      </c>
      <c r="BC99" s="41">
        <v>0</v>
      </c>
      <c r="BD99" s="41">
        <v>0</v>
      </c>
      <c r="BE99" s="41">
        <v>0</v>
      </c>
      <c r="BF99" s="41">
        <v>0</v>
      </c>
      <c r="BG99" s="143" t="s">
        <v>163</v>
      </c>
      <c r="BH99" s="143" t="s">
        <v>163</v>
      </c>
      <c r="BI99" s="143">
        <v>1</v>
      </c>
      <c r="BJ99" s="143">
        <v>1</v>
      </c>
    </row>
    <row r="100" s="25" customFormat="1" ht="30" hidden="1" customHeight="1" spans="1:62">
      <c r="A100" s="39">
        <f t="shared" si="7"/>
        <v>92</v>
      </c>
      <c r="B100" s="41"/>
      <c r="C100" s="41"/>
      <c r="D100" s="41"/>
      <c r="E100" s="40">
        <v>3</v>
      </c>
      <c r="F100" s="40"/>
      <c r="G100" s="40"/>
      <c r="H100" s="40"/>
      <c r="I100" s="41"/>
      <c r="J100" s="41"/>
      <c r="K100" s="41"/>
      <c r="L100" s="64"/>
      <c r="M100" s="64"/>
      <c r="N100" s="56" t="s">
        <v>398</v>
      </c>
      <c r="O100" s="56" t="s">
        <v>399</v>
      </c>
      <c r="P100" s="57" t="s">
        <v>142</v>
      </c>
      <c r="Q100" s="40" t="s">
        <v>117</v>
      </c>
      <c r="R100" s="45" t="s">
        <v>118</v>
      </c>
      <c r="S100" s="74"/>
      <c r="T100" s="75" t="s">
        <v>119</v>
      </c>
      <c r="U100" s="99" t="s">
        <v>400</v>
      </c>
      <c r="V100" s="75" t="s">
        <v>143</v>
      </c>
      <c r="W100" s="74" t="s">
        <v>120</v>
      </c>
      <c r="X100" s="74" t="s">
        <v>121</v>
      </c>
      <c r="Y100" s="40" t="s">
        <v>122</v>
      </c>
      <c r="Z100" s="99" t="s">
        <v>111</v>
      </c>
      <c r="AA100" s="45" t="s">
        <v>112</v>
      </c>
      <c r="AB100" s="74" t="s">
        <v>293</v>
      </c>
      <c r="AC100" s="92">
        <f>AC102+AC103+AC104*2</f>
        <v>0.407</v>
      </c>
      <c r="AD100" s="75" t="s">
        <v>112</v>
      </c>
      <c r="AE100" s="75"/>
      <c r="AF100" s="75"/>
      <c r="AG100" s="117"/>
      <c r="AH100" s="117"/>
      <c r="AI100" s="117"/>
      <c r="AJ100" s="117"/>
      <c r="AK100" s="118"/>
      <c r="AL100" s="75"/>
      <c r="AM100" s="75"/>
      <c r="AN100" s="75" t="s">
        <v>214</v>
      </c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98"/>
      <c r="BA100" s="41">
        <v>0</v>
      </c>
      <c r="BB100" s="41">
        <v>0</v>
      </c>
      <c r="BC100" s="41">
        <v>0</v>
      </c>
      <c r="BD100" s="41">
        <v>0</v>
      </c>
      <c r="BE100" s="41">
        <v>0</v>
      </c>
      <c r="BF100" s="41">
        <v>0</v>
      </c>
      <c r="BG100" s="143">
        <v>1</v>
      </c>
      <c r="BH100" s="143">
        <v>0</v>
      </c>
      <c r="BI100" s="143">
        <v>0</v>
      </c>
      <c r="BJ100" s="143">
        <v>0</v>
      </c>
    </row>
    <row r="101" s="21" customFormat="1" ht="30" hidden="1" customHeight="1" spans="1:62">
      <c r="A101" s="39">
        <f t="shared" si="7"/>
        <v>93</v>
      </c>
      <c r="B101" s="39"/>
      <c r="C101" s="39"/>
      <c r="D101" s="41"/>
      <c r="E101" s="39">
        <v>3</v>
      </c>
      <c r="F101" s="45"/>
      <c r="G101" s="40"/>
      <c r="H101" s="40"/>
      <c r="I101" s="41"/>
      <c r="J101" s="41"/>
      <c r="K101" s="41"/>
      <c r="L101" s="159"/>
      <c r="M101" s="159"/>
      <c r="N101" s="56" t="s">
        <v>401</v>
      </c>
      <c r="O101" s="56" t="s">
        <v>402</v>
      </c>
      <c r="P101" s="57" t="s">
        <v>142</v>
      </c>
      <c r="Q101" s="175" t="s">
        <v>112</v>
      </c>
      <c r="R101" s="176" t="s">
        <v>118</v>
      </c>
      <c r="S101" s="177"/>
      <c r="T101" s="75" t="s">
        <v>119</v>
      </c>
      <c r="U101" s="40" t="s">
        <v>401</v>
      </c>
      <c r="V101" s="40" t="s">
        <v>143</v>
      </c>
      <c r="W101" s="40" t="s">
        <v>120</v>
      </c>
      <c r="X101" s="40" t="s">
        <v>121</v>
      </c>
      <c r="Y101" s="40" t="s">
        <v>122</v>
      </c>
      <c r="Z101" s="40" t="s">
        <v>111</v>
      </c>
      <c r="AA101" s="40" t="s">
        <v>112</v>
      </c>
      <c r="AB101" s="40" t="s">
        <v>293</v>
      </c>
      <c r="AC101" s="92">
        <f>AC105+AC108+AC109+AC110*2</f>
        <v>0.387</v>
      </c>
      <c r="AD101" s="175" t="s">
        <v>112</v>
      </c>
      <c r="AE101" s="75"/>
      <c r="AF101" s="75"/>
      <c r="AG101" s="117"/>
      <c r="AH101" s="117"/>
      <c r="AI101" s="117"/>
      <c r="AJ101" s="117"/>
      <c r="AK101" s="118"/>
      <c r="AL101" s="75"/>
      <c r="AM101" s="75"/>
      <c r="AN101" s="75" t="s">
        <v>214</v>
      </c>
      <c r="AO101" s="75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41"/>
      <c r="BA101" s="143">
        <v>0</v>
      </c>
      <c r="BB101" s="143">
        <v>0</v>
      </c>
      <c r="BC101" s="143">
        <v>0</v>
      </c>
      <c r="BD101" s="143">
        <v>0</v>
      </c>
      <c r="BE101" s="143">
        <v>0</v>
      </c>
      <c r="BF101" s="143">
        <v>0</v>
      </c>
      <c r="BG101" s="143">
        <v>0</v>
      </c>
      <c r="BH101" s="143">
        <v>1</v>
      </c>
      <c r="BI101" s="143">
        <v>0</v>
      </c>
      <c r="BJ101" s="143">
        <v>0</v>
      </c>
    </row>
    <row r="102" s="21" customFormat="1" ht="30" hidden="1" customHeight="1" spans="1:62">
      <c r="A102" s="39">
        <f t="shared" si="7"/>
        <v>94</v>
      </c>
      <c r="B102" s="39"/>
      <c r="C102" s="39"/>
      <c r="D102" s="41"/>
      <c r="E102" s="39"/>
      <c r="F102" s="45">
        <v>4</v>
      </c>
      <c r="G102" s="40"/>
      <c r="H102" s="40"/>
      <c r="I102" s="41"/>
      <c r="J102" s="41"/>
      <c r="K102" s="41"/>
      <c r="L102" s="159"/>
      <c r="M102" s="56" t="s">
        <v>403</v>
      </c>
      <c r="N102" s="56" t="s">
        <v>404</v>
      </c>
      <c r="O102" s="56" t="s">
        <v>405</v>
      </c>
      <c r="P102" s="57" t="s">
        <v>177</v>
      </c>
      <c r="Q102" s="175" t="s">
        <v>167</v>
      </c>
      <c r="R102" s="176" t="s">
        <v>118</v>
      </c>
      <c r="S102" s="177"/>
      <c r="T102" s="75" t="s">
        <v>119</v>
      </c>
      <c r="U102" s="40" t="s">
        <v>406</v>
      </c>
      <c r="V102" s="40" t="s">
        <v>143</v>
      </c>
      <c r="W102" s="40" t="s">
        <v>120</v>
      </c>
      <c r="X102" s="40" t="s">
        <v>121</v>
      </c>
      <c r="Y102" s="40" t="s">
        <v>179</v>
      </c>
      <c r="Z102" s="40" t="s">
        <v>268</v>
      </c>
      <c r="AA102" s="40" t="s">
        <v>219</v>
      </c>
      <c r="AB102" s="40" t="s">
        <v>293</v>
      </c>
      <c r="AC102" s="92">
        <v>0.279</v>
      </c>
      <c r="AD102" s="175" t="s">
        <v>112</v>
      </c>
      <c r="AE102" s="75" t="s">
        <v>182</v>
      </c>
      <c r="AF102" s="75" t="s">
        <v>407</v>
      </c>
      <c r="AG102" s="117">
        <v>348</v>
      </c>
      <c r="AH102" s="117">
        <v>92</v>
      </c>
      <c r="AI102" s="117">
        <v>2</v>
      </c>
      <c r="AJ102" s="117">
        <f>AG102*AH102*AI102*7860/1000000000</f>
        <v>0.50329152</v>
      </c>
      <c r="AK102" s="118">
        <f>AC102/AJ102</f>
        <v>0.554350687251794</v>
      </c>
      <c r="AL102" s="75"/>
      <c r="AM102" s="75"/>
      <c r="AN102" s="75" t="s">
        <v>161</v>
      </c>
      <c r="AO102" s="75" t="s">
        <v>208</v>
      </c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41"/>
      <c r="BA102" s="143">
        <v>0</v>
      </c>
      <c r="BB102" s="143">
        <v>0</v>
      </c>
      <c r="BC102" s="143">
        <v>0</v>
      </c>
      <c r="BD102" s="143">
        <v>0</v>
      </c>
      <c r="BE102" s="143">
        <v>0</v>
      </c>
      <c r="BF102" s="143">
        <v>0</v>
      </c>
      <c r="BG102" s="143">
        <v>1</v>
      </c>
      <c r="BH102" s="143">
        <v>0</v>
      </c>
      <c r="BI102" s="143">
        <v>0</v>
      </c>
      <c r="BJ102" s="143">
        <v>0</v>
      </c>
    </row>
    <row r="103" s="25" customFormat="1" ht="30" hidden="1" customHeight="1" spans="1:62">
      <c r="A103" s="39">
        <f t="shared" si="7"/>
        <v>95</v>
      </c>
      <c r="B103" s="41"/>
      <c r="C103" s="41"/>
      <c r="D103" s="41"/>
      <c r="E103" s="45"/>
      <c r="F103" s="45">
        <v>4</v>
      </c>
      <c r="G103" s="99"/>
      <c r="H103" s="99"/>
      <c r="I103" s="41"/>
      <c r="J103" s="41"/>
      <c r="K103" s="41"/>
      <c r="L103" s="40"/>
      <c r="M103" s="56" t="s">
        <v>296</v>
      </c>
      <c r="N103" s="56" t="s">
        <v>297</v>
      </c>
      <c r="O103" s="56" t="s">
        <v>298</v>
      </c>
      <c r="P103" s="57" t="s">
        <v>177</v>
      </c>
      <c r="Q103" s="40" t="s">
        <v>167</v>
      </c>
      <c r="R103" s="45" t="s">
        <v>118</v>
      </c>
      <c r="S103" s="74"/>
      <c r="T103" s="75" t="s">
        <v>119</v>
      </c>
      <c r="U103" s="40" t="s">
        <v>297</v>
      </c>
      <c r="V103" s="75" t="s">
        <v>143</v>
      </c>
      <c r="W103" s="74" t="s">
        <v>121</v>
      </c>
      <c r="X103" s="74" t="s">
        <v>120</v>
      </c>
      <c r="Y103" s="40" t="s">
        <v>179</v>
      </c>
      <c r="Z103" s="45" t="s">
        <v>299</v>
      </c>
      <c r="AA103" s="99" t="s">
        <v>181</v>
      </c>
      <c r="AB103" s="45" t="s">
        <v>300</v>
      </c>
      <c r="AC103" s="182">
        <v>0.036</v>
      </c>
      <c r="AD103" s="75" t="s">
        <v>112</v>
      </c>
      <c r="AE103" s="75" t="s">
        <v>182</v>
      </c>
      <c r="AF103" s="75"/>
      <c r="AG103" s="117">
        <v>69</v>
      </c>
      <c r="AH103" s="117">
        <v>45</v>
      </c>
      <c r="AI103" s="117">
        <v>3.5</v>
      </c>
      <c r="AJ103" s="117">
        <v>0.08541855</v>
      </c>
      <c r="AK103" s="118">
        <v>0.386332945244329</v>
      </c>
      <c r="AL103" s="75"/>
      <c r="AM103" s="75"/>
      <c r="AN103" s="75" t="s">
        <v>161</v>
      </c>
      <c r="AO103" s="75" t="s">
        <v>199</v>
      </c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41">
        <v>0</v>
      </c>
      <c r="BB103" s="41">
        <v>0</v>
      </c>
      <c r="BC103" s="41">
        <v>0</v>
      </c>
      <c r="BD103" s="41">
        <v>0</v>
      </c>
      <c r="BE103" s="41">
        <v>0</v>
      </c>
      <c r="BF103" s="41">
        <v>0</v>
      </c>
      <c r="BG103" s="143">
        <v>1</v>
      </c>
      <c r="BH103" s="143">
        <v>0</v>
      </c>
      <c r="BI103" s="143">
        <v>0</v>
      </c>
      <c r="BJ103" s="143">
        <v>0</v>
      </c>
    </row>
    <row r="104" s="25" customFormat="1" ht="30" hidden="1" customHeight="1" spans="1:62">
      <c r="A104" s="39">
        <f t="shared" si="7"/>
        <v>96</v>
      </c>
      <c r="B104" s="41"/>
      <c r="C104" s="41"/>
      <c r="D104" s="41"/>
      <c r="E104" s="45"/>
      <c r="F104" s="45">
        <v>4</v>
      </c>
      <c r="G104" s="99"/>
      <c r="H104" s="99"/>
      <c r="I104" s="41"/>
      <c r="J104" s="41"/>
      <c r="K104" s="41"/>
      <c r="L104" s="159" t="s">
        <v>301</v>
      </c>
      <c r="M104" s="56" t="s">
        <v>302</v>
      </c>
      <c r="N104" s="56" t="s">
        <v>303</v>
      </c>
      <c r="O104" s="56" t="s">
        <v>304</v>
      </c>
      <c r="P104" s="57" t="s">
        <v>177</v>
      </c>
      <c r="Q104" s="40" t="s">
        <v>167</v>
      </c>
      <c r="R104" s="45" t="s">
        <v>118</v>
      </c>
      <c r="S104" s="74"/>
      <c r="T104" s="75" t="s">
        <v>119</v>
      </c>
      <c r="U104" s="40" t="s">
        <v>303</v>
      </c>
      <c r="V104" s="75" t="s">
        <v>143</v>
      </c>
      <c r="W104" s="74" t="s">
        <v>121</v>
      </c>
      <c r="X104" s="74" t="s">
        <v>120</v>
      </c>
      <c r="Y104" s="40" t="s">
        <v>179</v>
      </c>
      <c r="Z104" s="45" t="s">
        <v>224</v>
      </c>
      <c r="AA104" s="99" t="s">
        <v>181</v>
      </c>
      <c r="AB104" s="56" t="s">
        <v>305</v>
      </c>
      <c r="AC104" s="92">
        <v>0.046</v>
      </c>
      <c r="AD104" s="75" t="s">
        <v>112</v>
      </c>
      <c r="AE104" s="75" t="s">
        <v>182</v>
      </c>
      <c r="AF104" s="75"/>
      <c r="AG104" s="117">
        <v>56</v>
      </c>
      <c r="AH104" s="117">
        <v>42.5</v>
      </c>
      <c r="AI104" s="117">
        <v>2</v>
      </c>
      <c r="AJ104" s="117">
        <v>0.0374136</v>
      </c>
      <c r="AK104" s="118">
        <v>0.817884405670665</v>
      </c>
      <c r="AL104" s="75"/>
      <c r="AM104" s="75"/>
      <c r="AN104" s="75" t="s">
        <v>114</v>
      </c>
      <c r="AO104" s="75" t="s">
        <v>306</v>
      </c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41">
        <v>0</v>
      </c>
      <c r="BB104" s="41">
        <v>0</v>
      </c>
      <c r="BC104" s="41">
        <v>0</v>
      </c>
      <c r="BD104" s="41">
        <v>0</v>
      </c>
      <c r="BE104" s="41">
        <v>0</v>
      </c>
      <c r="BF104" s="41">
        <v>0</v>
      </c>
      <c r="BG104" s="143">
        <v>2</v>
      </c>
      <c r="BH104" s="143">
        <v>0</v>
      </c>
      <c r="BI104" s="143">
        <v>0</v>
      </c>
      <c r="BJ104" s="143">
        <v>0</v>
      </c>
    </row>
    <row r="105" s="21" customFormat="1" ht="30" hidden="1" customHeight="1" spans="1:62">
      <c r="A105" s="39">
        <f t="shared" si="7"/>
        <v>97</v>
      </c>
      <c r="B105" s="39"/>
      <c r="C105" s="39"/>
      <c r="D105" s="41"/>
      <c r="E105" s="39"/>
      <c r="F105" s="45">
        <v>4</v>
      </c>
      <c r="G105" s="40"/>
      <c r="H105" s="40"/>
      <c r="I105" s="41"/>
      <c r="J105" s="41"/>
      <c r="K105" s="41"/>
      <c r="L105" s="159"/>
      <c r="M105" s="56" t="s">
        <v>408</v>
      </c>
      <c r="N105" s="56" t="s">
        <v>408</v>
      </c>
      <c r="O105" s="56" t="s">
        <v>409</v>
      </c>
      <c r="P105" s="57" t="s">
        <v>142</v>
      </c>
      <c r="Q105" s="175" t="s">
        <v>112</v>
      </c>
      <c r="R105" s="176" t="s">
        <v>118</v>
      </c>
      <c r="S105" s="177"/>
      <c r="T105" s="75" t="s">
        <v>119</v>
      </c>
      <c r="U105" s="40" t="s">
        <v>408</v>
      </c>
      <c r="V105" s="40" t="s">
        <v>143</v>
      </c>
      <c r="W105" s="40" t="s">
        <v>120</v>
      </c>
      <c r="X105" s="40" t="s">
        <v>121</v>
      </c>
      <c r="Y105" s="40" t="s">
        <v>122</v>
      </c>
      <c r="Z105" s="40" t="s">
        <v>111</v>
      </c>
      <c r="AA105" s="40" t="s">
        <v>112</v>
      </c>
      <c r="AB105" s="40" t="s">
        <v>293</v>
      </c>
      <c r="AC105" s="92">
        <f>AC106+AC107*2</f>
        <v>0.281</v>
      </c>
      <c r="AD105" s="175" t="s">
        <v>112</v>
      </c>
      <c r="AE105" s="75"/>
      <c r="AF105" s="75"/>
      <c r="AG105" s="117"/>
      <c r="AH105" s="117"/>
      <c r="AI105" s="117"/>
      <c r="AJ105" s="117"/>
      <c r="AK105" s="118"/>
      <c r="AL105" s="75">
        <f>0.6*3.14</f>
        <v>1.884</v>
      </c>
      <c r="AM105" s="75"/>
      <c r="AN105" s="75" t="s">
        <v>161</v>
      </c>
      <c r="AO105" s="75" t="s">
        <v>392</v>
      </c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41"/>
      <c r="BA105" s="143">
        <v>0</v>
      </c>
      <c r="BB105" s="143">
        <v>0</v>
      </c>
      <c r="BC105" s="143">
        <v>0</v>
      </c>
      <c r="BD105" s="143">
        <v>0</v>
      </c>
      <c r="BE105" s="143">
        <v>0</v>
      </c>
      <c r="BF105" s="143">
        <v>0</v>
      </c>
      <c r="BG105" s="143">
        <v>0</v>
      </c>
      <c r="BH105" s="143">
        <v>1</v>
      </c>
      <c r="BI105" s="143">
        <v>0</v>
      </c>
      <c r="BJ105" s="143">
        <v>0</v>
      </c>
    </row>
    <row r="106" s="21" customFormat="1" ht="30" hidden="1" customHeight="1" spans="1:62">
      <c r="A106" s="39">
        <f t="shared" si="7"/>
        <v>98</v>
      </c>
      <c r="B106" s="39"/>
      <c r="C106" s="39"/>
      <c r="D106" s="41"/>
      <c r="E106" s="39"/>
      <c r="F106" s="45"/>
      <c r="G106" s="40">
        <v>5</v>
      </c>
      <c r="H106" s="40"/>
      <c r="I106" s="41"/>
      <c r="J106" s="41"/>
      <c r="K106" s="41"/>
      <c r="L106" s="159"/>
      <c r="M106" s="159"/>
      <c r="N106" s="56" t="s">
        <v>404</v>
      </c>
      <c r="O106" s="56" t="s">
        <v>405</v>
      </c>
      <c r="P106" s="57" t="s">
        <v>177</v>
      </c>
      <c r="Q106" s="175" t="s">
        <v>167</v>
      </c>
      <c r="R106" s="176" t="s">
        <v>118</v>
      </c>
      <c r="S106" s="177"/>
      <c r="T106" s="75" t="s">
        <v>119</v>
      </c>
      <c r="U106" s="40" t="s">
        <v>406</v>
      </c>
      <c r="V106" s="40" t="s">
        <v>143</v>
      </c>
      <c r="W106" s="40" t="s">
        <v>120</v>
      </c>
      <c r="X106" s="40" t="s">
        <v>121</v>
      </c>
      <c r="Y106" s="40" t="s">
        <v>179</v>
      </c>
      <c r="Z106" s="40" t="s">
        <v>268</v>
      </c>
      <c r="AA106" s="40" t="s">
        <v>219</v>
      </c>
      <c r="AB106" s="40" t="s">
        <v>293</v>
      </c>
      <c r="AC106" s="92">
        <v>0.279</v>
      </c>
      <c r="AD106" s="175" t="s">
        <v>112</v>
      </c>
      <c r="AE106" s="75" t="s">
        <v>182</v>
      </c>
      <c r="AF106" s="75" t="s">
        <v>407</v>
      </c>
      <c r="AG106" s="117">
        <v>348</v>
      </c>
      <c r="AH106" s="117">
        <v>92</v>
      </c>
      <c r="AI106" s="117">
        <v>2</v>
      </c>
      <c r="AJ106" s="117">
        <f>AG106*AH106*AI106*7860/1000000000</f>
        <v>0.50329152</v>
      </c>
      <c r="AK106" s="118">
        <f>AC106/AJ106</f>
        <v>0.554350687251794</v>
      </c>
      <c r="AL106" s="75"/>
      <c r="AM106" s="75"/>
      <c r="AN106" s="123"/>
      <c r="AO106" s="123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41"/>
      <c r="BA106" s="143">
        <v>0</v>
      </c>
      <c r="BB106" s="143">
        <v>0</v>
      </c>
      <c r="BC106" s="143">
        <v>0</v>
      </c>
      <c r="BD106" s="143">
        <v>0</v>
      </c>
      <c r="BE106" s="143">
        <v>0</v>
      </c>
      <c r="BF106" s="143">
        <v>0</v>
      </c>
      <c r="BG106" s="143">
        <v>0</v>
      </c>
      <c r="BH106" s="143" t="s">
        <v>163</v>
      </c>
      <c r="BI106" s="143">
        <v>0</v>
      </c>
      <c r="BJ106" s="143">
        <v>0</v>
      </c>
    </row>
    <row r="107" s="21" customFormat="1" ht="30" hidden="1" customHeight="1" spans="1:62">
      <c r="A107" s="39">
        <f t="shared" si="7"/>
        <v>99</v>
      </c>
      <c r="B107" s="39"/>
      <c r="C107" s="39"/>
      <c r="D107" s="41"/>
      <c r="E107" s="39"/>
      <c r="F107" s="45"/>
      <c r="G107" s="40">
        <v>5</v>
      </c>
      <c r="H107" s="40"/>
      <c r="I107" s="41"/>
      <c r="J107" s="41"/>
      <c r="K107" s="41"/>
      <c r="L107" s="159"/>
      <c r="M107" s="159"/>
      <c r="N107" s="56" t="s">
        <v>313</v>
      </c>
      <c r="O107" s="56" t="s">
        <v>165</v>
      </c>
      <c r="P107" s="57" t="s">
        <v>166</v>
      </c>
      <c r="Q107" s="175" t="s">
        <v>167</v>
      </c>
      <c r="R107" s="176" t="s">
        <v>118</v>
      </c>
      <c r="S107" s="177"/>
      <c r="T107" s="75" t="s">
        <v>119</v>
      </c>
      <c r="U107" s="40" t="s">
        <v>112</v>
      </c>
      <c r="V107" s="40" t="s">
        <v>112</v>
      </c>
      <c r="W107" s="40" t="s">
        <v>121</v>
      </c>
      <c r="X107" s="40" t="s">
        <v>120</v>
      </c>
      <c r="Y107" s="40" t="s">
        <v>166</v>
      </c>
      <c r="Z107" s="40" t="s">
        <v>314</v>
      </c>
      <c r="AA107" s="40" t="s">
        <v>112</v>
      </c>
      <c r="AB107" s="40" t="s">
        <v>410</v>
      </c>
      <c r="AC107" s="92">
        <v>0.001</v>
      </c>
      <c r="AD107" s="176" t="s">
        <v>112</v>
      </c>
      <c r="AE107" s="75"/>
      <c r="AF107" s="75"/>
      <c r="AG107" s="117"/>
      <c r="AH107" s="117"/>
      <c r="AI107" s="117"/>
      <c r="AJ107" s="117"/>
      <c r="AK107" s="118"/>
      <c r="AL107" s="75"/>
      <c r="AM107" s="75"/>
      <c r="AN107" s="123"/>
      <c r="AO107" s="123"/>
      <c r="AP107" s="176"/>
      <c r="AQ107" s="176"/>
      <c r="AR107" s="176"/>
      <c r="AS107" s="176"/>
      <c r="AT107" s="176"/>
      <c r="AU107" s="176"/>
      <c r="AV107" s="176"/>
      <c r="AW107" s="176"/>
      <c r="AX107" s="176"/>
      <c r="AY107" s="176"/>
      <c r="AZ107" s="41"/>
      <c r="BA107" s="143">
        <v>0</v>
      </c>
      <c r="BB107" s="143">
        <v>0</v>
      </c>
      <c r="BC107" s="143">
        <v>0</v>
      </c>
      <c r="BD107" s="143">
        <v>0</v>
      </c>
      <c r="BE107" s="143">
        <v>0</v>
      </c>
      <c r="BF107" s="143">
        <v>0</v>
      </c>
      <c r="BG107" s="143">
        <v>0</v>
      </c>
      <c r="BH107" s="143" t="s">
        <v>170</v>
      </c>
      <c r="BI107" s="143">
        <v>0</v>
      </c>
      <c r="BJ107" s="143">
        <v>0</v>
      </c>
    </row>
    <row r="108" s="21" customFormat="1" ht="30" hidden="1" customHeight="1" spans="1:62">
      <c r="A108" s="39">
        <f t="shared" si="7"/>
        <v>100</v>
      </c>
      <c r="B108" s="39"/>
      <c r="C108" s="39"/>
      <c r="D108" s="41"/>
      <c r="E108" s="39"/>
      <c r="F108" s="45">
        <v>4</v>
      </c>
      <c r="G108" s="40"/>
      <c r="H108" s="40"/>
      <c r="I108" s="41"/>
      <c r="J108" s="41"/>
      <c r="K108" s="41"/>
      <c r="L108" s="159"/>
      <c r="M108" s="159" t="s">
        <v>315</v>
      </c>
      <c r="N108" s="56" t="s">
        <v>316</v>
      </c>
      <c r="O108" s="56" t="s">
        <v>317</v>
      </c>
      <c r="P108" s="57" t="s">
        <v>177</v>
      </c>
      <c r="Q108" s="175" t="s">
        <v>167</v>
      </c>
      <c r="R108" s="176" t="s">
        <v>118</v>
      </c>
      <c r="S108" s="177"/>
      <c r="T108" s="75" t="s">
        <v>119</v>
      </c>
      <c r="U108" s="40" t="s">
        <v>316</v>
      </c>
      <c r="V108" s="40"/>
      <c r="W108" s="40" t="s">
        <v>121</v>
      </c>
      <c r="X108" s="40" t="s">
        <v>120</v>
      </c>
      <c r="Y108" s="40" t="s">
        <v>179</v>
      </c>
      <c r="Z108" s="40" t="s">
        <v>224</v>
      </c>
      <c r="AA108" s="40" t="s">
        <v>219</v>
      </c>
      <c r="AB108" s="40" t="s">
        <v>318</v>
      </c>
      <c r="AC108" s="92">
        <v>0.029</v>
      </c>
      <c r="AD108" s="175" t="s">
        <v>112</v>
      </c>
      <c r="AE108" s="75" t="s">
        <v>182</v>
      </c>
      <c r="AF108" s="75" t="s">
        <v>319</v>
      </c>
      <c r="AG108" s="117">
        <v>79</v>
      </c>
      <c r="AH108" s="117">
        <v>52.5</v>
      </c>
      <c r="AI108" s="117">
        <v>2</v>
      </c>
      <c r="AJ108" s="117">
        <v>0.31638072</v>
      </c>
      <c r="AK108" s="118">
        <v>0.698841572899891</v>
      </c>
      <c r="AL108" s="75"/>
      <c r="AM108" s="75"/>
      <c r="AN108" s="75" t="s">
        <v>161</v>
      </c>
      <c r="AO108" s="75" t="s">
        <v>195</v>
      </c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41"/>
      <c r="BA108" s="143">
        <v>0</v>
      </c>
      <c r="BB108" s="143">
        <v>0</v>
      </c>
      <c r="BC108" s="143">
        <v>0</v>
      </c>
      <c r="BD108" s="143">
        <v>0</v>
      </c>
      <c r="BE108" s="143">
        <v>0</v>
      </c>
      <c r="BF108" s="143">
        <v>0</v>
      </c>
      <c r="BG108" s="143">
        <v>0</v>
      </c>
      <c r="BH108" s="143" t="s">
        <v>163</v>
      </c>
      <c r="BI108" s="143">
        <v>0</v>
      </c>
      <c r="BJ108" s="143">
        <v>0</v>
      </c>
    </row>
    <row r="109" s="21" customFormat="1" ht="30" hidden="1" customHeight="1" spans="1:62">
      <c r="A109" s="39">
        <f t="shared" si="7"/>
        <v>101</v>
      </c>
      <c r="B109" s="39"/>
      <c r="C109" s="39"/>
      <c r="D109" s="41"/>
      <c r="E109" s="39"/>
      <c r="F109" s="45">
        <v>4</v>
      </c>
      <c r="G109" s="40"/>
      <c r="H109" s="40"/>
      <c r="I109" s="41"/>
      <c r="J109" s="41"/>
      <c r="K109" s="41"/>
      <c r="L109" s="159"/>
      <c r="M109" s="159" t="s">
        <v>320</v>
      </c>
      <c r="N109" s="56" t="s">
        <v>321</v>
      </c>
      <c r="O109" s="56" t="s">
        <v>322</v>
      </c>
      <c r="P109" s="57" t="s">
        <v>177</v>
      </c>
      <c r="Q109" s="175" t="s">
        <v>167</v>
      </c>
      <c r="R109" s="176" t="s">
        <v>118</v>
      </c>
      <c r="S109" s="177"/>
      <c r="T109" s="75" t="s">
        <v>119</v>
      </c>
      <c r="U109" s="40" t="s">
        <v>321</v>
      </c>
      <c r="V109" s="40"/>
      <c r="W109" s="40" t="s">
        <v>121</v>
      </c>
      <c r="X109" s="40" t="s">
        <v>120</v>
      </c>
      <c r="Y109" s="40" t="s">
        <v>179</v>
      </c>
      <c r="Z109" s="40" t="s">
        <v>224</v>
      </c>
      <c r="AA109" s="40" t="s">
        <v>219</v>
      </c>
      <c r="AB109" s="40" t="s">
        <v>318</v>
      </c>
      <c r="AC109" s="92">
        <v>0.029</v>
      </c>
      <c r="AD109" s="175" t="s">
        <v>112</v>
      </c>
      <c r="AE109" s="75" t="s">
        <v>182</v>
      </c>
      <c r="AF109" s="75" t="s">
        <v>319</v>
      </c>
      <c r="AG109" s="117">
        <v>79</v>
      </c>
      <c r="AH109" s="117">
        <v>52.5</v>
      </c>
      <c r="AI109" s="117">
        <v>2</v>
      </c>
      <c r="AJ109" s="117">
        <v>0.31638072</v>
      </c>
      <c r="AK109" s="118">
        <v>0.698841572899891</v>
      </c>
      <c r="AL109" s="75"/>
      <c r="AM109" s="75"/>
      <c r="AN109" s="75" t="s">
        <v>161</v>
      </c>
      <c r="AO109" s="75" t="s">
        <v>195</v>
      </c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41"/>
      <c r="BA109" s="143">
        <v>0</v>
      </c>
      <c r="BB109" s="143">
        <v>0</v>
      </c>
      <c r="BC109" s="143">
        <v>0</v>
      </c>
      <c r="BD109" s="143">
        <v>0</v>
      </c>
      <c r="BE109" s="143">
        <v>0</v>
      </c>
      <c r="BF109" s="143">
        <v>0</v>
      </c>
      <c r="BG109" s="143">
        <v>0</v>
      </c>
      <c r="BH109" s="143" t="s">
        <v>163</v>
      </c>
      <c r="BI109" s="143">
        <v>0</v>
      </c>
      <c r="BJ109" s="143">
        <v>0</v>
      </c>
    </row>
    <row r="110" s="21" customFormat="1" ht="30" hidden="1" customHeight="1" spans="1:62">
      <c r="A110" s="39">
        <f t="shared" si="7"/>
        <v>102</v>
      </c>
      <c r="B110" s="39"/>
      <c r="C110" s="39"/>
      <c r="D110" s="41"/>
      <c r="E110" s="39"/>
      <c r="F110" s="45">
        <v>4</v>
      </c>
      <c r="G110" s="40"/>
      <c r="H110" s="40"/>
      <c r="I110" s="41"/>
      <c r="J110" s="41"/>
      <c r="K110" s="41"/>
      <c r="L110" s="159"/>
      <c r="M110" s="159" t="s">
        <v>323</v>
      </c>
      <c r="N110" s="56" t="s">
        <v>324</v>
      </c>
      <c r="O110" s="56" t="s">
        <v>304</v>
      </c>
      <c r="P110" s="57" t="s">
        <v>177</v>
      </c>
      <c r="Q110" s="175" t="s">
        <v>167</v>
      </c>
      <c r="R110" s="176" t="s">
        <v>118</v>
      </c>
      <c r="S110" s="177"/>
      <c r="T110" s="75" t="s">
        <v>119</v>
      </c>
      <c r="U110" s="40" t="s">
        <v>324</v>
      </c>
      <c r="V110" s="40"/>
      <c r="W110" s="40" t="s">
        <v>121</v>
      </c>
      <c r="X110" s="40" t="s">
        <v>120</v>
      </c>
      <c r="Y110" s="40" t="s">
        <v>179</v>
      </c>
      <c r="Z110" s="40" t="s">
        <v>224</v>
      </c>
      <c r="AA110" s="40" t="s">
        <v>219</v>
      </c>
      <c r="AB110" s="40" t="s">
        <v>325</v>
      </c>
      <c r="AC110" s="92">
        <v>0.024</v>
      </c>
      <c r="AD110" s="175" t="s">
        <v>112</v>
      </c>
      <c r="AE110" s="75" t="s">
        <v>182</v>
      </c>
      <c r="AF110" s="75" t="s">
        <v>326</v>
      </c>
      <c r="AG110" s="117">
        <v>55</v>
      </c>
      <c r="AH110" s="117">
        <v>25</v>
      </c>
      <c r="AI110" s="117">
        <v>3</v>
      </c>
      <c r="AJ110" s="117">
        <f>AG110*AH110*AI110*7860/1000000000</f>
        <v>0.0324225</v>
      </c>
      <c r="AK110" s="118">
        <f>AC110/AJ110</f>
        <v>0.740226694425168</v>
      </c>
      <c r="AL110" s="75"/>
      <c r="AM110" s="75"/>
      <c r="AN110" s="75" t="s">
        <v>161</v>
      </c>
      <c r="AO110" s="75" t="s">
        <v>221</v>
      </c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41"/>
      <c r="BA110" s="143">
        <v>0</v>
      </c>
      <c r="BB110" s="143">
        <v>0</v>
      </c>
      <c r="BC110" s="143">
        <v>0</v>
      </c>
      <c r="BD110" s="143">
        <v>0</v>
      </c>
      <c r="BE110" s="143">
        <v>0</v>
      </c>
      <c r="BF110" s="143">
        <v>0</v>
      </c>
      <c r="BG110" s="143">
        <v>0</v>
      </c>
      <c r="BH110" s="143" t="s">
        <v>170</v>
      </c>
      <c r="BI110" s="143">
        <v>0</v>
      </c>
      <c r="BJ110" s="143">
        <v>0</v>
      </c>
    </row>
    <row r="111" s="25" customFormat="1" ht="30" customHeight="1" spans="1:62">
      <c r="A111" s="39">
        <f t="shared" si="7"/>
        <v>103</v>
      </c>
      <c r="B111" s="41"/>
      <c r="C111" s="41"/>
      <c r="D111" s="41"/>
      <c r="E111" s="45">
        <v>3</v>
      </c>
      <c r="F111" s="45"/>
      <c r="G111" s="99"/>
      <c r="H111" s="99"/>
      <c r="I111" s="41"/>
      <c r="J111" s="41"/>
      <c r="K111" s="41"/>
      <c r="L111" s="159"/>
      <c r="M111" s="166"/>
      <c r="N111" s="56" t="s">
        <v>411</v>
      </c>
      <c r="O111" s="56" t="s">
        <v>412</v>
      </c>
      <c r="P111" s="57" t="s">
        <v>142</v>
      </c>
      <c r="Q111" s="40" t="s">
        <v>117</v>
      </c>
      <c r="R111" s="45" t="s">
        <v>118</v>
      </c>
      <c r="S111" s="74"/>
      <c r="T111" s="75" t="s">
        <v>117</v>
      </c>
      <c r="U111" s="40" t="s">
        <v>411</v>
      </c>
      <c r="V111" s="75" t="s">
        <v>117</v>
      </c>
      <c r="W111" s="74" t="s">
        <v>120</v>
      </c>
      <c r="X111" s="74" t="s">
        <v>121</v>
      </c>
      <c r="Y111" s="40" t="s">
        <v>142</v>
      </c>
      <c r="Z111" s="99" t="s">
        <v>111</v>
      </c>
      <c r="AA111" s="45" t="s">
        <v>112</v>
      </c>
      <c r="AB111" s="56" t="s">
        <v>413</v>
      </c>
      <c r="AC111" s="92">
        <f>AC112+AC113+AC114*2+AC115+AC116</f>
        <v>0.76</v>
      </c>
      <c r="AD111" s="75" t="s">
        <v>112</v>
      </c>
      <c r="AE111" s="75" t="s">
        <v>123</v>
      </c>
      <c r="AF111" s="75"/>
      <c r="AG111" s="117"/>
      <c r="AH111" s="117"/>
      <c r="AI111" s="117"/>
      <c r="AJ111" s="117"/>
      <c r="AK111" s="118"/>
      <c r="AL111" s="75"/>
      <c r="AM111" s="75"/>
      <c r="AN111" s="75" t="s">
        <v>214</v>
      </c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41">
        <v>0</v>
      </c>
      <c r="BB111" s="41">
        <v>0</v>
      </c>
      <c r="BC111" s="41">
        <v>0</v>
      </c>
      <c r="BD111" s="41">
        <v>0</v>
      </c>
      <c r="BE111" s="41">
        <v>0</v>
      </c>
      <c r="BF111" s="41">
        <v>0</v>
      </c>
      <c r="BG111" s="143">
        <v>0</v>
      </c>
      <c r="BH111" s="143">
        <v>0</v>
      </c>
      <c r="BI111" s="143">
        <v>1</v>
      </c>
      <c r="BJ111" s="143">
        <v>1</v>
      </c>
    </row>
    <row r="112" s="25" customFormat="1" ht="30" customHeight="1" spans="1:62">
      <c r="A112" s="39">
        <f t="shared" si="7"/>
        <v>104</v>
      </c>
      <c r="B112" s="41"/>
      <c r="C112" s="41"/>
      <c r="D112" s="41"/>
      <c r="E112" s="45"/>
      <c r="F112" s="45">
        <v>4</v>
      </c>
      <c r="G112" s="99"/>
      <c r="H112" s="99"/>
      <c r="I112" s="41"/>
      <c r="J112" s="41"/>
      <c r="K112" s="41"/>
      <c r="L112" s="159"/>
      <c r="M112" s="166" t="s">
        <v>414</v>
      </c>
      <c r="N112" s="56" t="s">
        <v>414</v>
      </c>
      <c r="O112" s="56" t="s">
        <v>415</v>
      </c>
      <c r="P112" s="57" t="s">
        <v>177</v>
      </c>
      <c r="Q112" s="40" t="s">
        <v>117</v>
      </c>
      <c r="R112" s="45" t="s">
        <v>118</v>
      </c>
      <c r="S112" s="74"/>
      <c r="T112" s="75" t="s">
        <v>117</v>
      </c>
      <c r="U112" s="40" t="s">
        <v>414</v>
      </c>
      <c r="V112" s="75" t="s">
        <v>117</v>
      </c>
      <c r="W112" s="74" t="s">
        <v>120</v>
      </c>
      <c r="X112" s="74" t="s">
        <v>121</v>
      </c>
      <c r="Y112" s="40" t="s">
        <v>177</v>
      </c>
      <c r="Z112" s="39" t="s">
        <v>416</v>
      </c>
      <c r="AA112" s="41" t="s">
        <v>181</v>
      </c>
      <c r="AB112" s="56" t="s">
        <v>417</v>
      </c>
      <c r="AC112" s="92">
        <v>0.5737</v>
      </c>
      <c r="AD112" s="75" t="s">
        <v>112</v>
      </c>
      <c r="AE112" s="75" t="s">
        <v>182</v>
      </c>
      <c r="AF112" s="75" t="s">
        <v>418</v>
      </c>
      <c r="AG112" s="117">
        <v>360</v>
      </c>
      <c r="AH112" s="117">
        <v>135</v>
      </c>
      <c r="AI112" s="117">
        <v>2</v>
      </c>
      <c r="AJ112" s="117">
        <v>0.763992</v>
      </c>
      <c r="AK112" s="118">
        <v>0.750924093446005</v>
      </c>
      <c r="AL112" s="75"/>
      <c r="AM112" s="75"/>
      <c r="AN112" s="75" t="s">
        <v>114</v>
      </c>
      <c r="AO112" s="75" t="s">
        <v>306</v>
      </c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41">
        <v>0</v>
      </c>
      <c r="BB112" s="41">
        <v>0</v>
      </c>
      <c r="BC112" s="41">
        <v>0</v>
      </c>
      <c r="BD112" s="41">
        <v>0</v>
      </c>
      <c r="BE112" s="41">
        <v>0</v>
      </c>
      <c r="BF112" s="41">
        <v>0</v>
      </c>
      <c r="BG112" s="143">
        <v>0</v>
      </c>
      <c r="BH112" s="143">
        <v>0</v>
      </c>
      <c r="BI112" s="143">
        <v>1</v>
      </c>
      <c r="BJ112" s="143">
        <v>1</v>
      </c>
    </row>
    <row r="113" s="25" customFormat="1" ht="30" customHeight="1" spans="1:62">
      <c r="A113" s="39">
        <f t="shared" si="7"/>
        <v>105</v>
      </c>
      <c r="B113" s="41"/>
      <c r="C113" s="41"/>
      <c r="D113" s="41"/>
      <c r="E113" s="45"/>
      <c r="F113" s="45">
        <v>4</v>
      </c>
      <c r="G113" s="99"/>
      <c r="H113" s="99"/>
      <c r="I113" s="41"/>
      <c r="J113" s="41"/>
      <c r="K113" s="41"/>
      <c r="L113" s="159"/>
      <c r="M113" s="166" t="s">
        <v>419</v>
      </c>
      <c r="N113" s="56" t="s">
        <v>419</v>
      </c>
      <c r="O113" s="56" t="s">
        <v>420</v>
      </c>
      <c r="P113" s="57" t="s">
        <v>177</v>
      </c>
      <c r="Q113" s="40" t="s">
        <v>167</v>
      </c>
      <c r="R113" s="45" t="s">
        <v>118</v>
      </c>
      <c r="S113" s="74"/>
      <c r="T113" s="75" t="s">
        <v>117</v>
      </c>
      <c r="U113" s="40" t="s">
        <v>419</v>
      </c>
      <c r="V113" s="75" t="s">
        <v>117</v>
      </c>
      <c r="W113" s="74" t="s">
        <v>120</v>
      </c>
      <c r="X113" s="74" t="s">
        <v>121</v>
      </c>
      <c r="Y113" s="40" t="s">
        <v>177</v>
      </c>
      <c r="Z113" s="39" t="s">
        <v>416</v>
      </c>
      <c r="AA113" s="41" t="s">
        <v>181</v>
      </c>
      <c r="AB113" s="56" t="s">
        <v>421</v>
      </c>
      <c r="AC113" s="92">
        <v>0.0522</v>
      </c>
      <c r="AD113" s="75" t="s">
        <v>112</v>
      </c>
      <c r="AE113" s="75" t="s">
        <v>182</v>
      </c>
      <c r="AF113" s="75" t="s">
        <v>422</v>
      </c>
      <c r="AG113" s="117">
        <v>103</v>
      </c>
      <c r="AH113" s="117">
        <v>64.5</v>
      </c>
      <c r="AI113" s="117">
        <v>2</v>
      </c>
      <c r="AJ113" s="117">
        <v>0.10443582</v>
      </c>
      <c r="AK113" s="118">
        <v>0.499828507115662</v>
      </c>
      <c r="AL113" s="75"/>
      <c r="AM113" s="75"/>
      <c r="AN113" s="75" t="s">
        <v>114</v>
      </c>
      <c r="AO113" s="75" t="s">
        <v>306</v>
      </c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41">
        <v>0</v>
      </c>
      <c r="BB113" s="41">
        <v>0</v>
      </c>
      <c r="BC113" s="41">
        <v>0</v>
      </c>
      <c r="BD113" s="41">
        <v>0</v>
      </c>
      <c r="BE113" s="41">
        <v>0</v>
      </c>
      <c r="BF113" s="41">
        <v>0</v>
      </c>
      <c r="BG113" s="143">
        <v>0</v>
      </c>
      <c r="BH113" s="143">
        <v>0</v>
      </c>
      <c r="BI113" s="143">
        <v>1</v>
      </c>
      <c r="BJ113" s="143">
        <v>1</v>
      </c>
    </row>
    <row r="114" s="25" customFormat="1" ht="30" customHeight="1" spans="1:62">
      <c r="A114" s="39">
        <f t="shared" si="7"/>
        <v>106</v>
      </c>
      <c r="B114" s="41"/>
      <c r="C114" s="41"/>
      <c r="D114" s="41"/>
      <c r="E114" s="45"/>
      <c r="F114" s="45">
        <v>4</v>
      </c>
      <c r="G114" s="99"/>
      <c r="H114" s="99"/>
      <c r="I114" s="41"/>
      <c r="J114" s="41"/>
      <c r="K114" s="41"/>
      <c r="L114" s="159"/>
      <c r="M114" s="166" t="s">
        <v>423</v>
      </c>
      <c r="N114" s="56" t="s">
        <v>423</v>
      </c>
      <c r="O114" s="56" t="s">
        <v>424</v>
      </c>
      <c r="P114" s="57" t="s">
        <v>177</v>
      </c>
      <c r="Q114" s="40" t="s">
        <v>167</v>
      </c>
      <c r="R114" s="45" t="s">
        <v>118</v>
      </c>
      <c r="S114" s="74"/>
      <c r="T114" s="75" t="s">
        <v>117</v>
      </c>
      <c r="U114" s="40" t="s">
        <v>423</v>
      </c>
      <c r="V114" s="75" t="s">
        <v>117</v>
      </c>
      <c r="W114" s="74" t="s">
        <v>120</v>
      </c>
      <c r="X114" s="74" t="s">
        <v>121</v>
      </c>
      <c r="Y114" s="40" t="s">
        <v>177</v>
      </c>
      <c r="Z114" s="39" t="s">
        <v>425</v>
      </c>
      <c r="AA114" s="41" t="s">
        <v>181</v>
      </c>
      <c r="AB114" s="56" t="s">
        <v>426</v>
      </c>
      <c r="AC114" s="92">
        <v>0.0487</v>
      </c>
      <c r="AD114" s="75" t="s">
        <v>112</v>
      </c>
      <c r="AE114" s="75" t="s">
        <v>182</v>
      </c>
      <c r="AF114" s="75" t="s">
        <v>427</v>
      </c>
      <c r="AG114" s="117">
        <v>103</v>
      </c>
      <c r="AH114" s="117">
        <v>32.5</v>
      </c>
      <c r="AI114" s="117">
        <v>2</v>
      </c>
      <c r="AJ114" s="117">
        <v>0.0526227</v>
      </c>
      <c r="AK114" s="118">
        <v>0.925456124448194</v>
      </c>
      <c r="AL114" s="75"/>
      <c r="AM114" s="75"/>
      <c r="AN114" s="75" t="s">
        <v>114</v>
      </c>
      <c r="AO114" s="75" t="s">
        <v>306</v>
      </c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41">
        <v>0</v>
      </c>
      <c r="BB114" s="41">
        <v>0</v>
      </c>
      <c r="BC114" s="41">
        <v>0</v>
      </c>
      <c r="BD114" s="41">
        <v>0</v>
      </c>
      <c r="BE114" s="41">
        <v>0</v>
      </c>
      <c r="BF114" s="41">
        <v>0</v>
      </c>
      <c r="BG114" s="143">
        <v>0</v>
      </c>
      <c r="BH114" s="143">
        <v>0</v>
      </c>
      <c r="BI114" s="143">
        <v>2</v>
      </c>
      <c r="BJ114" s="143">
        <v>2</v>
      </c>
    </row>
    <row r="115" s="21" customFormat="1" ht="30" customHeight="1" spans="1:62">
      <c r="A115" s="39">
        <f t="shared" si="7"/>
        <v>107</v>
      </c>
      <c r="B115" s="39"/>
      <c r="C115" s="39"/>
      <c r="D115" s="41"/>
      <c r="E115" s="39"/>
      <c r="F115" s="45">
        <v>4</v>
      </c>
      <c r="G115" s="40"/>
      <c r="H115" s="40"/>
      <c r="I115" s="41"/>
      <c r="J115" s="41"/>
      <c r="K115" s="41"/>
      <c r="L115" s="159"/>
      <c r="M115" s="166" t="s">
        <v>428</v>
      </c>
      <c r="N115" s="56" t="s">
        <v>313</v>
      </c>
      <c r="O115" s="56" t="s">
        <v>165</v>
      </c>
      <c r="P115" s="57" t="s">
        <v>166</v>
      </c>
      <c r="Q115" s="40" t="s">
        <v>212</v>
      </c>
      <c r="R115" s="39" t="s">
        <v>118</v>
      </c>
      <c r="S115" s="74"/>
      <c r="T115" s="75" t="s">
        <v>117</v>
      </c>
      <c r="U115" s="40"/>
      <c r="V115" s="75" t="s">
        <v>117</v>
      </c>
      <c r="W115" s="41" t="s">
        <v>121</v>
      </c>
      <c r="X115" s="74" t="s">
        <v>120</v>
      </c>
      <c r="Y115" s="40" t="s">
        <v>166</v>
      </c>
      <c r="Z115" s="39" t="s">
        <v>314</v>
      </c>
      <c r="AA115" s="39" t="s">
        <v>112</v>
      </c>
      <c r="AB115" s="39" t="s">
        <v>112</v>
      </c>
      <c r="AC115" s="92">
        <v>0.0025</v>
      </c>
      <c r="AD115" s="75" t="s">
        <v>112</v>
      </c>
      <c r="AE115" s="75"/>
      <c r="AF115" s="75"/>
      <c r="AG115" s="117"/>
      <c r="AH115" s="117"/>
      <c r="AI115" s="117"/>
      <c r="AJ115" s="117"/>
      <c r="AK115" s="118"/>
      <c r="AL115" s="75"/>
      <c r="AM115" s="75"/>
      <c r="AN115" s="75" t="s">
        <v>161</v>
      </c>
      <c r="AO115" s="75" t="s">
        <v>339</v>
      </c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41"/>
      <c r="BA115" s="143">
        <v>0</v>
      </c>
      <c r="BB115" s="143">
        <v>0</v>
      </c>
      <c r="BC115" s="143">
        <v>0</v>
      </c>
      <c r="BD115" s="143">
        <v>0</v>
      </c>
      <c r="BE115" s="143">
        <v>0</v>
      </c>
      <c r="BF115" s="143">
        <v>0</v>
      </c>
      <c r="BG115" s="143">
        <v>0</v>
      </c>
      <c r="BH115" s="143">
        <v>0</v>
      </c>
      <c r="BI115" s="143">
        <v>1</v>
      </c>
      <c r="BJ115" s="143">
        <v>1</v>
      </c>
    </row>
    <row r="116" s="26" customFormat="1" ht="30" customHeight="1" spans="1:62">
      <c r="A116" s="154">
        <f t="shared" si="7"/>
        <v>108</v>
      </c>
      <c r="B116" s="154"/>
      <c r="C116" s="154"/>
      <c r="D116" s="155"/>
      <c r="E116" s="154"/>
      <c r="F116" s="156">
        <v>4</v>
      </c>
      <c r="G116" s="157"/>
      <c r="H116" s="157"/>
      <c r="I116" s="155"/>
      <c r="J116" s="155"/>
      <c r="K116" s="155"/>
      <c r="L116" s="167"/>
      <c r="M116" s="168" t="s">
        <v>429</v>
      </c>
      <c r="N116" s="168" t="s">
        <v>429</v>
      </c>
      <c r="O116" s="168" t="s">
        <v>430</v>
      </c>
      <c r="P116" s="169" t="s">
        <v>246</v>
      </c>
      <c r="Q116" s="157" t="s">
        <v>167</v>
      </c>
      <c r="R116" s="154" t="s">
        <v>118</v>
      </c>
      <c r="S116" s="178"/>
      <c r="T116" s="179" t="s">
        <v>117</v>
      </c>
      <c r="U116" s="157" t="s">
        <v>429</v>
      </c>
      <c r="V116" s="179" t="s">
        <v>117</v>
      </c>
      <c r="W116" s="155" t="s">
        <v>120</v>
      </c>
      <c r="X116" s="178" t="s">
        <v>121</v>
      </c>
      <c r="Y116" s="157" t="s">
        <v>246</v>
      </c>
      <c r="Z116" s="154" t="s">
        <v>431</v>
      </c>
      <c r="AA116" s="154" t="s">
        <v>432</v>
      </c>
      <c r="AB116" s="154" t="s">
        <v>433</v>
      </c>
      <c r="AC116" s="183">
        <v>0.0342</v>
      </c>
      <c r="AD116" s="179" t="s">
        <v>112</v>
      </c>
      <c r="AE116" s="75" t="s">
        <v>434</v>
      </c>
      <c r="AF116" s="75"/>
      <c r="AG116" s="117">
        <f>AC116/0.2219*1000</f>
        <v>154.123479044615</v>
      </c>
      <c r="AH116" s="117"/>
      <c r="AI116" s="117"/>
      <c r="AJ116" s="117">
        <f>AG116*0.2219/1000</f>
        <v>0.0342</v>
      </c>
      <c r="AK116" s="118">
        <f>AC116/AJ116</f>
        <v>1</v>
      </c>
      <c r="AL116" s="75"/>
      <c r="AM116" s="75"/>
      <c r="AN116" s="75" t="s">
        <v>161</v>
      </c>
      <c r="AO116" s="75" t="s">
        <v>250</v>
      </c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55"/>
      <c r="BA116" s="187">
        <v>0</v>
      </c>
      <c r="BB116" s="187">
        <v>0</v>
      </c>
      <c r="BC116" s="187">
        <v>0</v>
      </c>
      <c r="BD116" s="187">
        <v>0</v>
      </c>
      <c r="BE116" s="187">
        <v>0</v>
      </c>
      <c r="BF116" s="187">
        <v>0</v>
      </c>
      <c r="BG116" s="187">
        <v>0</v>
      </c>
      <c r="BH116" s="187">
        <v>0</v>
      </c>
      <c r="BI116" s="187">
        <v>1</v>
      </c>
      <c r="BJ116" s="143">
        <v>1</v>
      </c>
    </row>
    <row r="117" s="21" customFormat="1" ht="30" hidden="1" customHeight="1" spans="1:62">
      <c r="A117" s="39">
        <f t="shared" si="7"/>
        <v>109</v>
      </c>
      <c r="B117" s="39"/>
      <c r="C117" s="39"/>
      <c r="D117" s="39"/>
      <c r="E117" s="39">
        <v>3</v>
      </c>
      <c r="F117" s="41"/>
      <c r="G117" s="41"/>
      <c r="H117" s="41"/>
      <c r="I117" s="41"/>
      <c r="J117" s="41"/>
      <c r="K117" s="41"/>
      <c r="L117" s="159" t="s">
        <v>301</v>
      </c>
      <c r="M117" s="166"/>
      <c r="N117" s="56" t="s">
        <v>327</v>
      </c>
      <c r="O117" s="56" t="s">
        <v>328</v>
      </c>
      <c r="P117" s="57" t="s">
        <v>142</v>
      </c>
      <c r="Q117" s="40" t="s">
        <v>117</v>
      </c>
      <c r="R117" s="39" t="s">
        <v>118</v>
      </c>
      <c r="S117" s="74"/>
      <c r="T117" s="75" t="s">
        <v>167</v>
      </c>
      <c r="U117" s="56" t="s">
        <v>327</v>
      </c>
      <c r="V117" s="75" t="s">
        <v>167</v>
      </c>
      <c r="W117" s="41" t="s">
        <v>121</v>
      </c>
      <c r="X117" s="74" t="s">
        <v>120</v>
      </c>
      <c r="Y117" s="40" t="s">
        <v>122</v>
      </c>
      <c r="Z117" s="41" t="s">
        <v>111</v>
      </c>
      <c r="AA117" s="74" t="s">
        <v>112</v>
      </c>
      <c r="AB117" s="74" t="s">
        <v>329</v>
      </c>
      <c r="AC117" s="92">
        <f>AC118+AC119</f>
        <v>0.0958</v>
      </c>
      <c r="AD117" s="75" t="s">
        <v>112</v>
      </c>
      <c r="AE117" s="75" t="s">
        <v>123</v>
      </c>
      <c r="AF117" s="75" t="s">
        <v>330</v>
      </c>
      <c r="AG117" s="117">
        <v>110</v>
      </c>
      <c r="AH117" s="117">
        <v>55</v>
      </c>
      <c r="AI117" s="117">
        <v>3</v>
      </c>
      <c r="AJ117" s="117">
        <v>0.142659</v>
      </c>
      <c r="AK117" s="118">
        <v>0.671531414071317</v>
      </c>
      <c r="AL117" s="75">
        <v>2.198</v>
      </c>
      <c r="AM117" s="75"/>
      <c r="AN117" s="75" t="s">
        <v>214</v>
      </c>
      <c r="AO117" s="75"/>
      <c r="AP117" s="75"/>
      <c r="AQ117" s="75"/>
      <c r="AR117" s="75"/>
      <c r="AS117" s="75"/>
      <c r="AT117" s="75"/>
      <c r="AU117" s="75"/>
      <c r="AV117" s="75"/>
      <c r="AW117" s="75"/>
      <c r="AX117" s="75"/>
      <c r="AY117" s="75"/>
      <c r="AZ117" s="41"/>
      <c r="BA117" s="143">
        <v>0</v>
      </c>
      <c r="BB117" s="143">
        <v>0</v>
      </c>
      <c r="BC117" s="143">
        <v>0</v>
      </c>
      <c r="BD117" s="143">
        <v>0</v>
      </c>
      <c r="BE117" s="143">
        <v>0</v>
      </c>
      <c r="BF117" s="143">
        <v>0</v>
      </c>
      <c r="BG117" s="143">
        <v>1</v>
      </c>
      <c r="BH117" s="143">
        <v>1</v>
      </c>
      <c r="BI117" s="143">
        <v>1</v>
      </c>
      <c r="BJ117" s="143">
        <v>0</v>
      </c>
    </row>
    <row r="118" s="21" customFormat="1" ht="30" hidden="1" customHeight="1" spans="1:62">
      <c r="A118" s="39">
        <f t="shared" si="7"/>
        <v>110</v>
      </c>
      <c r="B118" s="41"/>
      <c r="C118" s="41"/>
      <c r="D118" s="41"/>
      <c r="E118" s="39"/>
      <c r="F118" s="41">
        <v>4</v>
      </c>
      <c r="G118" s="41"/>
      <c r="H118" s="41"/>
      <c r="I118" s="41"/>
      <c r="J118" s="41"/>
      <c r="K118" s="41"/>
      <c r="L118" s="41"/>
      <c r="M118" s="166" t="s">
        <v>331</v>
      </c>
      <c r="N118" s="56" t="s">
        <v>332</v>
      </c>
      <c r="O118" s="56" t="s">
        <v>333</v>
      </c>
      <c r="P118" s="57" t="s">
        <v>177</v>
      </c>
      <c r="Q118" s="40" t="s">
        <v>117</v>
      </c>
      <c r="R118" s="39" t="s">
        <v>118</v>
      </c>
      <c r="S118" s="74"/>
      <c r="T118" s="75" t="s">
        <v>167</v>
      </c>
      <c r="U118" s="40" t="s">
        <v>332</v>
      </c>
      <c r="V118" s="75" t="s">
        <v>167</v>
      </c>
      <c r="W118" s="41" t="s">
        <v>121</v>
      </c>
      <c r="X118" s="74" t="s">
        <v>120</v>
      </c>
      <c r="Y118" s="40" t="s">
        <v>179</v>
      </c>
      <c r="Z118" s="39" t="s">
        <v>334</v>
      </c>
      <c r="AA118" s="41" t="s">
        <v>181</v>
      </c>
      <c r="AB118" s="74" t="s">
        <v>335</v>
      </c>
      <c r="AC118" s="92">
        <v>0.0854</v>
      </c>
      <c r="AD118" s="75" t="s">
        <v>112</v>
      </c>
      <c r="AE118" s="75" t="s">
        <v>182</v>
      </c>
      <c r="AF118" s="75"/>
      <c r="AG118" s="117">
        <v>111</v>
      </c>
      <c r="AH118" s="117">
        <v>58</v>
      </c>
      <c r="AI118" s="117">
        <v>3</v>
      </c>
      <c r="AJ118" s="117">
        <v>0.15180804</v>
      </c>
      <c r="AK118" s="118">
        <v>0.562552549917646</v>
      </c>
      <c r="AL118" s="75"/>
      <c r="AM118" s="75"/>
      <c r="AN118" s="75" t="s">
        <v>161</v>
      </c>
      <c r="AO118" s="75" t="s">
        <v>336</v>
      </c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41"/>
      <c r="BA118" s="41">
        <v>0</v>
      </c>
      <c r="BB118" s="143">
        <v>0</v>
      </c>
      <c r="BC118" s="143">
        <v>0</v>
      </c>
      <c r="BD118" s="143">
        <v>0</v>
      </c>
      <c r="BE118" s="143">
        <v>0</v>
      </c>
      <c r="BF118" s="143">
        <v>0</v>
      </c>
      <c r="BG118" s="143">
        <v>1</v>
      </c>
      <c r="BH118" s="143">
        <v>1</v>
      </c>
      <c r="BI118" s="143">
        <v>1</v>
      </c>
      <c r="BJ118" s="143">
        <v>0</v>
      </c>
    </row>
    <row r="119" s="21" customFormat="1" ht="30" hidden="1" customHeight="1" spans="1:62">
      <c r="A119" s="39">
        <f t="shared" si="7"/>
        <v>111</v>
      </c>
      <c r="B119" s="41"/>
      <c r="C119" s="41"/>
      <c r="D119" s="41"/>
      <c r="E119" s="39"/>
      <c r="F119" s="41">
        <v>4</v>
      </c>
      <c r="G119" s="41"/>
      <c r="H119" s="41"/>
      <c r="I119" s="41"/>
      <c r="J119" s="41"/>
      <c r="K119" s="41"/>
      <c r="L119" s="41"/>
      <c r="M119" s="166" t="s">
        <v>337</v>
      </c>
      <c r="N119" s="56" t="s">
        <v>172</v>
      </c>
      <c r="O119" s="56" t="s">
        <v>173</v>
      </c>
      <c r="P119" s="57" t="s">
        <v>166</v>
      </c>
      <c r="Q119" s="40" t="s">
        <v>117</v>
      </c>
      <c r="R119" s="39" t="s">
        <v>118</v>
      </c>
      <c r="S119" s="74"/>
      <c r="T119" s="75" t="s">
        <v>117</v>
      </c>
      <c r="U119" s="39" t="s">
        <v>112</v>
      </c>
      <c r="V119" s="174" t="s">
        <v>117</v>
      </c>
      <c r="W119" s="41" t="s">
        <v>121</v>
      </c>
      <c r="X119" s="74" t="s">
        <v>120</v>
      </c>
      <c r="Y119" s="40" t="s">
        <v>166</v>
      </c>
      <c r="Z119" s="39" t="s">
        <v>112</v>
      </c>
      <c r="AA119" s="74" t="s">
        <v>112</v>
      </c>
      <c r="AB119" s="74" t="s">
        <v>338</v>
      </c>
      <c r="AC119" s="92">
        <v>0.0104</v>
      </c>
      <c r="AD119" s="98" t="s">
        <v>112</v>
      </c>
      <c r="AE119" s="75"/>
      <c r="AF119" s="75"/>
      <c r="AG119" s="117"/>
      <c r="AH119" s="117"/>
      <c r="AI119" s="117"/>
      <c r="AJ119" s="117"/>
      <c r="AK119" s="118"/>
      <c r="AL119" s="75"/>
      <c r="AM119" s="75"/>
      <c r="AN119" s="75" t="s">
        <v>161</v>
      </c>
      <c r="AO119" s="75" t="s">
        <v>339</v>
      </c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41"/>
      <c r="BA119" s="41">
        <v>0</v>
      </c>
      <c r="BB119" s="143">
        <v>0</v>
      </c>
      <c r="BC119" s="143">
        <v>0</v>
      </c>
      <c r="BD119" s="143">
        <v>0</v>
      </c>
      <c r="BE119" s="143">
        <v>0</v>
      </c>
      <c r="BF119" s="143">
        <v>0</v>
      </c>
      <c r="BG119" s="143">
        <v>1</v>
      </c>
      <c r="BH119" s="143">
        <v>1</v>
      </c>
      <c r="BI119" s="143">
        <v>1</v>
      </c>
      <c r="BJ119" s="143">
        <v>0</v>
      </c>
    </row>
    <row r="120" s="21" customFormat="1" ht="30" hidden="1" customHeight="1" spans="1:62">
      <c r="A120" s="39">
        <f t="shared" si="7"/>
        <v>112</v>
      </c>
      <c r="B120" s="39"/>
      <c r="C120" s="39"/>
      <c r="D120" s="41">
        <v>2</v>
      </c>
      <c r="E120" s="45"/>
      <c r="F120" s="40"/>
      <c r="G120" s="40"/>
      <c r="H120" s="41"/>
      <c r="I120" s="41"/>
      <c r="J120" s="41"/>
      <c r="K120" s="41"/>
      <c r="L120" s="159"/>
      <c r="M120" s="159" t="s">
        <v>435</v>
      </c>
      <c r="N120" s="56" t="s">
        <v>435</v>
      </c>
      <c r="O120" s="56" t="s">
        <v>436</v>
      </c>
      <c r="P120" s="57" t="s">
        <v>142</v>
      </c>
      <c r="Q120" s="40" t="s">
        <v>117</v>
      </c>
      <c r="R120" s="39" t="s">
        <v>118</v>
      </c>
      <c r="S120" s="74"/>
      <c r="T120" s="75" t="s">
        <v>117</v>
      </c>
      <c r="U120" s="40" t="s">
        <v>435</v>
      </c>
      <c r="V120" s="75" t="s">
        <v>117</v>
      </c>
      <c r="W120" s="41" t="s">
        <v>120</v>
      </c>
      <c r="X120" s="74" t="s">
        <v>121</v>
      </c>
      <c r="Y120" s="40" t="s">
        <v>142</v>
      </c>
      <c r="Z120" s="39" t="s">
        <v>111</v>
      </c>
      <c r="AA120" s="39" t="s">
        <v>112</v>
      </c>
      <c r="AB120" s="39" t="s">
        <v>437</v>
      </c>
      <c r="AC120" s="92">
        <v>0.5922</v>
      </c>
      <c r="AD120" s="75" t="s">
        <v>112</v>
      </c>
      <c r="AE120" s="75"/>
      <c r="AF120" s="75"/>
      <c r="AG120" s="117"/>
      <c r="AH120" s="117"/>
      <c r="AI120" s="117"/>
      <c r="AJ120" s="117"/>
      <c r="AK120" s="118"/>
      <c r="AL120" s="75">
        <v>20</v>
      </c>
      <c r="AM120" s="75"/>
      <c r="AN120" s="75" t="s">
        <v>161</v>
      </c>
      <c r="AO120" s="75" t="s">
        <v>438</v>
      </c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41"/>
      <c r="BA120" s="143">
        <v>0</v>
      </c>
      <c r="BB120" s="143">
        <v>0</v>
      </c>
      <c r="BC120" s="143">
        <v>0</v>
      </c>
      <c r="BD120" s="143">
        <v>0</v>
      </c>
      <c r="BE120" s="143">
        <v>0</v>
      </c>
      <c r="BF120" s="143">
        <v>1</v>
      </c>
      <c r="BG120" s="143">
        <v>0</v>
      </c>
      <c r="BH120" s="143">
        <v>0</v>
      </c>
      <c r="BI120" s="143">
        <v>0</v>
      </c>
      <c r="BJ120" s="143">
        <v>0</v>
      </c>
    </row>
    <row r="1048533" ht="14.25" customHeight="1"/>
    <row r="1048534" ht="14.25" customHeight="1"/>
  </sheetData>
  <autoFilter ref="A8:BJ120">
    <filterColumn colId="61">
      <filters>
        <filter val="1"/>
        <filter val="2"/>
      </filters>
    </filterColumn>
    <extLst/>
  </autoFilter>
  <mergeCells count="59">
    <mergeCell ref="A1:E1"/>
    <mergeCell ref="F1:K1"/>
    <mergeCell ref="N1:O1"/>
    <mergeCell ref="A2:O2"/>
    <mergeCell ref="A3:K3"/>
    <mergeCell ref="N3:O3"/>
    <mergeCell ref="A4:O4"/>
    <mergeCell ref="B7:K7"/>
    <mergeCell ref="AG7:AI7"/>
    <mergeCell ref="A7:A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7:AZ8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A5:O6"/>
    <mergeCell ref="P1:AY6"/>
  </mergeCells>
  <conditionalFormatting sqref="M19">
    <cfRule type="duplicateValues" dxfId="0" priority="6"/>
  </conditionalFormatting>
  <conditionalFormatting sqref="N19">
    <cfRule type="duplicateValues" dxfId="0" priority="7"/>
  </conditionalFormatting>
  <conditionalFormatting sqref="M27">
    <cfRule type="duplicateValues" dxfId="0" priority="1"/>
  </conditionalFormatting>
  <conditionalFormatting sqref="N27">
    <cfRule type="duplicateValues" dxfId="0" priority="2"/>
  </conditionalFormatting>
  <conditionalFormatting sqref="M28">
    <cfRule type="duplicateValues" dxfId="0" priority="3"/>
  </conditionalFormatting>
  <conditionalFormatting sqref="N1:N26 N28:N1048576">
    <cfRule type="duplicateValues" dxfId="0" priority="5"/>
  </conditionalFormatting>
  <printOptions horizontalCentered="1"/>
  <pageMargins left="0.31496062992126" right="0.275590551181102" top="0.393700787401575" bottom="0.551181102362205" header="0.31496062992126" footer="0.31496062992126"/>
  <pageSetup paperSize="8" scale="81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zoomScale="130" zoomScaleNormal="130" topLeftCell="A13" workbookViewId="0">
      <selection activeCell="D20" sqref="D20"/>
    </sheetView>
  </sheetViews>
  <sheetFormatPr defaultColWidth="9" defaultRowHeight="16.5" outlineLevelCol="5"/>
  <cols>
    <col min="1" max="1" width="8.25" style="4" customWidth="1"/>
    <col min="2" max="2" width="12.875" style="4" customWidth="1"/>
    <col min="3" max="3" width="6" style="4" customWidth="1"/>
    <col min="4" max="4" width="68.25" style="4" customWidth="1"/>
    <col min="5" max="5" width="14.375" style="4" customWidth="1"/>
    <col min="6" max="16384" width="9" style="5"/>
  </cols>
  <sheetData>
    <row r="1" s="1" customFormat="1" spans="1:6">
      <c r="A1" s="6" t="s">
        <v>68</v>
      </c>
      <c r="B1" s="6" t="s">
        <v>439</v>
      </c>
      <c r="C1" s="6" t="s">
        <v>440</v>
      </c>
      <c r="D1" s="7" t="s">
        <v>441</v>
      </c>
      <c r="E1" s="6" t="s">
        <v>442</v>
      </c>
      <c r="F1" s="8"/>
    </row>
    <row r="2" s="2" customFormat="1" spans="1:5">
      <c r="A2" s="9">
        <f>ROW()-1</f>
        <v>1</v>
      </c>
      <c r="B2" s="10">
        <v>44232</v>
      </c>
      <c r="C2" s="9"/>
      <c r="D2" s="11" t="s">
        <v>42</v>
      </c>
      <c r="E2" s="9"/>
    </row>
    <row r="3" s="2" customFormat="1" spans="1:5">
      <c r="A3" s="9">
        <f t="shared" ref="A3:A20" si="0">ROW()-1</f>
        <v>2</v>
      </c>
      <c r="B3" s="10">
        <v>44260</v>
      </c>
      <c r="C3" s="9"/>
      <c r="D3" s="11" t="s">
        <v>44</v>
      </c>
      <c r="E3" s="9"/>
    </row>
    <row r="4" s="2" customFormat="1" spans="1:5">
      <c r="A4" s="9">
        <f t="shared" si="0"/>
        <v>3</v>
      </c>
      <c r="B4" s="10">
        <v>44293</v>
      </c>
      <c r="C4" s="9"/>
      <c r="D4" s="11" t="s">
        <v>46</v>
      </c>
      <c r="E4" s="9"/>
    </row>
    <row r="5" s="2" customFormat="1" spans="1:5">
      <c r="A5" s="9">
        <f t="shared" si="0"/>
        <v>4</v>
      </c>
      <c r="B5" s="10">
        <v>44449</v>
      </c>
      <c r="C5" s="9"/>
      <c r="D5" s="11" t="s">
        <v>48</v>
      </c>
      <c r="E5" s="9"/>
    </row>
    <row r="6" s="2" customFormat="1" spans="1:5">
      <c r="A6" s="9">
        <f t="shared" si="0"/>
        <v>5</v>
      </c>
      <c r="B6" s="10">
        <v>44658</v>
      </c>
      <c r="C6" s="9" t="s">
        <v>443</v>
      </c>
      <c r="D6" s="12" t="s">
        <v>444</v>
      </c>
      <c r="E6" s="9" t="s">
        <v>445</v>
      </c>
    </row>
    <row r="7" s="2" customFormat="1" spans="1:5">
      <c r="A7" s="9">
        <f t="shared" si="0"/>
        <v>6</v>
      </c>
      <c r="B7" s="10">
        <v>44688</v>
      </c>
      <c r="C7" s="9" t="s">
        <v>446</v>
      </c>
      <c r="D7" s="11" t="s">
        <v>447</v>
      </c>
      <c r="E7" s="9"/>
    </row>
    <row r="8" s="2" customFormat="1" spans="1:5">
      <c r="A8" s="9">
        <f t="shared" si="0"/>
        <v>7</v>
      </c>
      <c r="B8" s="10">
        <v>44688</v>
      </c>
      <c r="C8" s="9" t="s">
        <v>446</v>
      </c>
      <c r="D8" s="11" t="s">
        <v>448</v>
      </c>
      <c r="E8" s="9" t="s">
        <v>445</v>
      </c>
    </row>
    <row r="9" s="2" customFormat="1" spans="1:5">
      <c r="A9" s="9">
        <f t="shared" si="0"/>
        <v>8</v>
      </c>
      <c r="B9" s="10">
        <v>44688</v>
      </c>
      <c r="C9" s="9" t="s">
        <v>446</v>
      </c>
      <c r="D9" s="11" t="s">
        <v>449</v>
      </c>
      <c r="E9" s="9" t="s">
        <v>450</v>
      </c>
    </row>
    <row r="10" s="2" customFormat="1" spans="1:5">
      <c r="A10" s="9">
        <f t="shared" si="0"/>
        <v>9</v>
      </c>
      <c r="B10" s="10">
        <v>44688</v>
      </c>
      <c r="C10" s="9" t="s">
        <v>446</v>
      </c>
      <c r="D10" s="11" t="s">
        <v>451</v>
      </c>
      <c r="E10" s="9" t="s">
        <v>450</v>
      </c>
    </row>
    <row r="11" s="2" customFormat="1" spans="1:5">
      <c r="A11" s="9">
        <f t="shared" si="0"/>
        <v>10</v>
      </c>
      <c r="B11" s="10">
        <v>44783</v>
      </c>
      <c r="C11" s="9" t="s">
        <v>452</v>
      </c>
      <c r="D11" s="11" t="s">
        <v>453</v>
      </c>
      <c r="E11" s="9" t="s">
        <v>445</v>
      </c>
    </row>
    <row r="12" s="2" customFormat="1" spans="1:5">
      <c r="A12" s="9">
        <f t="shared" si="0"/>
        <v>11</v>
      </c>
      <c r="B12" s="10">
        <v>44783</v>
      </c>
      <c r="C12" s="9" t="s">
        <v>452</v>
      </c>
      <c r="D12" s="11" t="s">
        <v>454</v>
      </c>
      <c r="E12" s="9" t="s">
        <v>445</v>
      </c>
    </row>
    <row r="13" s="2" customFormat="1" spans="1:5">
      <c r="A13" s="9">
        <f t="shared" si="0"/>
        <v>12</v>
      </c>
      <c r="B13" s="10">
        <v>44783</v>
      </c>
      <c r="C13" s="9" t="s">
        <v>452</v>
      </c>
      <c r="D13" s="11" t="s">
        <v>455</v>
      </c>
      <c r="E13" s="9" t="s">
        <v>445</v>
      </c>
    </row>
    <row r="14" s="2" customFormat="1" spans="1:5">
      <c r="A14" s="13">
        <f t="shared" si="0"/>
        <v>13</v>
      </c>
      <c r="B14" s="14">
        <v>44872</v>
      </c>
      <c r="C14" s="13" t="s">
        <v>456</v>
      </c>
      <c r="D14" s="15" t="s">
        <v>457</v>
      </c>
      <c r="E14" s="13" t="s">
        <v>458</v>
      </c>
    </row>
    <row r="15" s="2" customFormat="1" spans="1:5">
      <c r="A15" s="13">
        <f t="shared" si="0"/>
        <v>14</v>
      </c>
      <c r="B15" s="14">
        <v>44872</v>
      </c>
      <c r="C15" s="13" t="s">
        <v>456</v>
      </c>
      <c r="D15" s="15" t="s">
        <v>459</v>
      </c>
      <c r="E15" s="13" t="s">
        <v>450</v>
      </c>
    </row>
    <row r="16" s="2" customFormat="1" spans="1:5">
      <c r="A16" s="13">
        <f t="shared" si="0"/>
        <v>15</v>
      </c>
      <c r="B16" s="14">
        <v>44872</v>
      </c>
      <c r="C16" s="13" t="s">
        <v>456</v>
      </c>
      <c r="D16" s="15" t="s">
        <v>460</v>
      </c>
      <c r="E16" s="13" t="s">
        <v>461</v>
      </c>
    </row>
    <row r="17" s="2" customFormat="1" spans="1:5">
      <c r="A17" s="13">
        <f t="shared" si="0"/>
        <v>16</v>
      </c>
      <c r="B17" s="14">
        <v>44890</v>
      </c>
      <c r="C17" s="13" t="s">
        <v>456</v>
      </c>
      <c r="D17" s="15" t="s">
        <v>462</v>
      </c>
      <c r="E17" s="13" t="s">
        <v>463</v>
      </c>
    </row>
    <row r="18" s="2" customFormat="1" spans="1:5">
      <c r="A18" s="13">
        <f t="shared" si="0"/>
        <v>17</v>
      </c>
      <c r="B18" s="14">
        <v>44955</v>
      </c>
      <c r="C18" s="13" t="s">
        <v>464</v>
      </c>
      <c r="D18" s="15" t="s">
        <v>465</v>
      </c>
      <c r="E18" s="13" t="s">
        <v>445</v>
      </c>
    </row>
    <row r="19" s="2" customFormat="1" spans="1:5">
      <c r="A19" s="13">
        <f t="shared" si="0"/>
        <v>18</v>
      </c>
      <c r="B19" s="14">
        <v>44955</v>
      </c>
      <c r="C19" s="13" t="s">
        <v>464</v>
      </c>
      <c r="D19" s="15" t="s">
        <v>466</v>
      </c>
      <c r="E19" s="13" t="s">
        <v>445</v>
      </c>
    </row>
    <row r="20" s="3" customFormat="1" spans="1:5">
      <c r="A20" s="13">
        <f t="shared" si="0"/>
        <v>19</v>
      </c>
      <c r="B20" s="14">
        <v>44955</v>
      </c>
      <c r="C20" s="13" t="s">
        <v>464</v>
      </c>
      <c r="D20" s="15" t="s">
        <v>467</v>
      </c>
      <c r="E20" s="13" t="s">
        <v>458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KING</vt:lpstr>
      <vt:lpstr>首页</vt:lpstr>
      <vt:lpstr>座框</vt:lpstr>
      <vt:lpstr>变更描述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gaobc</dc:creator>
  <cp:lastModifiedBy>Administrator</cp:lastModifiedBy>
  <dcterms:created xsi:type="dcterms:W3CDTF">2021-02-05T07:53:00Z</dcterms:created>
  <dcterms:modified xsi:type="dcterms:W3CDTF">2023-02-07T01:53:08Z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32DA26C690914DA18B1280F8E7EF050C</vt:lpwstr>
  </property>
  <property fmtid="{D5CDD505-2E9C-101B-9397-08002B2CF9AE}" pid="3" name="KSOProductBuildVer">
    <vt:lpwstr>2052-11.1.0.12116</vt:lpwstr>
  </property>
  <property fmtid="{D5CDD505-2E9C-101B-9397-08002B2CF9AE}" pid="4" name="KSOReadingLayout">
    <vt:bool>true</vt:bool>
  </property>
</Properties>
</file>