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DBB022A0-6094-4AA6-BD0C-3E70A8B4AA9E}" xr6:coauthVersionLast="45" xr6:coauthVersionMax="45" xr10:uidLastSave="{00000000-0000-0000-0000-000000000000}"/>
  <bookViews>
    <workbookView xWindow="-60" yWindow="-60" windowWidth="24120" windowHeight="12960" xr2:uid="{95552EFF-1CA3-4A3B-AB2A-75686A0F479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54" i="1" l="1"/>
  <c r="U55" i="1"/>
  <c r="U56" i="1"/>
  <c r="U57" i="1"/>
  <c r="U58" i="1"/>
  <c r="U59" i="1"/>
  <c r="U60" i="1"/>
  <c r="U61" i="1"/>
  <c r="U62" i="1"/>
  <c r="U63" i="1"/>
  <c r="U64" i="1"/>
  <c r="U53" i="1"/>
  <c r="P64" i="1"/>
  <c r="P63" i="1"/>
  <c r="P62" i="1"/>
  <c r="P61" i="1"/>
  <c r="P65" i="1"/>
  <c r="P60" i="1"/>
  <c r="P59" i="1"/>
  <c r="P58" i="1"/>
  <c r="U43" i="1"/>
  <c r="U44" i="1"/>
  <c r="U45" i="1"/>
  <c r="U46" i="1"/>
  <c r="U47" i="1"/>
  <c r="U48" i="1"/>
  <c r="U49" i="1"/>
  <c r="U50" i="1"/>
  <c r="U51" i="1"/>
  <c r="U42" i="1"/>
  <c r="P51" i="1"/>
  <c r="M57" i="1"/>
  <c r="P57" i="1" s="1"/>
  <c r="M56" i="1"/>
  <c r="P56" i="1" s="1"/>
  <c r="K53" i="1"/>
  <c r="K54" i="1"/>
  <c r="M54" i="1" s="1"/>
  <c r="P54" i="1" s="1"/>
  <c r="K55" i="1"/>
  <c r="K48" i="1"/>
  <c r="M48" i="1" s="1"/>
  <c r="K46" i="1"/>
  <c r="K42" i="1"/>
  <c r="M42" i="1" s="1"/>
  <c r="U66" i="1" l="1"/>
  <c r="U52" i="1"/>
  <c r="M55" i="1"/>
  <c r="P55" i="1" s="1"/>
  <c r="P66" i="1" s="1"/>
  <c r="M53" i="1"/>
  <c r="P53" i="1" s="1"/>
  <c r="M46" i="1"/>
  <c r="P46" i="1" s="1"/>
  <c r="P42" i="1"/>
  <c r="P48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3" i="1"/>
  <c r="P39" i="1"/>
  <c r="P38" i="1"/>
  <c r="K27" i="1"/>
  <c r="M27" i="1" s="1"/>
  <c r="P27" i="1" s="1"/>
  <c r="K31" i="1"/>
  <c r="M31" i="1" s="1"/>
  <c r="P31" i="1" s="1"/>
  <c r="K37" i="1"/>
  <c r="M37" i="1" s="1"/>
  <c r="P37" i="1" s="1"/>
  <c r="K23" i="1"/>
  <c r="M23" i="1" s="1"/>
  <c r="W53" i="1" l="1"/>
  <c r="P52" i="1"/>
  <c r="W42" i="1" s="1"/>
  <c r="U41" i="1"/>
  <c r="P23" i="1"/>
  <c r="P41" i="1" s="1"/>
  <c r="U21" i="1"/>
  <c r="U20" i="1"/>
  <c r="U19" i="1"/>
  <c r="U18" i="1"/>
  <c r="U17" i="1"/>
  <c r="U16" i="1"/>
  <c r="K16" i="1"/>
  <c r="M16" i="1" s="1"/>
  <c r="U15" i="1"/>
  <c r="U14" i="1"/>
  <c r="U13" i="1"/>
  <c r="U12" i="1"/>
  <c r="U11" i="1"/>
  <c r="K11" i="1"/>
  <c r="M11" i="1" s="1"/>
  <c r="U9" i="1"/>
  <c r="P9" i="1"/>
  <c r="U8" i="1"/>
  <c r="U7" i="1"/>
  <c r="U6" i="1"/>
  <c r="U5" i="1"/>
  <c r="U4" i="1"/>
  <c r="K4" i="1"/>
  <c r="U10" i="1" l="1"/>
  <c r="W23" i="1"/>
  <c r="U22" i="1"/>
  <c r="M4" i="1"/>
  <c r="P4" i="1" s="1"/>
  <c r="P16" i="1"/>
  <c r="P11" i="1"/>
  <c r="P22" i="1" l="1"/>
  <c r="W11" i="1" s="1"/>
  <c r="P10" i="1"/>
  <c r="W4" i="1"/>
</calcChain>
</file>

<file path=xl/sharedStrings.xml><?xml version="1.0" encoding="utf-8"?>
<sst xmlns="http://schemas.openxmlformats.org/spreadsheetml/2006/main" count="203" uniqueCount="102">
  <si>
    <t>序号</t>
  </si>
  <si>
    <t>物料代码</t>
  </si>
  <si>
    <t>名称</t>
  </si>
  <si>
    <t>图片</t>
    <phoneticPr fontId="2" type="noConversion"/>
  </si>
  <si>
    <t>零件名称</t>
  </si>
  <si>
    <t>耗用量</t>
  </si>
  <si>
    <t>材质</t>
  </si>
  <si>
    <t>下料尺寸mm</t>
    <phoneticPr fontId="3" type="noConversion"/>
  </si>
  <si>
    <t>重量kg</t>
    <phoneticPr fontId="2" type="noConversion"/>
  </si>
  <si>
    <t>不含税单价</t>
  </si>
  <si>
    <t>材料费</t>
  </si>
  <si>
    <t>制造成本</t>
  </si>
  <si>
    <t>系数</t>
    <phoneticPr fontId="3" type="noConversion"/>
  </si>
  <si>
    <t>未税
目标价格</t>
    <phoneticPr fontId="3" type="noConversion"/>
  </si>
  <si>
    <t>长</t>
    <phoneticPr fontId="3" type="noConversion"/>
  </si>
  <si>
    <t>宽</t>
    <phoneticPr fontId="3" type="noConversion"/>
  </si>
  <si>
    <t>厚</t>
    <phoneticPr fontId="3" type="noConversion"/>
  </si>
  <si>
    <t>毛重</t>
  </si>
  <si>
    <t>净重</t>
  </si>
  <si>
    <t>废铁</t>
  </si>
  <si>
    <t>材料</t>
  </si>
  <si>
    <t>工序</t>
  </si>
  <si>
    <t>吨位</t>
  </si>
  <si>
    <t>工序数</t>
    <phoneticPr fontId="3" type="noConversion"/>
  </si>
  <si>
    <t>工序费</t>
  </si>
  <si>
    <t>合计</t>
    <phoneticPr fontId="2" type="noConversion"/>
  </si>
  <si>
    <t>SHT0014219</t>
    <phoneticPr fontId="2" type="noConversion"/>
  </si>
  <si>
    <t>车身手柄安装支架减震器连接钣金焊接总成</t>
    <phoneticPr fontId="2" type="noConversion"/>
  </si>
  <si>
    <t>车身手柄安装支架减震器连接钣金</t>
  </si>
  <si>
    <t>SAPH440</t>
  </si>
  <si>
    <t>落料</t>
    <phoneticPr fontId="2" type="noConversion"/>
  </si>
  <si>
    <t>160T</t>
    <phoneticPr fontId="2" type="noConversion"/>
  </si>
  <si>
    <t>成型</t>
    <phoneticPr fontId="2" type="noConversion"/>
  </si>
  <si>
    <t>125T</t>
    <phoneticPr fontId="2" type="noConversion"/>
  </si>
  <si>
    <t>冲孔</t>
    <phoneticPr fontId="2" type="noConversion"/>
  </si>
  <si>
    <t>63T</t>
    <phoneticPr fontId="2" type="noConversion"/>
  </si>
  <si>
    <t>M8焊接母</t>
    <phoneticPr fontId="2" type="noConversion"/>
  </si>
  <si>
    <t>焊接</t>
    <phoneticPr fontId="2" type="noConversion"/>
  </si>
  <si>
    <t>材料费合计：</t>
    <phoneticPr fontId="2" type="noConversion"/>
  </si>
  <si>
    <t>加工费合计：</t>
    <phoneticPr fontId="2" type="noConversion"/>
  </si>
  <si>
    <t>SHT0014221</t>
  </si>
  <si>
    <t>车身手柄连接支架焊接总成</t>
  </si>
  <si>
    <t>车身手柄安装支架</t>
  </si>
  <si>
    <t xml:space="preserve">
SAPH440</t>
  </si>
  <si>
    <t>100T</t>
    <phoneticPr fontId="2" type="noConversion"/>
  </si>
  <si>
    <t>80T</t>
    <phoneticPr fontId="2" type="noConversion"/>
  </si>
  <si>
    <t>80T</t>
  </si>
  <si>
    <t>车身手柄安装中间支架</t>
  </si>
  <si>
    <t>X5000-S项目焊接总成采购目标价格核算明细表</t>
    <phoneticPr fontId="2" type="noConversion"/>
  </si>
  <si>
    <t>SHT0014197</t>
  </si>
  <si>
    <t>底支架焊接总成</t>
  </si>
  <si>
    <t>底支架前板</t>
  </si>
  <si>
    <t>底支架后板</t>
  </si>
  <si>
    <t>底支架左板</t>
  </si>
  <si>
    <t>底支架右板</t>
  </si>
  <si>
    <t>M6焊接母</t>
    <phoneticPr fontId="2" type="noConversion"/>
  </si>
  <si>
    <t>下料</t>
  </si>
  <si>
    <t>成型</t>
  </si>
  <si>
    <t>冲孔</t>
  </si>
  <si>
    <t>冲孔1</t>
  </si>
  <si>
    <t>成型1</t>
  </si>
  <si>
    <t>成型2</t>
  </si>
  <si>
    <t>冲孔2</t>
  </si>
  <si>
    <t>整形</t>
  </si>
  <si>
    <t>焊接</t>
    <phoneticPr fontId="2" type="noConversion"/>
  </si>
  <si>
    <t>200T</t>
    <phoneticPr fontId="2" type="noConversion"/>
  </si>
  <si>
    <t>80T</t>
    <phoneticPr fontId="2" type="noConversion"/>
  </si>
  <si>
    <t>63T</t>
    <phoneticPr fontId="2" type="noConversion"/>
  </si>
  <si>
    <t>125T</t>
  </si>
  <si>
    <t>125T</t>
    <phoneticPr fontId="2" type="noConversion"/>
  </si>
  <si>
    <t>250T</t>
    <phoneticPr fontId="2" type="noConversion"/>
  </si>
  <si>
    <t>100T</t>
  </si>
  <si>
    <t>100T</t>
    <phoneticPr fontId="2" type="noConversion"/>
  </si>
  <si>
    <t>SHT0014229</t>
  </si>
  <si>
    <t>装车支架焊接总成</t>
  </si>
  <si>
    <t>装车支架大钣金</t>
  </si>
  <si>
    <t>装车支架纵梁</t>
  </si>
  <si>
    <t>装车支架小钣金</t>
  </si>
  <si>
    <t>M8焊接母</t>
  </si>
  <si>
    <t>160T</t>
    <phoneticPr fontId="2" type="noConversion"/>
  </si>
  <si>
    <t>SHT0014227</t>
  </si>
  <si>
    <t>副司机底座焊接总成</t>
  </si>
  <si>
    <t>右旁侧板</t>
  </si>
  <si>
    <t>左旁侧板</t>
  </si>
  <si>
    <t>安全带扣螺母</t>
  </si>
  <si>
    <t>定位片</t>
  </si>
  <si>
    <t>侧边板</t>
  </si>
  <si>
    <t>前稳定钣金</t>
  </si>
  <si>
    <t>后稳定钣金</t>
  </si>
  <si>
    <t>后连接管</t>
  </si>
  <si>
    <t>卷轴器支架</t>
  </si>
  <si>
    <t>安全带7/16焊接螺母</t>
  </si>
  <si>
    <t>前支撑方管</t>
  </si>
  <si>
    <t>M10焊接母</t>
  </si>
  <si>
    <t>Q195</t>
  </si>
  <si>
    <t>Q235</t>
    <phoneticPr fontId="2" type="noConversion"/>
  </si>
  <si>
    <t>左支撑板焊接总成</t>
  </si>
  <si>
    <t>压筋</t>
    <phoneticPr fontId="2" type="noConversion"/>
  </si>
  <si>
    <t>冲孔</t>
    <phoneticPr fontId="2" type="noConversion"/>
  </si>
  <si>
    <t>折弯</t>
    <phoneticPr fontId="2" type="noConversion"/>
  </si>
  <si>
    <t>cm</t>
    <phoneticPr fontId="2" type="noConversion"/>
  </si>
  <si>
    <t>焊接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</si>
</sst>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);[Red]\(0.000\)"/>
    <numFmt numFmtId="177" formatCode="0.00_);[Red]\(0.00\)"/>
    <numFmt numFmtId="178" formatCode="0.00_ "/>
    <numFmt numFmtId="179" formatCode="0.0000_);[Red]\(0.0000\)"/>
    <numFmt numFmtId="180" formatCode="0.0000_ "/>
    <numFmt numFmtId="181" formatCode="0_);[Red]\(0\)"/>
  </numFmts>
  <fonts count="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177" fontId="1" fillId="0" borderId="1" xfId="1" applyNumberFormat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1" xfId="0" applyFill="1" applyBorder="1">
      <alignment vertical="center"/>
    </xf>
    <xf numFmtId="181" fontId="1" fillId="0" borderId="1" xfId="1" applyNumberForma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81" fontId="0" fillId="0" borderId="0" xfId="0" applyNumberForma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179" fontId="1" fillId="0" borderId="1" xfId="1" applyNumberFormat="1" applyBorder="1" applyAlignment="1">
      <alignment horizontal="center" vertical="center" wrapText="1"/>
    </xf>
    <xf numFmtId="179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81" fontId="1" fillId="0" borderId="1" xfId="1" applyNumberForma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177" fontId="1" fillId="0" borderId="1" xfId="1" applyNumberFormat="1" applyBorder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常规" xfId="0" builtinId="0"/>
    <cellStyle name="常规 2" xfId="1" xr:uid="{3C1FB464-D3C2-41F0-8F03-37E8CBCD5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4</xdr:row>
      <xdr:rowOff>47625</xdr:rowOff>
    </xdr:from>
    <xdr:to>
      <xdr:col>3</xdr:col>
      <xdr:colOff>619125</xdr:colOff>
      <xdr:row>8</xdr:row>
      <xdr:rowOff>76201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1E48F03-C601-4E77-AB30-82A9CC5A5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771525"/>
          <a:ext cx="561975" cy="752476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13</xdr:row>
      <xdr:rowOff>114300</xdr:rowOff>
    </xdr:from>
    <xdr:to>
      <xdr:col>3</xdr:col>
      <xdr:colOff>659040</xdr:colOff>
      <xdr:row>17</xdr:row>
      <xdr:rowOff>114300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B9E301C-17A7-4717-9501-B513FAD4E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9775" y="2466975"/>
          <a:ext cx="639990" cy="723900"/>
        </a:xfrm>
        <a:prstGeom prst="rect">
          <a:avLst/>
        </a:prstGeom>
      </xdr:spPr>
    </xdr:pic>
    <xdr:clientData/>
  </xdr:twoCellAnchor>
  <xdr:twoCellAnchor>
    <xdr:from>
      <xdr:col>3</xdr:col>
      <xdr:colOff>85724</xdr:colOff>
      <xdr:row>28</xdr:row>
      <xdr:rowOff>180974</xdr:rowOff>
    </xdr:from>
    <xdr:to>
      <xdr:col>3</xdr:col>
      <xdr:colOff>590689</xdr:colOff>
      <xdr:row>33</xdr:row>
      <xdr:rowOff>161924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5826DAC-CDD9-42AE-87F1-25E506450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6449" y="5400674"/>
          <a:ext cx="504965" cy="885825"/>
        </a:xfrm>
        <a:prstGeom prst="rect">
          <a:avLst/>
        </a:prstGeom>
      </xdr:spPr>
    </xdr:pic>
    <xdr:clientData/>
  </xdr:twoCellAnchor>
  <xdr:twoCellAnchor>
    <xdr:from>
      <xdr:col>3</xdr:col>
      <xdr:colOff>46194</xdr:colOff>
      <xdr:row>45</xdr:row>
      <xdr:rowOff>0</xdr:rowOff>
    </xdr:from>
    <xdr:to>
      <xdr:col>3</xdr:col>
      <xdr:colOff>638480</xdr:colOff>
      <xdr:row>48</xdr:row>
      <xdr:rowOff>152403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BCD70CC-1920-482F-ABCC-3D90C6C5C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895627" y="8439000"/>
          <a:ext cx="874870" cy="592286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57</xdr:row>
      <xdr:rowOff>152399</xdr:rowOff>
    </xdr:from>
    <xdr:to>
      <xdr:col>3</xdr:col>
      <xdr:colOff>626830</xdr:colOff>
      <xdr:row>60</xdr:row>
      <xdr:rowOff>19049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EAE3A38-AB18-4A0A-934F-F595834BC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85975" y="10982324"/>
          <a:ext cx="531580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8DF2-ACA6-44E7-BF01-87B17F826D25}">
  <dimension ref="A1:W66"/>
  <sheetViews>
    <sheetView tabSelected="1" topLeftCell="A37" zoomScaleNormal="100" zoomScaleSheetLayoutView="100" workbookViewId="0">
      <selection activeCell="M61" sqref="L61:M61"/>
    </sheetView>
  </sheetViews>
  <sheetFormatPr defaultRowHeight="14.25" x14ac:dyDescent="0.2"/>
  <cols>
    <col min="1" max="1" width="5.25" bestFit="1" customWidth="1"/>
    <col min="2" max="2" width="11.875" bestFit="1" customWidth="1"/>
    <col min="5" max="5" width="18" customWidth="1"/>
    <col min="6" max="6" width="5.125" customWidth="1"/>
    <col min="8" max="9" width="5" style="15" bestFit="1" customWidth="1"/>
    <col min="10" max="10" width="3.375" style="15" bestFit="1" customWidth="1"/>
    <col min="11" max="13" width="6.375" style="9" bestFit="1" customWidth="1"/>
    <col min="14" max="15" width="5.375" style="10" bestFit="1" customWidth="1"/>
    <col min="16" max="16" width="7.125" style="10" bestFit="1" customWidth="1"/>
    <col min="17" max="17" width="5.25" bestFit="1" customWidth="1"/>
    <col min="18" max="18" width="5.5" bestFit="1" customWidth="1"/>
    <col min="19" max="19" width="7.125" bestFit="1" customWidth="1"/>
    <col min="20" max="20" width="7.125" style="10" bestFit="1" customWidth="1"/>
    <col min="21" max="21" width="5.375" style="10" bestFit="1" customWidth="1"/>
    <col min="23" max="23" width="9" style="11"/>
  </cols>
  <sheetData>
    <row r="1" spans="1:23" ht="26.25" customHeight="1" x14ac:dyDescent="0.2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x14ac:dyDescent="0.2">
      <c r="A2" s="29" t="s">
        <v>0</v>
      </c>
      <c r="B2" s="29" t="s">
        <v>1</v>
      </c>
      <c r="C2" s="29" t="s">
        <v>2</v>
      </c>
      <c r="D2" s="29" t="s">
        <v>3</v>
      </c>
      <c r="E2" s="30" t="s">
        <v>4</v>
      </c>
      <c r="F2" s="29" t="s">
        <v>5</v>
      </c>
      <c r="G2" s="24" t="s">
        <v>6</v>
      </c>
      <c r="H2" s="25" t="s">
        <v>7</v>
      </c>
      <c r="I2" s="25"/>
      <c r="J2" s="25"/>
      <c r="K2" s="26" t="s">
        <v>8</v>
      </c>
      <c r="L2" s="26"/>
      <c r="M2" s="26"/>
      <c r="N2" s="27" t="s">
        <v>9</v>
      </c>
      <c r="O2" s="28"/>
      <c r="P2" s="27" t="s">
        <v>10</v>
      </c>
      <c r="Q2" s="24" t="s">
        <v>11</v>
      </c>
      <c r="R2" s="24"/>
      <c r="S2" s="24"/>
      <c r="T2" s="24"/>
      <c r="U2" s="24"/>
      <c r="V2" s="21" t="s">
        <v>12</v>
      </c>
      <c r="W2" s="22" t="s">
        <v>13</v>
      </c>
    </row>
    <row r="3" spans="1:23" x14ac:dyDescent="0.2">
      <c r="A3" s="29"/>
      <c r="B3" s="29"/>
      <c r="C3" s="29"/>
      <c r="D3" s="29"/>
      <c r="E3" s="30"/>
      <c r="F3" s="29"/>
      <c r="G3" s="24"/>
      <c r="H3" s="13" t="s">
        <v>14</v>
      </c>
      <c r="I3" s="13" t="s">
        <v>15</v>
      </c>
      <c r="J3" s="13" t="s">
        <v>16</v>
      </c>
      <c r="K3" s="2" t="s">
        <v>17</v>
      </c>
      <c r="L3" s="2" t="s">
        <v>18</v>
      </c>
      <c r="M3" s="2" t="s">
        <v>19</v>
      </c>
      <c r="N3" s="3" t="s">
        <v>20</v>
      </c>
      <c r="O3" s="3" t="s">
        <v>19</v>
      </c>
      <c r="P3" s="27"/>
      <c r="Q3" s="4" t="s">
        <v>21</v>
      </c>
      <c r="R3" s="1" t="s">
        <v>22</v>
      </c>
      <c r="S3" s="1" t="s">
        <v>23</v>
      </c>
      <c r="T3" s="5" t="s">
        <v>24</v>
      </c>
      <c r="U3" s="3" t="s">
        <v>25</v>
      </c>
      <c r="V3" s="21"/>
      <c r="W3" s="23"/>
    </row>
    <row r="4" spans="1:23" ht="14.25" customHeight="1" x14ac:dyDescent="0.2">
      <c r="A4" s="17">
        <v>1</v>
      </c>
      <c r="B4" s="17" t="s">
        <v>26</v>
      </c>
      <c r="C4" s="19" t="s">
        <v>27</v>
      </c>
      <c r="D4" s="17"/>
      <c r="E4" s="19" t="s">
        <v>28</v>
      </c>
      <c r="F4" s="6">
        <v>1</v>
      </c>
      <c r="G4" s="6" t="s">
        <v>29</v>
      </c>
      <c r="H4" s="14">
        <v>276</v>
      </c>
      <c r="I4" s="14">
        <v>242.5</v>
      </c>
      <c r="J4" s="14">
        <v>2</v>
      </c>
      <c r="K4" s="7">
        <f>H4*I4*J4*0.00000785</f>
        <v>1.0508009999999999</v>
      </c>
      <c r="L4" s="7">
        <v>0.75700000000000001</v>
      </c>
      <c r="M4" s="7">
        <f>K4-L4</f>
        <v>0.29380099999999987</v>
      </c>
      <c r="N4" s="8">
        <v>5.18</v>
      </c>
      <c r="O4" s="8">
        <v>2.6</v>
      </c>
      <c r="P4" s="8">
        <f>(K4*N4-M4*O4)*F4</f>
        <v>4.6792665799999993</v>
      </c>
      <c r="Q4" s="6" t="s">
        <v>30</v>
      </c>
      <c r="R4" s="6" t="s">
        <v>31</v>
      </c>
      <c r="S4" s="6">
        <v>1</v>
      </c>
      <c r="T4" s="8">
        <v>0.1</v>
      </c>
      <c r="U4" s="8">
        <f>T4*S4</f>
        <v>0.1</v>
      </c>
      <c r="V4" s="16">
        <v>1.1200000000000001</v>
      </c>
      <c r="W4" s="18">
        <f>V4*(P4+U10)+P9*1.03</f>
        <v>6.1097585696000003</v>
      </c>
    </row>
    <row r="5" spans="1:23" x14ac:dyDescent="0.2">
      <c r="A5" s="17"/>
      <c r="B5" s="17"/>
      <c r="C5" s="19"/>
      <c r="D5" s="17"/>
      <c r="E5" s="19"/>
      <c r="F5" s="6"/>
      <c r="G5" s="6"/>
      <c r="H5" s="14"/>
      <c r="I5" s="14"/>
      <c r="J5" s="14"/>
      <c r="K5" s="7"/>
      <c r="L5" s="7"/>
      <c r="M5" s="7"/>
      <c r="N5" s="8"/>
      <c r="O5" s="8"/>
      <c r="P5" s="8"/>
      <c r="Q5" s="6" t="s">
        <v>32</v>
      </c>
      <c r="R5" s="6" t="s">
        <v>31</v>
      </c>
      <c r="S5" s="6">
        <v>1</v>
      </c>
      <c r="T5" s="8">
        <v>0.1</v>
      </c>
      <c r="U5" s="8">
        <f t="shared" ref="U5:U9" si="0">T5*S5</f>
        <v>0.1</v>
      </c>
      <c r="V5" s="17"/>
      <c r="W5" s="18"/>
    </row>
    <row r="6" spans="1:23" x14ac:dyDescent="0.2">
      <c r="A6" s="17"/>
      <c r="B6" s="17"/>
      <c r="C6" s="19"/>
      <c r="D6" s="17"/>
      <c r="E6" s="19"/>
      <c r="F6" s="6"/>
      <c r="G6" s="6"/>
      <c r="H6" s="14"/>
      <c r="I6" s="14"/>
      <c r="J6" s="14"/>
      <c r="K6" s="7"/>
      <c r="L6" s="7"/>
      <c r="M6" s="7"/>
      <c r="N6" s="8"/>
      <c r="O6" s="8"/>
      <c r="P6" s="8"/>
      <c r="Q6" s="6" t="s">
        <v>32</v>
      </c>
      <c r="R6" s="6" t="s">
        <v>33</v>
      </c>
      <c r="S6" s="6">
        <v>1</v>
      </c>
      <c r="T6" s="8">
        <v>0.08</v>
      </c>
      <c r="U6" s="8">
        <f t="shared" si="0"/>
        <v>0.08</v>
      </c>
      <c r="V6" s="17"/>
      <c r="W6" s="18"/>
    </row>
    <row r="7" spans="1:23" x14ac:dyDescent="0.2">
      <c r="A7" s="17"/>
      <c r="B7" s="17"/>
      <c r="C7" s="19"/>
      <c r="D7" s="17"/>
      <c r="E7" s="19"/>
      <c r="F7" s="6"/>
      <c r="G7" s="6"/>
      <c r="H7" s="14"/>
      <c r="I7" s="14"/>
      <c r="J7" s="14"/>
      <c r="K7" s="7"/>
      <c r="L7" s="7"/>
      <c r="M7" s="7"/>
      <c r="N7" s="8"/>
      <c r="O7" s="8"/>
      <c r="P7" s="8"/>
      <c r="Q7" s="6" t="s">
        <v>34</v>
      </c>
      <c r="R7" s="6" t="s">
        <v>35</v>
      </c>
      <c r="S7" s="6">
        <v>1</v>
      </c>
      <c r="T7" s="8">
        <v>0.04</v>
      </c>
      <c r="U7" s="8">
        <f t="shared" si="0"/>
        <v>0.04</v>
      </c>
      <c r="V7" s="17"/>
      <c r="W7" s="18"/>
    </row>
    <row r="8" spans="1:23" x14ac:dyDescent="0.2">
      <c r="A8" s="17"/>
      <c r="B8" s="17"/>
      <c r="C8" s="19"/>
      <c r="D8" s="17"/>
      <c r="E8" s="19"/>
      <c r="F8" s="6"/>
      <c r="G8" s="6"/>
      <c r="H8" s="14"/>
      <c r="I8" s="14"/>
      <c r="J8" s="14"/>
      <c r="K8" s="7"/>
      <c r="L8" s="7"/>
      <c r="M8" s="7"/>
      <c r="N8" s="8"/>
      <c r="O8" s="8"/>
      <c r="P8" s="8"/>
      <c r="Q8" s="6" t="s">
        <v>34</v>
      </c>
      <c r="R8" s="6" t="s">
        <v>35</v>
      </c>
      <c r="S8" s="6">
        <v>1</v>
      </c>
      <c r="T8" s="8">
        <v>0.04</v>
      </c>
      <c r="U8" s="8">
        <f t="shared" si="0"/>
        <v>0.04</v>
      </c>
      <c r="V8" s="17"/>
      <c r="W8" s="18"/>
    </row>
    <row r="9" spans="1:23" x14ac:dyDescent="0.2">
      <c r="A9" s="17"/>
      <c r="B9" s="17"/>
      <c r="C9" s="19"/>
      <c r="D9" s="17"/>
      <c r="E9" s="6" t="s">
        <v>36</v>
      </c>
      <c r="F9" s="6">
        <v>3</v>
      </c>
      <c r="G9" s="6"/>
      <c r="H9" s="14"/>
      <c r="I9" s="14"/>
      <c r="J9" s="14"/>
      <c r="K9" s="7"/>
      <c r="L9" s="7"/>
      <c r="M9" s="7"/>
      <c r="N9" s="8">
        <v>4.2000000000000003E-2</v>
      </c>
      <c r="O9" s="8"/>
      <c r="P9" s="8">
        <f>F9*N9</f>
        <v>0.126</v>
      </c>
      <c r="Q9" s="6" t="s">
        <v>37</v>
      </c>
      <c r="R9" s="6"/>
      <c r="S9" s="6">
        <v>3</v>
      </c>
      <c r="T9" s="8">
        <v>0.1</v>
      </c>
      <c r="U9" s="8">
        <f t="shared" si="0"/>
        <v>0.30000000000000004</v>
      </c>
      <c r="V9" s="17"/>
      <c r="W9" s="18"/>
    </row>
    <row r="10" spans="1:23" x14ac:dyDescent="0.2">
      <c r="A10" s="17"/>
      <c r="B10" s="17"/>
      <c r="C10" s="19"/>
      <c r="D10" s="17"/>
      <c r="E10" s="17" t="s">
        <v>38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8">
        <f>SUM(P4:P9)</f>
        <v>4.8052665799999996</v>
      </c>
      <c r="Q10" s="17" t="s">
        <v>39</v>
      </c>
      <c r="R10" s="17"/>
      <c r="S10" s="17"/>
      <c r="T10" s="17"/>
      <c r="U10" s="8">
        <f>SUM(U4:U9)</f>
        <v>0.66</v>
      </c>
      <c r="V10" s="17"/>
      <c r="W10" s="18"/>
    </row>
    <row r="11" spans="1:23" x14ac:dyDescent="0.2">
      <c r="A11" s="17">
        <v>2</v>
      </c>
      <c r="B11" s="17" t="s">
        <v>40</v>
      </c>
      <c r="C11" s="19" t="s">
        <v>41</v>
      </c>
      <c r="D11" s="17"/>
      <c r="E11" s="19" t="s">
        <v>42</v>
      </c>
      <c r="F11" s="6">
        <v>1</v>
      </c>
      <c r="G11" s="6" t="s">
        <v>43</v>
      </c>
      <c r="H11" s="14">
        <v>246</v>
      </c>
      <c r="I11" s="14">
        <v>142.5</v>
      </c>
      <c r="J11" s="14">
        <v>2</v>
      </c>
      <c r="K11" s="7">
        <f>H11*I11*J11*0.00000785</f>
        <v>0.55036350000000001</v>
      </c>
      <c r="L11" s="7">
        <v>0.28170000000000001</v>
      </c>
      <c r="M11" s="7">
        <f>K11-L11</f>
        <v>0.2686635</v>
      </c>
      <c r="N11" s="8">
        <v>5.18</v>
      </c>
      <c r="O11" s="8">
        <v>2.6</v>
      </c>
      <c r="P11" s="8">
        <f>(K11*N11-M11*O11)*F11</f>
        <v>2.1523578300000001</v>
      </c>
      <c r="Q11" s="6" t="s">
        <v>30</v>
      </c>
      <c r="R11" s="6" t="s">
        <v>44</v>
      </c>
      <c r="S11" s="6">
        <v>1</v>
      </c>
      <c r="T11" s="8">
        <v>7.0000000000000007E-2</v>
      </c>
      <c r="U11" s="8">
        <f>T11*S11</f>
        <v>7.0000000000000007E-2</v>
      </c>
      <c r="V11" s="16">
        <v>1.1200000000000001</v>
      </c>
      <c r="W11" s="18">
        <f>V11*(P22+U22)</f>
        <v>8.6283202431999992</v>
      </c>
    </row>
    <row r="12" spans="1:23" x14ac:dyDescent="0.2">
      <c r="A12" s="17"/>
      <c r="B12" s="17"/>
      <c r="C12" s="19"/>
      <c r="D12" s="17"/>
      <c r="E12" s="19"/>
      <c r="F12" s="6"/>
      <c r="G12" s="6"/>
      <c r="H12" s="14"/>
      <c r="I12" s="14"/>
      <c r="J12" s="14"/>
      <c r="K12" s="7"/>
      <c r="L12" s="7"/>
      <c r="M12" s="7"/>
      <c r="N12" s="8"/>
      <c r="O12" s="8"/>
      <c r="P12" s="8"/>
      <c r="Q12" s="6" t="s">
        <v>32</v>
      </c>
      <c r="R12" s="6" t="s">
        <v>45</v>
      </c>
      <c r="S12" s="6">
        <v>1</v>
      </c>
      <c r="T12" s="8">
        <v>0.05</v>
      </c>
      <c r="U12" s="8">
        <f t="shared" ref="U12:U64" si="1">T12*S12</f>
        <v>0.05</v>
      </c>
      <c r="V12" s="17"/>
      <c r="W12" s="18"/>
    </row>
    <row r="13" spans="1:23" x14ac:dyDescent="0.2">
      <c r="A13" s="17"/>
      <c r="B13" s="17"/>
      <c r="C13" s="19"/>
      <c r="D13" s="17"/>
      <c r="E13" s="19"/>
      <c r="F13" s="6"/>
      <c r="G13" s="6"/>
      <c r="H13" s="14"/>
      <c r="I13" s="14"/>
      <c r="J13" s="14"/>
      <c r="K13" s="7"/>
      <c r="L13" s="7"/>
      <c r="M13" s="7"/>
      <c r="N13" s="8"/>
      <c r="O13" s="8"/>
      <c r="P13" s="8"/>
      <c r="Q13" s="6" t="s">
        <v>32</v>
      </c>
      <c r="R13" s="6" t="s">
        <v>46</v>
      </c>
      <c r="S13" s="6">
        <v>1</v>
      </c>
      <c r="T13" s="8">
        <v>0.05</v>
      </c>
      <c r="U13" s="8">
        <f t="shared" si="1"/>
        <v>0.05</v>
      </c>
      <c r="V13" s="17"/>
      <c r="W13" s="18"/>
    </row>
    <row r="14" spans="1:23" x14ac:dyDescent="0.2">
      <c r="A14" s="17"/>
      <c r="B14" s="17"/>
      <c r="C14" s="19"/>
      <c r="D14" s="17"/>
      <c r="E14" s="19"/>
      <c r="F14" s="6"/>
      <c r="G14" s="6"/>
      <c r="H14" s="14"/>
      <c r="I14" s="14"/>
      <c r="J14" s="14"/>
      <c r="K14" s="7"/>
      <c r="L14" s="7"/>
      <c r="M14" s="7"/>
      <c r="N14" s="8"/>
      <c r="O14" s="8"/>
      <c r="P14" s="8"/>
      <c r="Q14" s="6" t="s">
        <v>34</v>
      </c>
      <c r="R14" s="6" t="s">
        <v>46</v>
      </c>
      <c r="S14" s="6">
        <v>1</v>
      </c>
      <c r="T14" s="8">
        <v>0.05</v>
      </c>
      <c r="U14" s="8">
        <f t="shared" si="1"/>
        <v>0.05</v>
      </c>
      <c r="V14" s="17"/>
      <c r="W14" s="18"/>
    </row>
    <row r="15" spans="1:23" x14ac:dyDescent="0.2">
      <c r="A15" s="17"/>
      <c r="B15" s="17"/>
      <c r="C15" s="19"/>
      <c r="D15" s="17"/>
      <c r="E15" s="19"/>
      <c r="F15" s="6"/>
      <c r="G15" s="6"/>
      <c r="H15" s="14"/>
      <c r="I15" s="14"/>
      <c r="J15" s="14"/>
      <c r="K15" s="7"/>
      <c r="L15" s="7"/>
      <c r="M15" s="7"/>
      <c r="N15" s="8"/>
      <c r="O15" s="8"/>
      <c r="P15" s="8"/>
      <c r="Q15" s="6" t="s">
        <v>34</v>
      </c>
      <c r="R15" s="6" t="s">
        <v>46</v>
      </c>
      <c r="S15" s="6">
        <v>1</v>
      </c>
      <c r="T15" s="8">
        <v>0.05</v>
      </c>
      <c r="U15" s="8">
        <f t="shared" si="1"/>
        <v>0.05</v>
      </c>
      <c r="V15" s="17"/>
      <c r="W15" s="18"/>
    </row>
    <row r="16" spans="1:23" x14ac:dyDescent="0.2">
      <c r="A16" s="17"/>
      <c r="B16" s="17"/>
      <c r="C16" s="19"/>
      <c r="D16" s="17"/>
      <c r="E16" s="19" t="s">
        <v>47</v>
      </c>
      <c r="F16" s="6">
        <v>1</v>
      </c>
      <c r="G16" s="6" t="s">
        <v>43</v>
      </c>
      <c r="H16" s="14">
        <v>266</v>
      </c>
      <c r="I16" s="14">
        <v>242.5</v>
      </c>
      <c r="J16" s="14">
        <v>2</v>
      </c>
      <c r="K16" s="7">
        <f>H16*I16*J16*0.00000785</f>
        <v>1.0127284999999999</v>
      </c>
      <c r="L16" s="7">
        <v>0.58409999999999995</v>
      </c>
      <c r="M16" s="7">
        <f>K16-L16</f>
        <v>0.42862849999999997</v>
      </c>
      <c r="N16" s="8">
        <v>5.18</v>
      </c>
      <c r="O16" s="8">
        <v>2.6</v>
      </c>
      <c r="P16" s="8">
        <f>(K16*N16-M16*O16)*F16</f>
        <v>4.1314995299999993</v>
      </c>
      <c r="Q16" s="6" t="s">
        <v>30</v>
      </c>
      <c r="R16" s="6" t="s">
        <v>31</v>
      </c>
      <c r="S16" s="6">
        <v>1</v>
      </c>
      <c r="T16" s="8">
        <v>0.1</v>
      </c>
      <c r="U16" s="8">
        <f t="shared" si="1"/>
        <v>0.1</v>
      </c>
      <c r="V16" s="17"/>
      <c r="W16" s="18"/>
    </row>
    <row r="17" spans="1:23" x14ac:dyDescent="0.2">
      <c r="A17" s="17"/>
      <c r="B17" s="17"/>
      <c r="C17" s="19"/>
      <c r="D17" s="17"/>
      <c r="E17" s="19"/>
      <c r="F17" s="6"/>
      <c r="G17" s="6"/>
      <c r="H17" s="14"/>
      <c r="I17" s="14"/>
      <c r="J17" s="14"/>
      <c r="K17" s="7"/>
      <c r="L17" s="7"/>
      <c r="M17" s="7"/>
      <c r="N17" s="8"/>
      <c r="O17" s="8"/>
      <c r="P17" s="8"/>
      <c r="Q17" s="6" t="s">
        <v>34</v>
      </c>
      <c r="R17" s="6" t="s">
        <v>46</v>
      </c>
      <c r="S17" s="6">
        <v>1</v>
      </c>
      <c r="T17" s="8">
        <v>0.05</v>
      </c>
      <c r="U17" s="8">
        <f t="shared" si="1"/>
        <v>0.05</v>
      </c>
      <c r="V17" s="17"/>
      <c r="W17" s="18"/>
    </row>
    <row r="18" spans="1:23" x14ac:dyDescent="0.2">
      <c r="A18" s="17"/>
      <c r="B18" s="17"/>
      <c r="C18" s="19"/>
      <c r="D18" s="17"/>
      <c r="E18" s="19"/>
      <c r="F18" s="6"/>
      <c r="G18" s="6"/>
      <c r="H18" s="14"/>
      <c r="I18" s="14"/>
      <c r="J18" s="14"/>
      <c r="K18" s="7"/>
      <c r="L18" s="7"/>
      <c r="M18" s="7"/>
      <c r="N18" s="8"/>
      <c r="O18" s="8"/>
      <c r="P18" s="8"/>
      <c r="Q18" s="6" t="s">
        <v>32</v>
      </c>
      <c r="R18" s="6" t="s">
        <v>46</v>
      </c>
      <c r="S18" s="6">
        <v>1</v>
      </c>
      <c r="T18" s="8">
        <v>0.05</v>
      </c>
      <c r="U18" s="8">
        <f t="shared" si="1"/>
        <v>0.05</v>
      </c>
      <c r="V18" s="17"/>
      <c r="W18" s="18"/>
    </row>
    <row r="19" spans="1:23" x14ac:dyDescent="0.2">
      <c r="A19" s="17"/>
      <c r="B19" s="17"/>
      <c r="C19" s="19"/>
      <c r="D19" s="17"/>
      <c r="E19" s="19"/>
      <c r="F19" s="6"/>
      <c r="G19" s="6"/>
      <c r="H19" s="14"/>
      <c r="I19" s="14"/>
      <c r="J19" s="14"/>
      <c r="K19" s="7"/>
      <c r="L19" s="7"/>
      <c r="M19" s="7"/>
      <c r="N19" s="8"/>
      <c r="O19" s="8"/>
      <c r="P19" s="8"/>
      <c r="Q19" s="6" t="s">
        <v>34</v>
      </c>
      <c r="R19" s="6" t="s">
        <v>46</v>
      </c>
      <c r="S19" s="6">
        <v>1</v>
      </c>
      <c r="T19" s="8">
        <v>0.05</v>
      </c>
      <c r="U19" s="8">
        <f t="shared" si="1"/>
        <v>0.05</v>
      </c>
      <c r="V19" s="17"/>
      <c r="W19" s="18"/>
    </row>
    <row r="20" spans="1:23" x14ac:dyDescent="0.2">
      <c r="A20" s="17"/>
      <c r="B20" s="17"/>
      <c r="C20" s="19"/>
      <c r="D20" s="17"/>
      <c r="E20" s="19"/>
      <c r="F20" s="6"/>
      <c r="G20" s="6"/>
      <c r="H20" s="14"/>
      <c r="I20" s="14"/>
      <c r="J20" s="14"/>
      <c r="K20" s="7"/>
      <c r="L20" s="7"/>
      <c r="M20" s="7"/>
      <c r="N20" s="8"/>
      <c r="O20" s="8"/>
      <c r="P20" s="8"/>
      <c r="Q20" s="6" t="s">
        <v>32</v>
      </c>
      <c r="R20" s="6" t="s">
        <v>46</v>
      </c>
      <c r="S20" s="6">
        <v>1</v>
      </c>
      <c r="T20" s="8">
        <v>0.05</v>
      </c>
      <c r="U20" s="8">
        <f t="shared" si="1"/>
        <v>0.05</v>
      </c>
      <c r="V20" s="17"/>
      <c r="W20" s="18"/>
    </row>
    <row r="21" spans="1:23" x14ac:dyDescent="0.2">
      <c r="A21" s="17"/>
      <c r="B21" s="17"/>
      <c r="C21" s="19"/>
      <c r="D21" s="17"/>
      <c r="E21" s="19"/>
      <c r="F21" s="6"/>
      <c r="G21" s="6"/>
      <c r="H21" s="14"/>
      <c r="I21" s="14"/>
      <c r="J21" s="14"/>
      <c r="K21" s="7"/>
      <c r="L21" s="7"/>
      <c r="M21" s="7"/>
      <c r="N21" s="8"/>
      <c r="O21" s="8"/>
      <c r="P21" s="8"/>
      <c r="Q21" s="6" t="s">
        <v>37</v>
      </c>
      <c r="R21" s="6" t="s">
        <v>100</v>
      </c>
      <c r="S21" s="6">
        <v>17</v>
      </c>
      <c r="T21" s="8">
        <v>0.05</v>
      </c>
      <c r="U21" s="8">
        <f t="shared" si="1"/>
        <v>0.85000000000000009</v>
      </c>
      <c r="V21" s="17"/>
      <c r="W21" s="18"/>
    </row>
    <row r="22" spans="1:23" x14ac:dyDescent="0.2">
      <c r="A22" s="17"/>
      <c r="B22" s="17"/>
      <c r="C22" s="19"/>
      <c r="D22" s="17"/>
      <c r="E22" s="17" t="s">
        <v>38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8">
        <f>SUM(P11:P21)</f>
        <v>6.2838573599999989</v>
      </c>
      <c r="Q22" s="17" t="s">
        <v>39</v>
      </c>
      <c r="R22" s="17"/>
      <c r="S22" s="17"/>
      <c r="T22" s="17"/>
      <c r="U22" s="8">
        <f>SUM(U11:U21)</f>
        <v>1.4200000000000002</v>
      </c>
      <c r="V22" s="17"/>
      <c r="W22" s="18"/>
    </row>
    <row r="23" spans="1:23" x14ac:dyDescent="0.2">
      <c r="A23" s="17">
        <v>3</v>
      </c>
      <c r="B23" s="17" t="s">
        <v>49</v>
      </c>
      <c r="C23" s="19" t="s">
        <v>50</v>
      </c>
      <c r="D23" s="17"/>
      <c r="E23" s="6" t="s">
        <v>51</v>
      </c>
      <c r="F23" s="6">
        <v>1</v>
      </c>
      <c r="G23" s="6" t="s">
        <v>43</v>
      </c>
      <c r="H23" s="14">
        <v>307</v>
      </c>
      <c r="I23" s="14">
        <v>224</v>
      </c>
      <c r="J23" s="14">
        <v>2.5</v>
      </c>
      <c r="K23" s="7">
        <f>H23*I23*J23*0.00000785</f>
        <v>1.349572</v>
      </c>
      <c r="L23" s="7">
        <v>1.2099</v>
      </c>
      <c r="M23" s="7">
        <f>K23-L23</f>
        <v>0.13967200000000002</v>
      </c>
      <c r="N23" s="8">
        <v>5.18</v>
      </c>
      <c r="O23" s="8">
        <v>2.6</v>
      </c>
      <c r="P23" s="8">
        <f>(K23*N23-M23*O23)*F23</f>
        <v>6.6276357599999995</v>
      </c>
      <c r="Q23" s="6" t="s">
        <v>56</v>
      </c>
      <c r="R23" s="12" t="s">
        <v>65</v>
      </c>
      <c r="S23" s="12">
        <v>1</v>
      </c>
      <c r="T23" s="8">
        <v>0.15</v>
      </c>
      <c r="U23" s="8">
        <f t="shared" si="1"/>
        <v>0.15</v>
      </c>
      <c r="V23" s="16">
        <v>1.1200000000000001</v>
      </c>
      <c r="W23" s="31">
        <f>V23*(P41+U41-P38-P39)+(P38+P39)*1.03</f>
        <v>42.995583634399999</v>
      </c>
    </row>
    <row r="24" spans="1:23" x14ac:dyDescent="0.2">
      <c r="A24" s="17"/>
      <c r="B24" s="17"/>
      <c r="C24" s="19"/>
      <c r="D24" s="17"/>
      <c r="E24" s="6"/>
      <c r="F24" s="6"/>
      <c r="G24" s="6"/>
      <c r="H24" s="14"/>
      <c r="I24" s="14"/>
      <c r="J24" s="14"/>
      <c r="K24" s="7"/>
      <c r="L24" s="7"/>
      <c r="M24" s="7"/>
      <c r="N24" s="8"/>
      <c r="O24" s="8"/>
      <c r="P24" s="8"/>
      <c r="Q24" s="6" t="s">
        <v>57</v>
      </c>
      <c r="R24" s="12" t="s">
        <v>65</v>
      </c>
      <c r="S24" s="12">
        <v>1</v>
      </c>
      <c r="T24" s="8">
        <v>0.15</v>
      </c>
      <c r="U24" s="8">
        <f t="shared" si="1"/>
        <v>0.15</v>
      </c>
      <c r="V24" s="17"/>
      <c r="W24" s="31"/>
    </row>
    <row r="25" spans="1:23" x14ac:dyDescent="0.2">
      <c r="A25" s="17"/>
      <c r="B25" s="17"/>
      <c r="C25" s="19"/>
      <c r="D25" s="17"/>
      <c r="E25" s="6"/>
      <c r="F25" s="6"/>
      <c r="G25" s="6"/>
      <c r="H25" s="14"/>
      <c r="I25" s="14"/>
      <c r="J25" s="14"/>
      <c r="K25" s="7"/>
      <c r="L25" s="7"/>
      <c r="M25" s="7"/>
      <c r="N25" s="8"/>
      <c r="O25" s="8"/>
      <c r="P25" s="8"/>
      <c r="Q25" s="6" t="s">
        <v>58</v>
      </c>
      <c r="R25" s="12" t="s">
        <v>66</v>
      </c>
      <c r="S25" s="12">
        <v>1</v>
      </c>
      <c r="T25" s="8">
        <v>0.05</v>
      </c>
      <c r="U25" s="8">
        <f t="shared" si="1"/>
        <v>0.05</v>
      </c>
      <c r="V25" s="17"/>
      <c r="W25" s="31"/>
    </row>
    <row r="26" spans="1:23" x14ac:dyDescent="0.2">
      <c r="A26" s="17"/>
      <c r="B26" s="17"/>
      <c r="C26" s="19"/>
      <c r="D26" s="17"/>
      <c r="E26" s="6"/>
      <c r="F26" s="6"/>
      <c r="G26" s="6"/>
      <c r="H26" s="14"/>
      <c r="I26" s="14"/>
      <c r="J26" s="14"/>
      <c r="K26" s="7"/>
      <c r="L26" s="7"/>
      <c r="M26" s="7"/>
      <c r="N26" s="8"/>
      <c r="O26" s="8"/>
      <c r="P26" s="8"/>
      <c r="Q26" s="6" t="s">
        <v>58</v>
      </c>
      <c r="R26" s="12" t="s">
        <v>67</v>
      </c>
      <c r="S26" s="12">
        <v>1</v>
      </c>
      <c r="T26" s="8">
        <v>0.04</v>
      </c>
      <c r="U26" s="8">
        <f t="shared" si="1"/>
        <v>0.04</v>
      </c>
      <c r="V26" s="17"/>
      <c r="W26" s="31"/>
    </row>
    <row r="27" spans="1:23" x14ac:dyDescent="0.2">
      <c r="A27" s="17"/>
      <c r="B27" s="17"/>
      <c r="C27" s="19"/>
      <c r="D27" s="17"/>
      <c r="E27" s="6" t="s">
        <v>52</v>
      </c>
      <c r="F27" s="6">
        <v>1</v>
      </c>
      <c r="G27" s="6" t="s">
        <v>43</v>
      </c>
      <c r="H27" s="14">
        <v>328</v>
      </c>
      <c r="I27" s="14">
        <v>305</v>
      </c>
      <c r="J27" s="14">
        <v>2.5</v>
      </c>
      <c r="K27" s="7">
        <f t="shared" ref="K27:K37" si="2">H27*I27*J27*0.00000785</f>
        <v>1.9632849999999999</v>
      </c>
      <c r="L27" s="7">
        <v>1.4029</v>
      </c>
      <c r="M27" s="7">
        <f t="shared" ref="M27:M37" si="3">K27-L27</f>
        <v>0.56038499999999991</v>
      </c>
      <c r="N27" s="8">
        <v>5.18</v>
      </c>
      <c r="O27" s="8">
        <v>2.6</v>
      </c>
      <c r="P27" s="8">
        <f t="shared" ref="P27:P37" si="4">(K27*N27-M27*O27)*F27</f>
        <v>8.712815299999999</v>
      </c>
      <c r="Q27" s="6" t="s">
        <v>56</v>
      </c>
      <c r="R27" s="12" t="s">
        <v>65</v>
      </c>
      <c r="S27" s="12">
        <v>1</v>
      </c>
      <c r="T27" s="8">
        <v>0.15</v>
      </c>
      <c r="U27" s="8">
        <f t="shared" si="1"/>
        <v>0.15</v>
      </c>
      <c r="V27" s="17"/>
      <c r="W27" s="31"/>
    </row>
    <row r="28" spans="1:23" x14ac:dyDescent="0.2">
      <c r="A28" s="17"/>
      <c r="B28" s="17"/>
      <c r="C28" s="19"/>
      <c r="D28" s="17"/>
      <c r="E28" s="6"/>
      <c r="F28" s="6"/>
      <c r="G28" s="6"/>
      <c r="H28" s="14"/>
      <c r="I28" s="14"/>
      <c r="J28" s="14"/>
      <c r="K28" s="7"/>
      <c r="L28" s="7"/>
      <c r="M28" s="7"/>
      <c r="N28" s="8"/>
      <c r="O28" s="8"/>
      <c r="P28" s="8"/>
      <c r="Q28" s="6" t="s">
        <v>57</v>
      </c>
      <c r="R28" s="12" t="s">
        <v>65</v>
      </c>
      <c r="S28" s="12">
        <v>1</v>
      </c>
      <c r="T28" s="8">
        <v>0.15</v>
      </c>
      <c r="U28" s="8">
        <f t="shared" si="1"/>
        <v>0.15</v>
      </c>
      <c r="V28" s="17"/>
      <c r="W28" s="31"/>
    </row>
    <row r="29" spans="1:23" x14ac:dyDescent="0.2">
      <c r="A29" s="17"/>
      <c r="B29" s="17"/>
      <c r="C29" s="19"/>
      <c r="D29" s="17"/>
      <c r="E29" s="6"/>
      <c r="F29" s="6"/>
      <c r="G29" s="6"/>
      <c r="H29" s="14"/>
      <c r="I29" s="14"/>
      <c r="J29" s="14"/>
      <c r="K29" s="7"/>
      <c r="L29" s="7"/>
      <c r="M29" s="7"/>
      <c r="N29" s="8"/>
      <c r="O29" s="8"/>
      <c r="P29" s="8"/>
      <c r="Q29" s="6" t="s">
        <v>58</v>
      </c>
      <c r="R29" s="12" t="s">
        <v>69</v>
      </c>
      <c r="S29" s="12">
        <v>1</v>
      </c>
      <c r="T29" s="8">
        <v>0.08</v>
      </c>
      <c r="U29" s="8">
        <f t="shared" si="1"/>
        <v>0.08</v>
      </c>
      <c r="V29" s="17"/>
      <c r="W29" s="31"/>
    </row>
    <row r="30" spans="1:23" x14ac:dyDescent="0.2">
      <c r="A30" s="17"/>
      <c r="B30" s="17"/>
      <c r="C30" s="19"/>
      <c r="D30" s="17"/>
      <c r="E30" s="6"/>
      <c r="F30" s="6"/>
      <c r="G30" s="6"/>
      <c r="H30" s="14"/>
      <c r="I30" s="14"/>
      <c r="J30" s="14"/>
      <c r="K30" s="7"/>
      <c r="L30" s="7"/>
      <c r="M30" s="7"/>
      <c r="N30" s="8"/>
      <c r="O30" s="8"/>
      <c r="P30" s="8"/>
      <c r="Q30" s="6" t="s">
        <v>58</v>
      </c>
      <c r="R30" s="12" t="s">
        <v>66</v>
      </c>
      <c r="S30" s="12">
        <v>1</v>
      </c>
      <c r="T30" s="8">
        <v>0.05</v>
      </c>
      <c r="U30" s="8">
        <f t="shared" si="1"/>
        <v>0.05</v>
      </c>
      <c r="V30" s="17"/>
      <c r="W30" s="31"/>
    </row>
    <row r="31" spans="1:23" x14ac:dyDescent="0.2">
      <c r="A31" s="17"/>
      <c r="B31" s="17"/>
      <c r="C31" s="19"/>
      <c r="D31" s="17"/>
      <c r="E31" s="6" t="s">
        <v>53</v>
      </c>
      <c r="F31" s="6">
        <v>1</v>
      </c>
      <c r="G31" s="6" t="s">
        <v>43</v>
      </c>
      <c r="H31" s="14">
        <v>511</v>
      </c>
      <c r="I31" s="14">
        <v>198</v>
      </c>
      <c r="J31" s="14">
        <v>2.5</v>
      </c>
      <c r="K31" s="7">
        <f t="shared" si="2"/>
        <v>1.9856182499999999</v>
      </c>
      <c r="L31" s="7">
        <v>1.7084999999999999</v>
      </c>
      <c r="M31" s="7">
        <f t="shared" si="3"/>
        <v>0.27711825000000001</v>
      </c>
      <c r="N31" s="8">
        <v>5.18</v>
      </c>
      <c r="O31" s="8">
        <v>2.6</v>
      </c>
      <c r="P31" s="8">
        <f t="shared" si="4"/>
        <v>9.5649950849999996</v>
      </c>
      <c r="Q31" s="6" t="s">
        <v>56</v>
      </c>
      <c r="R31" s="12" t="s">
        <v>70</v>
      </c>
      <c r="S31" s="12">
        <v>1</v>
      </c>
      <c r="T31" s="8">
        <v>0.18</v>
      </c>
      <c r="U31" s="8">
        <f t="shared" si="1"/>
        <v>0.18</v>
      </c>
      <c r="V31" s="17"/>
      <c r="W31" s="31"/>
    </row>
    <row r="32" spans="1:23" x14ac:dyDescent="0.2">
      <c r="A32" s="17"/>
      <c r="B32" s="17"/>
      <c r="C32" s="19"/>
      <c r="D32" s="17"/>
      <c r="E32" s="6"/>
      <c r="F32" s="6"/>
      <c r="G32" s="6"/>
      <c r="H32" s="14"/>
      <c r="I32" s="14"/>
      <c r="J32" s="14"/>
      <c r="K32" s="7"/>
      <c r="L32" s="7"/>
      <c r="M32" s="7"/>
      <c r="N32" s="8"/>
      <c r="O32" s="8"/>
      <c r="P32" s="8"/>
      <c r="Q32" s="6" t="s">
        <v>59</v>
      </c>
      <c r="R32" s="12" t="s">
        <v>72</v>
      </c>
      <c r="S32" s="12">
        <v>1</v>
      </c>
      <c r="T32" s="8">
        <v>7.0000000000000007E-2</v>
      </c>
      <c r="U32" s="8">
        <f t="shared" si="1"/>
        <v>7.0000000000000007E-2</v>
      </c>
      <c r="V32" s="17"/>
      <c r="W32" s="31"/>
    </row>
    <row r="33" spans="1:23" x14ac:dyDescent="0.2">
      <c r="A33" s="17"/>
      <c r="B33" s="17"/>
      <c r="C33" s="19"/>
      <c r="D33" s="17"/>
      <c r="E33" s="6"/>
      <c r="F33" s="6"/>
      <c r="G33" s="6"/>
      <c r="H33" s="14"/>
      <c r="I33" s="14"/>
      <c r="J33" s="14"/>
      <c r="K33" s="7"/>
      <c r="L33" s="7"/>
      <c r="M33" s="7"/>
      <c r="N33" s="8"/>
      <c r="O33" s="8"/>
      <c r="P33" s="8"/>
      <c r="Q33" s="6" t="s">
        <v>60</v>
      </c>
      <c r="R33" s="12" t="s">
        <v>69</v>
      </c>
      <c r="S33" s="12">
        <v>1</v>
      </c>
      <c r="T33" s="8">
        <v>0.08</v>
      </c>
      <c r="U33" s="8">
        <f t="shared" si="1"/>
        <v>0.08</v>
      </c>
      <c r="V33" s="17"/>
      <c r="W33" s="31"/>
    </row>
    <row r="34" spans="1:23" x14ac:dyDescent="0.2">
      <c r="A34" s="17"/>
      <c r="B34" s="17"/>
      <c r="C34" s="19"/>
      <c r="D34" s="17"/>
      <c r="E34" s="6"/>
      <c r="F34" s="6"/>
      <c r="G34" s="6"/>
      <c r="H34" s="14"/>
      <c r="I34" s="14"/>
      <c r="J34" s="14"/>
      <c r="K34" s="7"/>
      <c r="L34" s="7"/>
      <c r="M34" s="7"/>
      <c r="N34" s="8"/>
      <c r="O34" s="8"/>
      <c r="P34" s="8"/>
      <c r="Q34" s="6" t="s">
        <v>61</v>
      </c>
      <c r="R34" s="12" t="s">
        <v>65</v>
      </c>
      <c r="S34" s="12">
        <v>1</v>
      </c>
      <c r="T34" s="8">
        <v>0.15</v>
      </c>
      <c r="U34" s="8">
        <f t="shared" si="1"/>
        <v>0.15</v>
      </c>
      <c r="V34" s="17"/>
      <c r="W34" s="31"/>
    </row>
    <row r="35" spans="1:23" x14ac:dyDescent="0.2">
      <c r="A35" s="17"/>
      <c r="B35" s="17"/>
      <c r="C35" s="19"/>
      <c r="D35" s="17"/>
      <c r="E35" s="6"/>
      <c r="F35" s="6"/>
      <c r="G35" s="6"/>
      <c r="H35" s="14"/>
      <c r="I35" s="14"/>
      <c r="J35" s="14"/>
      <c r="K35" s="7"/>
      <c r="L35" s="7"/>
      <c r="M35" s="7"/>
      <c r="N35" s="8"/>
      <c r="O35" s="8"/>
      <c r="P35" s="8"/>
      <c r="Q35" s="6" t="s">
        <v>62</v>
      </c>
      <c r="R35" s="12" t="s">
        <v>72</v>
      </c>
      <c r="S35" s="12">
        <v>1</v>
      </c>
      <c r="T35" s="8">
        <v>7.0000000000000007E-2</v>
      </c>
      <c r="U35" s="8">
        <f t="shared" si="1"/>
        <v>7.0000000000000007E-2</v>
      </c>
      <c r="V35" s="17"/>
      <c r="W35" s="31"/>
    </row>
    <row r="36" spans="1:23" x14ac:dyDescent="0.2">
      <c r="A36" s="17"/>
      <c r="B36" s="17"/>
      <c r="C36" s="19"/>
      <c r="D36" s="17"/>
      <c r="E36" s="6"/>
      <c r="F36" s="6"/>
      <c r="G36" s="6"/>
      <c r="H36" s="14"/>
      <c r="I36" s="14"/>
      <c r="J36" s="14"/>
      <c r="K36" s="7"/>
      <c r="L36" s="7"/>
      <c r="M36" s="7"/>
      <c r="N36" s="8"/>
      <c r="O36" s="8"/>
      <c r="P36" s="8"/>
      <c r="Q36" s="6" t="s">
        <v>63</v>
      </c>
      <c r="R36" s="12" t="s">
        <v>65</v>
      </c>
      <c r="S36" s="12">
        <v>1</v>
      </c>
      <c r="T36" s="8">
        <v>0.15</v>
      </c>
      <c r="U36" s="8">
        <f t="shared" si="1"/>
        <v>0.15</v>
      </c>
      <c r="V36" s="17"/>
      <c r="W36" s="31"/>
    </row>
    <row r="37" spans="1:23" x14ac:dyDescent="0.2">
      <c r="A37" s="17"/>
      <c r="B37" s="17"/>
      <c r="C37" s="19"/>
      <c r="D37" s="17"/>
      <c r="E37" s="6" t="s">
        <v>54</v>
      </c>
      <c r="F37" s="6">
        <v>1</v>
      </c>
      <c r="G37" s="6" t="s">
        <v>43</v>
      </c>
      <c r="H37" s="14">
        <v>504</v>
      </c>
      <c r="I37" s="14">
        <v>195</v>
      </c>
      <c r="J37" s="14">
        <v>2.5</v>
      </c>
      <c r="K37" s="7">
        <f t="shared" si="2"/>
        <v>1.9287449999999999</v>
      </c>
      <c r="L37" s="7">
        <v>1.6252</v>
      </c>
      <c r="M37" s="7">
        <f t="shared" si="3"/>
        <v>0.30354499999999995</v>
      </c>
      <c r="N37" s="8">
        <v>5.18</v>
      </c>
      <c r="O37" s="8">
        <v>2.6</v>
      </c>
      <c r="P37" s="8">
        <f t="shared" si="4"/>
        <v>9.2016820999999975</v>
      </c>
      <c r="Q37" s="6" t="s">
        <v>56</v>
      </c>
      <c r="R37" s="12" t="s">
        <v>70</v>
      </c>
      <c r="S37" s="12">
        <v>1</v>
      </c>
      <c r="T37" s="8">
        <v>0.18</v>
      </c>
      <c r="U37" s="8">
        <f t="shared" si="1"/>
        <v>0.18</v>
      </c>
      <c r="V37" s="17"/>
      <c r="W37" s="31"/>
    </row>
    <row r="38" spans="1:23" x14ac:dyDescent="0.2">
      <c r="A38" s="17"/>
      <c r="B38" s="17"/>
      <c r="C38" s="19"/>
      <c r="D38" s="17"/>
      <c r="E38" s="6" t="s">
        <v>36</v>
      </c>
      <c r="F38" s="6">
        <v>8</v>
      </c>
      <c r="G38" s="6"/>
      <c r="H38" s="14"/>
      <c r="I38" s="14"/>
      <c r="J38" s="14"/>
      <c r="K38" s="7"/>
      <c r="L38" s="7"/>
      <c r="M38" s="7"/>
      <c r="N38" s="8">
        <v>4.2000000000000003E-2</v>
      </c>
      <c r="O38" s="8"/>
      <c r="P38" s="8">
        <f>F38*N38</f>
        <v>0.33600000000000002</v>
      </c>
      <c r="Q38" s="6" t="s">
        <v>57</v>
      </c>
      <c r="R38" s="12" t="s">
        <v>65</v>
      </c>
      <c r="S38" s="12">
        <v>1</v>
      </c>
      <c r="T38" s="8">
        <v>0.15</v>
      </c>
      <c r="U38" s="8">
        <f t="shared" si="1"/>
        <v>0.15</v>
      </c>
      <c r="V38" s="17"/>
      <c r="W38" s="31"/>
    </row>
    <row r="39" spans="1:23" x14ac:dyDescent="0.2">
      <c r="A39" s="17"/>
      <c r="B39" s="17"/>
      <c r="C39" s="19"/>
      <c r="D39" s="17"/>
      <c r="E39" s="6" t="s">
        <v>55</v>
      </c>
      <c r="F39" s="6">
        <v>8</v>
      </c>
      <c r="G39" s="6"/>
      <c r="H39" s="14"/>
      <c r="I39" s="14"/>
      <c r="J39" s="14"/>
      <c r="K39" s="7"/>
      <c r="L39" s="7"/>
      <c r="M39" s="7"/>
      <c r="N39" s="8">
        <v>3.3000000000000002E-2</v>
      </c>
      <c r="O39" s="8"/>
      <c r="P39" s="8">
        <f>F39*N39</f>
        <v>0.26400000000000001</v>
      </c>
      <c r="Q39" s="6" t="s">
        <v>61</v>
      </c>
      <c r="R39" s="12" t="s">
        <v>69</v>
      </c>
      <c r="S39" s="12">
        <v>1</v>
      </c>
      <c r="T39" s="8">
        <v>0.08</v>
      </c>
      <c r="U39" s="8">
        <f t="shared" si="1"/>
        <v>0.08</v>
      </c>
      <c r="V39" s="17"/>
      <c r="W39" s="31"/>
    </row>
    <row r="40" spans="1:23" x14ac:dyDescent="0.2">
      <c r="A40" s="17"/>
      <c r="B40" s="17"/>
      <c r="C40" s="19"/>
      <c r="D40" s="17"/>
      <c r="E40" s="6"/>
      <c r="F40" s="6"/>
      <c r="G40" s="6"/>
      <c r="H40" s="14"/>
      <c r="I40" s="14"/>
      <c r="J40" s="14"/>
      <c r="K40" s="7"/>
      <c r="L40" s="7"/>
      <c r="M40" s="7"/>
      <c r="N40" s="8"/>
      <c r="O40" s="8"/>
      <c r="P40" s="8"/>
      <c r="Q40" s="6" t="s">
        <v>64</v>
      </c>
      <c r="R40" s="6" t="s">
        <v>100</v>
      </c>
      <c r="S40" s="6">
        <v>36</v>
      </c>
      <c r="T40" s="8">
        <v>0.05</v>
      </c>
      <c r="U40" s="8">
        <f t="shared" si="1"/>
        <v>1.8</v>
      </c>
      <c r="V40" s="17"/>
      <c r="W40" s="31"/>
    </row>
    <row r="41" spans="1:23" x14ac:dyDescent="0.2">
      <c r="A41" s="17"/>
      <c r="B41" s="17"/>
      <c r="C41" s="19"/>
      <c r="D41" s="17"/>
      <c r="E41" s="17" t="s">
        <v>38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8">
        <f>SUM(P23:P40)</f>
        <v>34.707128245</v>
      </c>
      <c r="Q41" s="17" t="s">
        <v>39</v>
      </c>
      <c r="R41" s="17"/>
      <c r="S41" s="17"/>
      <c r="T41" s="17"/>
      <c r="U41" s="8">
        <f>SUM(U23:U40)</f>
        <v>3.73</v>
      </c>
      <c r="V41" s="17"/>
      <c r="W41" s="31"/>
    </row>
    <row r="42" spans="1:23" x14ac:dyDescent="0.2">
      <c r="A42" s="35">
        <v>4</v>
      </c>
      <c r="B42" s="35" t="s">
        <v>73</v>
      </c>
      <c r="C42" s="36" t="s">
        <v>74</v>
      </c>
      <c r="D42" s="35"/>
      <c r="E42" s="6" t="s">
        <v>75</v>
      </c>
      <c r="F42" s="6">
        <v>1</v>
      </c>
      <c r="G42" s="6" t="s">
        <v>29</v>
      </c>
      <c r="H42" s="14">
        <v>580</v>
      </c>
      <c r="I42" s="14">
        <v>291.5</v>
      </c>
      <c r="J42" s="14">
        <v>2</v>
      </c>
      <c r="K42" s="7">
        <f t="shared" ref="K42:K48" si="5">H42*I42*J42*0.00000785</f>
        <v>2.6543989999999997</v>
      </c>
      <c r="L42" s="7">
        <v>2.62</v>
      </c>
      <c r="M42" s="7">
        <f t="shared" ref="M42:M48" si="6">K42-L42</f>
        <v>3.4398999999999624E-2</v>
      </c>
      <c r="N42" s="8">
        <v>5.18</v>
      </c>
      <c r="O42" s="8">
        <v>2.6</v>
      </c>
      <c r="P42" s="8">
        <f t="shared" ref="P42:P48" si="7">(K42*N42-M42*O42)*F42</f>
        <v>13.660349419999998</v>
      </c>
      <c r="Q42" s="6" t="s">
        <v>56</v>
      </c>
      <c r="R42" s="6" t="s">
        <v>70</v>
      </c>
      <c r="S42" s="6">
        <v>1</v>
      </c>
      <c r="T42" s="8">
        <v>0.18</v>
      </c>
      <c r="U42" s="8">
        <f t="shared" si="1"/>
        <v>0.18</v>
      </c>
      <c r="V42" s="32">
        <v>1.1200000000000001</v>
      </c>
      <c r="W42" s="35">
        <f>V42*(P52+U52-P51)+P51*1.03</f>
        <v>31.704795027359999</v>
      </c>
    </row>
    <row r="43" spans="1:23" x14ac:dyDescent="0.2">
      <c r="A43" s="33"/>
      <c r="B43" s="33"/>
      <c r="C43" s="37"/>
      <c r="D43" s="33"/>
      <c r="E43" s="6"/>
      <c r="F43" s="6"/>
      <c r="G43" s="6"/>
      <c r="H43" s="14"/>
      <c r="I43" s="14"/>
      <c r="J43" s="14"/>
      <c r="K43" s="7"/>
      <c r="L43" s="7"/>
      <c r="M43" s="7"/>
      <c r="N43" s="8"/>
      <c r="O43" s="8"/>
      <c r="P43" s="8"/>
      <c r="Q43" s="6" t="s">
        <v>60</v>
      </c>
      <c r="R43" s="6" t="s">
        <v>65</v>
      </c>
      <c r="S43" s="6">
        <v>1</v>
      </c>
      <c r="T43" s="8">
        <v>0.15</v>
      </c>
      <c r="U43" s="8">
        <f t="shared" si="1"/>
        <v>0.15</v>
      </c>
      <c r="V43" s="33"/>
      <c r="W43" s="33"/>
    </row>
    <row r="44" spans="1:23" x14ac:dyDescent="0.2">
      <c r="A44" s="33"/>
      <c r="B44" s="33"/>
      <c r="C44" s="37"/>
      <c r="D44" s="33"/>
      <c r="E44" s="6"/>
      <c r="F44" s="6"/>
      <c r="G44" s="6"/>
      <c r="H44" s="14"/>
      <c r="I44" s="14"/>
      <c r="J44" s="14"/>
      <c r="K44" s="7"/>
      <c r="L44" s="7"/>
      <c r="M44" s="7"/>
      <c r="N44" s="8"/>
      <c r="O44" s="8"/>
      <c r="P44" s="8"/>
      <c r="Q44" s="6" t="s">
        <v>61</v>
      </c>
      <c r="R44" s="6" t="s">
        <v>65</v>
      </c>
      <c r="S44" s="6">
        <v>1</v>
      </c>
      <c r="T44" s="8">
        <v>0.15</v>
      </c>
      <c r="U44" s="8">
        <f t="shared" si="1"/>
        <v>0.15</v>
      </c>
      <c r="V44" s="33"/>
      <c r="W44" s="33"/>
    </row>
    <row r="45" spans="1:23" x14ac:dyDescent="0.2">
      <c r="A45" s="33"/>
      <c r="B45" s="33"/>
      <c r="C45" s="37"/>
      <c r="D45" s="33"/>
      <c r="E45" s="6"/>
      <c r="F45" s="6"/>
      <c r="G45" s="6"/>
      <c r="H45" s="14"/>
      <c r="I45" s="14"/>
      <c r="J45" s="14"/>
      <c r="K45" s="7"/>
      <c r="L45" s="7"/>
      <c r="M45" s="7"/>
      <c r="N45" s="8"/>
      <c r="O45" s="8"/>
      <c r="P45" s="8"/>
      <c r="Q45" s="6" t="s">
        <v>58</v>
      </c>
      <c r="R45" s="6" t="s">
        <v>79</v>
      </c>
      <c r="S45" s="6">
        <v>1</v>
      </c>
      <c r="T45" s="8">
        <v>1</v>
      </c>
      <c r="U45" s="8">
        <f t="shared" si="1"/>
        <v>1</v>
      </c>
      <c r="V45" s="33"/>
      <c r="W45" s="33"/>
    </row>
    <row r="46" spans="1:23" x14ac:dyDescent="0.2">
      <c r="A46" s="33"/>
      <c r="B46" s="33"/>
      <c r="C46" s="37"/>
      <c r="D46" s="33"/>
      <c r="E46" s="6" t="s">
        <v>76</v>
      </c>
      <c r="F46" s="6">
        <v>2</v>
      </c>
      <c r="G46" s="6" t="s">
        <v>29</v>
      </c>
      <c r="H46" s="14">
        <v>482</v>
      </c>
      <c r="I46" s="14">
        <v>104.5</v>
      </c>
      <c r="J46" s="14">
        <v>2</v>
      </c>
      <c r="K46" s="7">
        <f t="shared" si="5"/>
        <v>0.79079329999999992</v>
      </c>
      <c r="L46" s="7">
        <v>0.73299999999999998</v>
      </c>
      <c r="M46" s="7">
        <f t="shared" si="6"/>
        <v>5.7793299999999936E-2</v>
      </c>
      <c r="N46" s="8">
        <v>5.18</v>
      </c>
      <c r="O46" s="8">
        <v>2.6</v>
      </c>
      <c r="P46" s="8">
        <f>(K46*N46-M46*O46)*F46</f>
        <v>7.892093427999999</v>
      </c>
      <c r="Q46" s="6" t="s">
        <v>56</v>
      </c>
      <c r="R46" s="6" t="s">
        <v>79</v>
      </c>
      <c r="S46" s="6">
        <v>2</v>
      </c>
      <c r="T46" s="8">
        <v>0.1</v>
      </c>
      <c r="U46" s="8">
        <f t="shared" si="1"/>
        <v>0.2</v>
      </c>
      <c r="V46" s="33"/>
      <c r="W46" s="33"/>
    </row>
    <row r="47" spans="1:23" x14ac:dyDescent="0.2">
      <c r="A47" s="33"/>
      <c r="B47" s="33"/>
      <c r="C47" s="37"/>
      <c r="D47" s="33"/>
      <c r="E47" s="6"/>
      <c r="F47" s="6"/>
      <c r="G47" s="6"/>
      <c r="H47" s="14"/>
      <c r="I47" s="14"/>
      <c r="J47" s="14"/>
      <c r="K47" s="7"/>
      <c r="L47" s="7"/>
      <c r="M47" s="7"/>
      <c r="N47" s="8"/>
      <c r="O47" s="8"/>
      <c r="P47" s="8"/>
      <c r="Q47" s="6" t="s">
        <v>60</v>
      </c>
      <c r="R47" s="6" t="s">
        <v>69</v>
      </c>
      <c r="S47" s="6">
        <v>2</v>
      </c>
      <c r="T47" s="8">
        <v>0.08</v>
      </c>
      <c r="U47" s="8">
        <f t="shared" si="1"/>
        <v>0.16</v>
      </c>
      <c r="V47" s="33"/>
      <c r="W47" s="33"/>
    </row>
    <row r="48" spans="1:23" x14ac:dyDescent="0.2">
      <c r="A48" s="33"/>
      <c r="B48" s="33"/>
      <c r="C48" s="37"/>
      <c r="D48" s="33"/>
      <c r="E48" s="6" t="s">
        <v>77</v>
      </c>
      <c r="F48" s="6">
        <v>1</v>
      </c>
      <c r="G48" s="6" t="s">
        <v>29</v>
      </c>
      <c r="H48" s="14">
        <v>327</v>
      </c>
      <c r="I48" s="14">
        <v>102.5</v>
      </c>
      <c r="J48" s="14">
        <v>2</v>
      </c>
      <c r="K48" s="7">
        <f t="shared" si="5"/>
        <v>0.52622474999999991</v>
      </c>
      <c r="L48" s="7">
        <v>0.51</v>
      </c>
      <c r="M48" s="7">
        <f t="shared" si="6"/>
        <v>1.6224749999999899E-2</v>
      </c>
      <c r="N48" s="8">
        <v>5.18</v>
      </c>
      <c r="O48" s="8">
        <v>2.6</v>
      </c>
      <c r="P48" s="8">
        <f t="shared" si="7"/>
        <v>2.6836598549999997</v>
      </c>
      <c r="Q48" s="6" t="s">
        <v>56</v>
      </c>
      <c r="R48" s="6" t="s">
        <v>69</v>
      </c>
      <c r="S48" s="6">
        <v>1</v>
      </c>
      <c r="T48" s="8">
        <v>0.08</v>
      </c>
      <c r="U48" s="8">
        <f t="shared" si="1"/>
        <v>0.08</v>
      </c>
      <c r="V48" s="33"/>
      <c r="W48" s="33"/>
    </row>
    <row r="49" spans="1:23" x14ac:dyDescent="0.2">
      <c r="A49" s="33"/>
      <c r="B49" s="33"/>
      <c r="C49" s="37"/>
      <c r="D49" s="33"/>
      <c r="E49" s="6"/>
      <c r="F49" s="6"/>
      <c r="G49" s="6"/>
      <c r="H49" s="14"/>
      <c r="I49" s="14"/>
      <c r="J49" s="14"/>
      <c r="K49" s="7"/>
      <c r="L49" s="7"/>
      <c r="M49" s="7"/>
      <c r="N49" s="8"/>
      <c r="O49" s="8"/>
      <c r="P49" s="8"/>
      <c r="Q49" s="6" t="s">
        <v>57</v>
      </c>
      <c r="R49" s="6" t="s">
        <v>72</v>
      </c>
      <c r="S49" s="6">
        <v>1</v>
      </c>
      <c r="T49" s="8">
        <v>7.0000000000000007E-2</v>
      </c>
      <c r="U49" s="8">
        <f t="shared" si="1"/>
        <v>7.0000000000000007E-2</v>
      </c>
      <c r="V49" s="33"/>
      <c r="W49" s="33"/>
    </row>
    <row r="50" spans="1:23" x14ac:dyDescent="0.2">
      <c r="A50" s="33"/>
      <c r="B50" s="33"/>
      <c r="C50" s="37"/>
      <c r="D50" s="33"/>
      <c r="E50" s="6"/>
      <c r="F50" s="6"/>
      <c r="G50" s="6"/>
      <c r="H50" s="14"/>
      <c r="I50" s="14"/>
      <c r="J50" s="14"/>
      <c r="K50" s="7"/>
      <c r="L50" s="7"/>
      <c r="M50" s="7"/>
      <c r="N50" s="8"/>
      <c r="O50" s="8"/>
      <c r="P50" s="8"/>
      <c r="Q50" s="6" t="s">
        <v>58</v>
      </c>
      <c r="R50" s="6" t="s">
        <v>66</v>
      </c>
      <c r="S50" s="6">
        <v>1</v>
      </c>
      <c r="T50" s="8">
        <v>0.05</v>
      </c>
      <c r="U50" s="8">
        <f t="shared" si="1"/>
        <v>0.05</v>
      </c>
      <c r="V50" s="33"/>
      <c r="W50" s="33"/>
    </row>
    <row r="51" spans="1:23" x14ac:dyDescent="0.2">
      <c r="A51" s="33"/>
      <c r="B51" s="33"/>
      <c r="C51" s="37"/>
      <c r="D51" s="33"/>
      <c r="E51" s="6" t="s">
        <v>78</v>
      </c>
      <c r="F51" s="6">
        <v>6</v>
      </c>
      <c r="G51" s="6"/>
      <c r="H51" s="14"/>
      <c r="I51" s="14"/>
      <c r="J51" s="14"/>
      <c r="K51" s="7"/>
      <c r="L51" s="7"/>
      <c r="M51" s="7"/>
      <c r="N51" s="8">
        <v>4.2000000000000003E-2</v>
      </c>
      <c r="O51" s="8"/>
      <c r="P51" s="8">
        <f>F51*N51</f>
        <v>0.252</v>
      </c>
      <c r="Q51" s="6" t="s">
        <v>101</v>
      </c>
      <c r="R51" s="6" t="s">
        <v>100</v>
      </c>
      <c r="S51" s="6">
        <v>36</v>
      </c>
      <c r="T51" s="8">
        <v>0.05</v>
      </c>
      <c r="U51" s="8">
        <f t="shared" si="1"/>
        <v>1.8</v>
      </c>
      <c r="V51" s="33"/>
      <c r="W51" s="33"/>
    </row>
    <row r="52" spans="1:23" x14ac:dyDescent="0.2">
      <c r="A52" s="34"/>
      <c r="B52" s="34"/>
      <c r="C52" s="38"/>
      <c r="D52" s="34"/>
      <c r="E52" s="17" t="s">
        <v>38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8">
        <f>SUM(P42:P51)</f>
        <v>24.488102702999996</v>
      </c>
      <c r="Q52" s="17" t="s">
        <v>39</v>
      </c>
      <c r="R52" s="17"/>
      <c r="S52" s="17"/>
      <c r="T52" s="17"/>
      <c r="U52" s="8">
        <f>SUM(U42:U51)</f>
        <v>3.84</v>
      </c>
      <c r="V52" s="34"/>
      <c r="W52" s="34"/>
    </row>
    <row r="53" spans="1:23" x14ac:dyDescent="0.2">
      <c r="A53" s="17">
        <v>5</v>
      </c>
      <c r="B53" s="17" t="s">
        <v>80</v>
      </c>
      <c r="C53" s="19" t="s">
        <v>81</v>
      </c>
      <c r="D53" s="17"/>
      <c r="E53" s="6" t="s">
        <v>86</v>
      </c>
      <c r="F53" s="6">
        <v>2</v>
      </c>
      <c r="G53" s="6" t="s">
        <v>29</v>
      </c>
      <c r="H53" s="14">
        <v>298</v>
      </c>
      <c r="I53" s="14">
        <v>294</v>
      </c>
      <c r="J53" s="14">
        <v>2.5</v>
      </c>
      <c r="K53" s="7">
        <f>H53*I53*J53*0.00000785</f>
        <v>1.7193854999999998</v>
      </c>
      <c r="L53" s="7">
        <v>1.3919999999999999</v>
      </c>
      <c r="M53" s="7">
        <f>K53-L53</f>
        <v>0.32738549999999988</v>
      </c>
      <c r="N53" s="8">
        <v>5.18</v>
      </c>
      <c r="O53" s="8">
        <v>2.6</v>
      </c>
      <c r="P53" s="8">
        <f>(K53*N53-M53*O53)*F53</f>
        <v>16.110429179999997</v>
      </c>
      <c r="Q53" s="6" t="s">
        <v>30</v>
      </c>
      <c r="R53" s="6" t="s">
        <v>65</v>
      </c>
      <c r="S53" s="6">
        <v>2</v>
      </c>
      <c r="T53" s="8">
        <v>0.15</v>
      </c>
      <c r="U53" s="8">
        <f t="shared" si="1"/>
        <v>0.3</v>
      </c>
      <c r="V53" s="16">
        <v>1.1200000000000001</v>
      </c>
      <c r="W53" s="31">
        <f>V53*(U66+P53+P54+P55+P56+P57)+(P58+P59+P60+P61+P62+P63+P64+P65)*1.03</f>
        <v>53.526292099999992</v>
      </c>
    </row>
    <row r="54" spans="1:23" x14ac:dyDescent="0.2">
      <c r="A54" s="17"/>
      <c r="B54" s="17"/>
      <c r="C54" s="19"/>
      <c r="D54" s="17"/>
      <c r="E54" s="6" t="s">
        <v>87</v>
      </c>
      <c r="F54" s="6">
        <v>1</v>
      </c>
      <c r="G54" s="6" t="s">
        <v>29</v>
      </c>
      <c r="H54" s="14">
        <v>290</v>
      </c>
      <c r="I54" s="14">
        <v>43</v>
      </c>
      <c r="J54" s="14">
        <v>2.5</v>
      </c>
      <c r="K54" s="7">
        <f t="shared" ref="K54:K55" si="8">H54*I54*J54*0.00000785</f>
        <v>0.24472374999999999</v>
      </c>
      <c r="L54" s="7">
        <v>0.22800000000000001</v>
      </c>
      <c r="M54" s="7">
        <f t="shared" ref="M54:M56" si="9">K54-L54</f>
        <v>1.6723749999999982E-2</v>
      </c>
      <c r="N54" s="8">
        <v>5.18</v>
      </c>
      <c r="O54" s="8">
        <v>2.6</v>
      </c>
      <c r="P54" s="8">
        <f t="shared" ref="P54:P55" si="10">(K54*N54-M54*O54)*F54</f>
        <v>1.2241872749999998</v>
      </c>
      <c r="Q54" s="6" t="s">
        <v>97</v>
      </c>
      <c r="R54" s="6" t="s">
        <v>65</v>
      </c>
      <c r="S54" s="6">
        <v>2</v>
      </c>
      <c r="T54" s="8">
        <v>0.15</v>
      </c>
      <c r="U54" s="8">
        <f t="shared" si="1"/>
        <v>0.3</v>
      </c>
      <c r="V54" s="17"/>
      <c r="W54" s="31"/>
    </row>
    <row r="55" spans="1:23" x14ac:dyDescent="0.2">
      <c r="A55" s="17"/>
      <c r="B55" s="17"/>
      <c r="C55" s="19"/>
      <c r="D55" s="17"/>
      <c r="E55" s="6" t="s">
        <v>88</v>
      </c>
      <c r="F55" s="6">
        <v>1</v>
      </c>
      <c r="G55" s="6" t="s">
        <v>29</v>
      </c>
      <c r="H55" s="14">
        <v>292</v>
      </c>
      <c r="I55" s="14">
        <v>43</v>
      </c>
      <c r="J55" s="14">
        <v>2.5</v>
      </c>
      <c r="K55" s="7">
        <f t="shared" si="8"/>
        <v>0.24641149999999998</v>
      </c>
      <c r="L55" s="7">
        <v>0.22800000000000001</v>
      </c>
      <c r="M55" s="7">
        <f t="shared" si="9"/>
        <v>1.841149999999997E-2</v>
      </c>
      <c r="N55" s="8">
        <v>5.18</v>
      </c>
      <c r="O55" s="8">
        <v>2.6</v>
      </c>
      <c r="P55" s="8">
        <f t="shared" si="10"/>
        <v>1.2285416699999998</v>
      </c>
      <c r="Q55" s="6" t="s">
        <v>98</v>
      </c>
      <c r="R55" s="6" t="s">
        <v>66</v>
      </c>
      <c r="S55" s="6">
        <v>2</v>
      </c>
      <c r="T55" s="8">
        <v>0.05</v>
      </c>
      <c r="U55" s="8">
        <f t="shared" si="1"/>
        <v>0.1</v>
      </c>
      <c r="V55" s="17"/>
      <c r="W55" s="31"/>
    </row>
    <row r="56" spans="1:23" x14ac:dyDescent="0.2">
      <c r="A56" s="17"/>
      <c r="B56" s="17"/>
      <c r="C56" s="19"/>
      <c r="D56" s="17"/>
      <c r="E56" s="6" t="s">
        <v>89</v>
      </c>
      <c r="F56" s="6">
        <v>1</v>
      </c>
      <c r="G56" s="6" t="s">
        <v>94</v>
      </c>
      <c r="H56" s="14">
        <v>369</v>
      </c>
      <c r="I56" s="14">
        <v>25</v>
      </c>
      <c r="J56" s="14">
        <v>2</v>
      </c>
      <c r="K56" s="7">
        <v>0.41899999999999998</v>
      </c>
      <c r="L56" s="7">
        <v>0.38100000000000001</v>
      </c>
      <c r="M56" s="7">
        <f t="shared" si="9"/>
        <v>3.7999999999999978E-2</v>
      </c>
      <c r="N56" s="8">
        <v>4.5999999999999996</v>
      </c>
      <c r="O56" s="8">
        <v>2.6</v>
      </c>
      <c r="P56" s="8">
        <f>(K56*N56-M56*O56)*F56</f>
        <v>1.8285999999999998</v>
      </c>
      <c r="Q56" s="6" t="s">
        <v>99</v>
      </c>
      <c r="R56" s="6" t="s">
        <v>69</v>
      </c>
      <c r="S56" s="6">
        <v>2</v>
      </c>
      <c r="T56" s="8">
        <v>0.08</v>
      </c>
      <c r="U56" s="8">
        <f t="shared" si="1"/>
        <v>0.16</v>
      </c>
      <c r="V56" s="17"/>
      <c r="W56" s="31"/>
    </row>
    <row r="57" spans="1:23" x14ac:dyDescent="0.2">
      <c r="A57" s="17"/>
      <c r="B57" s="17"/>
      <c r="C57" s="19"/>
      <c r="D57" s="17"/>
      <c r="E57" s="6" t="s">
        <v>92</v>
      </c>
      <c r="F57" s="6">
        <v>1</v>
      </c>
      <c r="G57" s="6" t="s">
        <v>95</v>
      </c>
      <c r="H57" s="14">
        <v>696.7117117117117</v>
      </c>
      <c r="I57" s="14">
        <v>20</v>
      </c>
      <c r="J57" s="14">
        <v>2</v>
      </c>
      <c r="K57" s="7">
        <v>0.41699999999999998</v>
      </c>
      <c r="L57" s="7">
        <v>0.379</v>
      </c>
      <c r="M57" s="7">
        <f t="shared" ref="M57" si="11">K57-L57</f>
        <v>3.7999999999999978E-2</v>
      </c>
      <c r="N57" s="8">
        <v>4.8</v>
      </c>
      <c r="O57" s="8">
        <v>2.6</v>
      </c>
      <c r="P57" s="8">
        <f>(K57*N57-M57*O57)*F57</f>
        <v>1.9027999999999998</v>
      </c>
      <c r="Q57" s="6" t="s">
        <v>30</v>
      </c>
      <c r="R57" s="6" t="s">
        <v>69</v>
      </c>
      <c r="S57" s="6">
        <v>1</v>
      </c>
      <c r="T57" s="8">
        <v>0.08</v>
      </c>
      <c r="U57" s="8">
        <f t="shared" si="1"/>
        <v>0.08</v>
      </c>
      <c r="V57" s="17"/>
      <c r="W57" s="31"/>
    </row>
    <row r="58" spans="1:23" x14ac:dyDescent="0.2">
      <c r="A58" s="17"/>
      <c r="B58" s="17"/>
      <c r="C58" s="19"/>
      <c r="D58" s="17"/>
      <c r="E58" s="6" t="s">
        <v>96</v>
      </c>
      <c r="F58" s="6">
        <v>1</v>
      </c>
      <c r="G58" s="6"/>
      <c r="H58" s="14"/>
      <c r="I58" s="14"/>
      <c r="J58" s="14"/>
      <c r="K58" s="7"/>
      <c r="L58" s="7"/>
      <c r="M58" s="7"/>
      <c r="N58" s="8">
        <v>8.0273000000000003</v>
      </c>
      <c r="O58" s="8"/>
      <c r="P58" s="8">
        <f t="shared" ref="P58:P65" si="12">F58*N58</f>
        <v>8.0273000000000003</v>
      </c>
      <c r="Q58" s="6" t="s">
        <v>99</v>
      </c>
      <c r="R58" s="6" t="s">
        <v>72</v>
      </c>
      <c r="S58" s="6">
        <v>1</v>
      </c>
      <c r="T58" s="8">
        <v>7.0000000000000007E-2</v>
      </c>
      <c r="U58" s="8">
        <f t="shared" si="1"/>
        <v>7.0000000000000007E-2</v>
      </c>
      <c r="V58" s="17"/>
      <c r="W58" s="31"/>
    </row>
    <row r="59" spans="1:23" x14ac:dyDescent="0.2">
      <c r="A59" s="17"/>
      <c r="B59" s="17"/>
      <c r="C59" s="19"/>
      <c r="D59" s="17"/>
      <c r="E59" s="6" t="s">
        <v>82</v>
      </c>
      <c r="F59" s="6">
        <v>1</v>
      </c>
      <c r="G59" s="6"/>
      <c r="H59" s="14"/>
      <c r="I59" s="14"/>
      <c r="J59" s="14"/>
      <c r="K59" s="7"/>
      <c r="L59" s="7"/>
      <c r="M59" s="7"/>
      <c r="N59" s="8">
        <v>3.1589999999999998</v>
      </c>
      <c r="O59" s="8"/>
      <c r="P59" s="8">
        <f t="shared" si="12"/>
        <v>3.1589999999999998</v>
      </c>
      <c r="Q59" s="12" t="s">
        <v>98</v>
      </c>
      <c r="R59" s="12" t="s">
        <v>66</v>
      </c>
      <c r="S59" s="12">
        <v>1</v>
      </c>
      <c r="T59" s="8">
        <v>0.05</v>
      </c>
      <c r="U59" s="8">
        <f t="shared" si="1"/>
        <v>0.05</v>
      </c>
      <c r="V59" s="17"/>
      <c r="W59" s="31"/>
    </row>
    <row r="60" spans="1:23" x14ac:dyDescent="0.2">
      <c r="A60" s="17"/>
      <c r="B60" s="17"/>
      <c r="C60" s="19"/>
      <c r="D60" s="17"/>
      <c r="E60" s="6" t="s">
        <v>93</v>
      </c>
      <c r="F60" s="6">
        <v>4</v>
      </c>
      <c r="G60" s="6"/>
      <c r="H60" s="14"/>
      <c r="I60" s="14"/>
      <c r="J60" s="14"/>
      <c r="K60" s="7"/>
      <c r="L60" s="7"/>
      <c r="M60" s="7"/>
      <c r="N60" s="8">
        <v>0.1137</v>
      </c>
      <c r="O60" s="8"/>
      <c r="P60" s="8">
        <f t="shared" si="12"/>
        <v>0.45479999999999998</v>
      </c>
      <c r="Q60" s="12" t="s">
        <v>30</v>
      </c>
      <c r="R60" s="6" t="s">
        <v>68</v>
      </c>
      <c r="S60" s="12">
        <v>1</v>
      </c>
      <c r="T60" s="8">
        <v>0.08</v>
      </c>
      <c r="U60" s="8">
        <f t="shared" si="1"/>
        <v>0.08</v>
      </c>
      <c r="V60" s="17"/>
      <c r="W60" s="31"/>
    </row>
    <row r="61" spans="1:23" x14ac:dyDescent="0.2">
      <c r="A61" s="17"/>
      <c r="B61" s="17"/>
      <c r="C61" s="19"/>
      <c r="D61" s="17"/>
      <c r="E61" s="6" t="s">
        <v>83</v>
      </c>
      <c r="F61" s="6">
        <v>1</v>
      </c>
      <c r="G61" s="6"/>
      <c r="H61" s="14"/>
      <c r="I61" s="14"/>
      <c r="J61" s="14"/>
      <c r="K61" s="7"/>
      <c r="L61" s="7"/>
      <c r="M61" s="7"/>
      <c r="N61" s="8">
        <v>3.1589999999999998</v>
      </c>
      <c r="O61" s="8"/>
      <c r="P61" s="8">
        <f t="shared" si="12"/>
        <v>3.1589999999999998</v>
      </c>
      <c r="Q61" s="12" t="s">
        <v>99</v>
      </c>
      <c r="R61" s="6" t="s">
        <v>71</v>
      </c>
      <c r="S61" s="12">
        <v>1</v>
      </c>
      <c r="T61" s="8">
        <v>7.0000000000000007E-2</v>
      </c>
      <c r="U61" s="8">
        <f t="shared" si="1"/>
        <v>7.0000000000000007E-2</v>
      </c>
      <c r="V61" s="17"/>
      <c r="W61" s="31"/>
    </row>
    <row r="62" spans="1:23" x14ac:dyDescent="0.2">
      <c r="A62" s="17"/>
      <c r="B62" s="17"/>
      <c r="C62" s="19"/>
      <c r="D62" s="17"/>
      <c r="E62" s="6" t="s">
        <v>84</v>
      </c>
      <c r="F62" s="6">
        <v>2</v>
      </c>
      <c r="G62" s="6"/>
      <c r="H62" s="14"/>
      <c r="I62" s="14"/>
      <c r="J62" s="14"/>
      <c r="K62" s="7"/>
      <c r="L62" s="7"/>
      <c r="M62" s="7"/>
      <c r="N62" s="8">
        <v>0.65700000000000003</v>
      </c>
      <c r="O62" s="8"/>
      <c r="P62" s="8">
        <f t="shared" si="12"/>
        <v>1.3140000000000001</v>
      </c>
      <c r="Q62" s="12" t="s">
        <v>98</v>
      </c>
      <c r="R62" s="6" t="s">
        <v>46</v>
      </c>
      <c r="S62" s="12">
        <v>1</v>
      </c>
      <c r="T62" s="8">
        <v>0.05</v>
      </c>
      <c r="U62" s="8">
        <f t="shared" si="1"/>
        <v>0.05</v>
      </c>
      <c r="V62" s="17"/>
      <c r="W62" s="31"/>
    </row>
    <row r="63" spans="1:23" x14ac:dyDescent="0.2">
      <c r="A63" s="17"/>
      <c r="B63" s="17"/>
      <c r="C63" s="19"/>
      <c r="D63" s="17"/>
      <c r="E63" s="6" t="s">
        <v>85</v>
      </c>
      <c r="F63" s="6">
        <v>2</v>
      </c>
      <c r="G63" s="6"/>
      <c r="H63" s="14"/>
      <c r="I63" s="14"/>
      <c r="J63" s="14"/>
      <c r="K63" s="7"/>
      <c r="L63" s="7"/>
      <c r="M63" s="7"/>
      <c r="N63" s="8">
        <v>0.1149</v>
      </c>
      <c r="O63" s="8"/>
      <c r="P63" s="8">
        <f t="shared" si="12"/>
        <v>0.2298</v>
      </c>
      <c r="Q63" s="12" t="s">
        <v>97</v>
      </c>
      <c r="R63" s="6" t="s">
        <v>66</v>
      </c>
      <c r="S63" s="12">
        <v>1</v>
      </c>
      <c r="T63" s="8">
        <v>0.05</v>
      </c>
      <c r="U63" s="8">
        <f t="shared" si="1"/>
        <v>0.05</v>
      </c>
      <c r="V63" s="17"/>
      <c r="W63" s="31"/>
    </row>
    <row r="64" spans="1:23" x14ac:dyDescent="0.2">
      <c r="A64" s="17"/>
      <c r="B64" s="17"/>
      <c r="C64" s="19"/>
      <c r="D64" s="17"/>
      <c r="E64" s="6" t="s">
        <v>90</v>
      </c>
      <c r="F64" s="6">
        <v>1</v>
      </c>
      <c r="G64" s="6"/>
      <c r="H64" s="14"/>
      <c r="I64" s="14"/>
      <c r="J64" s="14"/>
      <c r="K64" s="7"/>
      <c r="L64" s="7"/>
      <c r="M64" s="7"/>
      <c r="N64" s="8">
        <v>4.8789999999999996</v>
      </c>
      <c r="O64" s="8"/>
      <c r="P64" s="8">
        <f t="shared" si="12"/>
        <v>4.8789999999999996</v>
      </c>
      <c r="Q64" s="12" t="s">
        <v>64</v>
      </c>
      <c r="R64" s="6" t="s">
        <v>100</v>
      </c>
      <c r="S64" s="6">
        <v>93.5</v>
      </c>
      <c r="T64" s="8">
        <v>0.05</v>
      </c>
      <c r="U64" s="8">
        <f t="shared" si="1"/>
        <v>4.6749999999999998</v>
      </c>
      <c r="V64" s="17"/>
      <c r="W64" s="31"/>
    </row>
    <row r="65" spans="1:23" x14ac:dyDescent="0.2">
      <c r="A65" s="17"/>
      <c r="B65" s="17"/>
      <c r="C65" s="19"/>
      <c r="D65" s="17"/>
      <c r="E65" s="6" t="s">
        <v>91</v>
      </c>
      <c r="F65" s="6">
        <v>1</v>
      </c>
      <c r="G65" s="6"/>
      <c r="H65" s="14"/>
      <c r="I65" s="14"/>
      <c r="J65" s="14"/>
      <c r="K65" s="7"/>
      <c r="L65" s="7"/>
      <c r="M65" s="7"/>
      <c r="N65" s="8">
        <v>0.32</v>
      </c>
      <c r="O65" s="8"/>
      <c r="P65" s="8">
        <f t="shared" si="12"/>
        <v>0.32</v>
      </c>
      <c r="Q65" s="6"/>
      <c r="R65" s="6"/>
      <c r="S65" s="6"/>
      <c r="T65" s="8"/>
      <c r="U65" s="8"/>
      <c r="V65" s="17"/>
      <c r="W65" s="31"/>
    </row>
    <row r="66" spans="1:23" x14ac:dyDescent="0.2">
      <c r="A66" s="17"/>
      <c r="B66" s="17"/>
      <c r="C66" s="19"/>
      <c r="D66" s="17"/>
      <c r="E66" s="17" t="s">
        <v>38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8">
        <f>SUM(P54:P65)</f>
        <v>27.727028945000001</v>
      </c>
      <c r="Q66" s="17" t="s">
        <v>39</v>
      </c>
      <c r="R66" s="17"/>
      <c r="S66" s="17"/>
      <c r="T66" s="17"/>
      <c r="U66" s="8">
        <f>SUM(U54:U65)</f>
        <v>5.6849999999999996</v>
      </c>
      <c r="V66" s="17"/>
      <c r="W66" s="31"/>
    </row>
  </sheetData>
  <mergeCells count="58">
    <mergeCell ref="A53:A66"/>
    <mergeCell ref="B53:B66"/>
    <mergeCell ref="C53:C66"/>
    <mergeCell ref="D53:D66"/>
    <mergeCell ref="Q52:T52"/>
    <mergeCell ref="A42:A52"/>
    <mergeCell ref="B42:B52"/>
    <mergeCell ref="C42:C52"/>
    <mergeCell ref="D42:D52"/>
    <mergeCell ref="V42:V52"/>
    <mergeCell ref="W42:W52"/>
    <mergeCell ref="E66:O66"/>
    <mergeCell ref="Q66:T66"/>
    <mergeCell ref="V53:V66"/>
    <mergeCell ref="W53:W66"/>
    <mergeCell ref="E52:O52"/>
    <mergeCell ref="V23:V41"/>
    <mergeCell ref="W23:W41"/>
    <mergeCell ref="A23:A41"/>
    <mergeCell ref="B23:B41"/>
    <mergeCell ref="C23:C41"/>
    <mergeCell ref="D23:D41"/>
    <mergeCell ref="E41:O41"/>
    <mergeCell ref="Q41:T41"/>
    <mergeCell ref="P2:P3"/>
    <mergeCell ref="Q2:U2"/>
    <mergeCell ref="A2:A3"/>
    <mergeCell ref="B2:B3"/>
    <mergeCell ref="C2:C3"/>
    <mergeCell ref="D2:D3"/>
    <mergeCell ref="E2:E3"/>
    <mergeCell ref="F2:F3"/>
    <mergeCell ref="E10:O10"/>
    <mergeCell ref="G2:G3"/>
    <mergeCell ref="H2:J2"/>
    <mergeCell ref="K2:M2"/>
    <mergeCell ref="N2:O2"/>
    <mergeCell ref="A1:W1"/>
    <mergeCell ref="Q10:T10"/>
    <mergeCell ref="A11:A22"/>
    <mergeCell ref="B11:B22"/>
    <mergeCell ref="C11:C22"/>
    <mergeCell ref="D11:D22"/>
    <mergeCell ref="E11:E15"/>
    <mergeCell ref="V2:V3"/>
    <mergeCell ref="W2:W3"/>
    <mergeCell ref="A4:A10"/>
    <mergeCell ref="B4:B10"/>
    <mergeCell ref="C4:C10"/>
    <mergeCell ref="D4:D10"/>
    <mergeCell ref="E4:E8"/>
    <mergeCell ref="V4:V10"/>
    <mergeCell ref="W4:W10"/>
    <mergeCell ref="V11:V22"/>
    <mergeCell ref="W11:W22"/>
    <mergeCell ref="E16:E21"/>
    <mergeCell ref="E22:O22"/>
    <mergeCell ref="Q22:T22"/>
  </mergeCells>
  <phoneticPr fontId="2" type="noConversion"/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cp:lastPrinted>2022-12-03T06:55:48Z</cp:lastPrinted>
  <dcterms:created xsi:type="dcterms:W3CDTF">2022-12-02T07:24:50Z</dcterms:created>
  <dcterms:modified xsi:type="dcterms:W3CDTF">2022-12-06T01:35:52Z</dcterms:modified>
</cp:coreProperties>
</file>