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680" tabRatio="697" firstSheet="1" activeTab="4"/>
  </bookViews>
  <sheets>
    <sheet name="KING" sheetId="29" state="veryHidden" r:id="rId1"/>
    <sheet name="主驾驶首页 " sheetId="13" r:id="rId2"/>
    <sheet name="大黄蜂驾驶员座椅总成" sheetId="17" r:id="rId3"/>
    <sheet name="副驾驶员首页 " sheetId="18" r:id="rId4"/>
    <sheet name="副驾驶员座椅总成" sheetId="20" r:id="rId5"/>
    <sheet name="SHT0012295" sheetId="30" r:id="rId6"/>
    <sheet name="SHT0012294" sheetId="31" r:id="rId7"/>
    <sheet name="SHT0012440" sheetId="32" r:id="rId8"/>
    <sheet name="SHT0012288" sheetId="33" r:id="rId9"/>
    <sheet name="SHT0012292" sheetId="34" r:id="rId10"/>
    <sheet name="SHT0011613" sheetId="35" r:id="rId11"/>
    <sheet name="SHT0012220" sheetId="36" r:id="rId12"/>
    <sheet name="SHT0014598" sheetId="37" r:id="rId13"/>
    <sheet name="SHT0012320" sheetId="38" r:id="rId14"/>
    <sheet name="SHT0012319" sheetId="39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2" hidden="1">大黄蜂驾驶员座椅总成!$A$8:$BF$78</definedName>
    <definedName name="_xlnm._FilterDatabase" localSheetId="4" hidden="1">副驾驶员座椅总成!$A$9:$AX$65</definedName>
    <definedName name="_xlnm._FilterDatabase" localSheetId="5" hidden="1">'SHT0012295'!$A$9:$BA$13</definedName>
    <definedName name="_xlnm._FilterDatabase" localSheetId="6" hidden="1">'SHT0012294'!$A$2:$AR$15</definedName>
    <definedName name="_xlnm._FilterDatabase" localSheetId="7" hidden="1">'SHT0012440'!$A$9:$AP$13</definedName>
    <definedName name="_xlnm._FilterDatabase" localSheetId="8" hidden="1">'SHT0012288'!$A$9:$BA$13</definedName>
    <definedName name="_xlnm._FilterDatabase" localSheetId="9" hidden="1">'SHT0012292'!$A$9:$BE$86</definedName>
    <definedName name="_xlnm._FilterDatabase" localSheetId="10" hidden="1">'SHT0011613'!$A$7:$AO$22</definedName>
    <definedName name="_xlnm._FilterDatabase" localSheetId="11" hidden="1">'SHT0012220'!$A$9:$AN$13</definedName>
    <definedName name="_xlnm._FilterDatabase" localSheetId="12" hidden="1">'SHT0014598'!$A$7:$AP$11</definedName>
    <definedName name="_xlnm._FilterDatabase" localSheetId="13" hidden="1">'SHT0012320'!$A$9:$AT$24</definedName>
    <definedName name="_xlnm._FilterDatabase" localSheetId="14" hidden="1">'SHT0012319'!$A$9:$AR$19</definedName>
    <definedName name="_xlnm.Print_Area" localSheetId="3">'副驾驶员首页 '!$A$1:$Z$26</definedName>
    <definedName name="_xlnm.Print_Area" localSheetId="1">'主驾驶首页 '!$A$1:$Z$22</definedName>
    <definedName name="_xlnm.Print_Titles" localSheetId="2">大黄蜂驾驶员座椅总成!$8:$8</definedName>
    <definedName name="_xlnm.Print_Titles" localSheetId="4">副驾驶员座椅总成!$8:$8</definedName>
    <definedName name="_xlnm.Print_Area" localSheetId="5">'SHT0012295'!$A$1:$AQ$13</definedName>
    <definedName name="_xlnm.Print_Titles" localSheetId="5">'SHT0012295'!$9:$9</definedName>
    <definedName name="_xlnm.Print_Area" localSheetId="6">'SHT0012294'!$A$1:$AR$15</definedName>
    <definedName name="_xlnm.Print_Titles" localSheetId="6">'SHT0012294'!$1:$2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PRINT_AREA_MI">'[21]RD제품개발투자비(매가)'!#REF!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[26]总表!#REF!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2">大黄蜂驾驶员座椅总成!$A$1:$AW$78</definedName>
    <definedName name="_xlnm.Print_Area" localSheetId="4">副驾驶员座椅总成!$A$1:$AX$65</definedName>
    <definedName name="_xlnm.Print_Area" localSheetId="7">'SHT0012440'!$A$1:$AP$13</definedName>
    <definedName name="_xlnm.Print_Titles" localSheetId="7">'SHT0012440'!$9:$9</definedName>
    <definedName name="_xlnm.Print_Area" localSheetId="8">'SHT0012288'!$A$1:$AQ$13</definedName>
    <definedName name="_xlnm.Print_Titles" localSheetId="8">'SHT0012288'!$9:$9</definedName>
    <definedName name="_xlnm.Print_Area" localSheetId="9">'SHT0012292'!$A$1:$AU$86</definedName>
    <definedName name="_xlnm.Print_Titles" localSheetId="9">'SHT0012292'!$9:$9</definedName>
    <definedName name="_xlnm.Print_Area" localSheetId="11">'SHT0012220'!$A$1:$AN$13</definedName>
    <definedName name="_xlnm.Print_Titles" localSheetId="11">'SHT0012220'!$9:$9</definedName>
    <definedName name="_xlnm.Print_Area" localSheetId="12">'SHT0014598'!$A$1:$AO$11</definedName>
    <definedName name="_xlnm.Print_Area" localSheetId="13">'SHT0012320'!$A$1:$AT$24</definedName>
    <definedName name="_xlnm.Print_Titles" localSheetId="13">'SHT0012320'!$8:$9</definedName>
    <definedName name="_xlnm.Print_Area" localSheetId="14">'SHT0012319'!$A$1:$AR$19</definedName>
    <definedName name="_xlnm.Print_Titles" localSheetId="14">'SHT0012319'!$8:$9</definedName>
    <definedName name="_1_?" localSheetId="14">#REF!</definedName>
    <definedName name="_2__123Graph_BCHART_5" localSheetId="14" hidden="1">#REF!</definedName>
    <definedName name="_3__123Graph_CCHART_5" localSheetId="14" hidden="1">#REF!</definedName>
    <definedName name="_4__123Graph_DCHART_5" localSheetId="14" hidden="1">#REF!</definedName>
    <definedName name="_5__123Graph_ECHART_5" localSheetId="14" hidden="1">#REF!</definedName>
    <definedName name="_6__123Graph_FCHART_5" localSheetId="14" hidden="1">#REF!</definedName>
    <definedName name="_7__123Graph_XCHART_5" localSheetId="14" hidden="1">#REF!</definedName>
    <definedName name="_BAS11" localSheetId="14">#REF!</definedName>
    <definedName name="_BAS12" localSheetId="14">#REF!</definedName>
    <definedName name="_BAS13" localSheetId="14">#REF!</definedName>
    <definedName name="_BAS14" localSheetId="14">#REF!</definedName>
    <definedName name="_BAS21" localSheetId="14">#REF!</definedName>
    <definedName name="_BAS22" localSheetId="14">#REF!</definedName>
    <definedName name="_BAS23" localSheetId="14">#REF!</definedName>
    <definedName name="_BAS24" localSheetId="14">#REF!</definedName>
    <definedName name="_BAS31" localSheetId="14">#REF!</definedName>
    <definedName name="_BAS32" localSheetId="14">#REF!</definedName>
    <definedName name="_BAS33" localSheetId="14">#REF!</definedName>
    <definedName name="_BAS34" localSheetId="14">#REF!</definedName>
    <definedName name="_BSS1" localSheetId="14">#REF!</definedName>
    <definedName name="_BSS2" localSheetId="14">#REF!</definedName>
    <definedName name="_BSS3" localSheetId="14">#REF!</definedName>
    <definedName name="_BSS4" localSheetId="14">#REF!</definedName>
    <definedName name="_Regression_Out" localSheetId="14" hidden="1">#REF!</definedName>
    <definedName name="_Regression_X" localSheetId="14" hidden="1">#REF!</definedName>
    <definedName name="_Regression_Y" localSheetId="14" hidden="1">#REF!</definedName>
    <definedName name="_Sort" localSheetId="14" hidden="1">#REF!</definedName>
    <definedName name="a" localSheetId="14">#REF!</definedName>
    <definedName name="abcd" localSheetId="14">#REF!</definedName>
    <definedName name="Abzinsfaktor" localSheetId="14">#REF!</definedName>
    <definedName name="Auf_Abzinsungsfaktor" localSheetId="14">#REF!</definedName>
    <definedName name="awc" localSheetId="14">#REF!</definedName>
    <definedName name="B" localSheetId="14">#REF!</definedName>
    <definedName name="BB" localSheetId="14">#REF!</definedName>
    <definedName name="bc" localSheetId="14">#REF!</definedName>
    <definedName name="blatt2" localSheetId="14">#REF!</definedName>
    <definedName name="CC" localSheetId="14">#REF!</definedName>
    <definedName name="CC.QQ" localSheetId="14">#REF!</definedName>
    <definedName name="ck" localSheetId="14" hidden="1">#REF!</definedName>
    <definedName name="code" localSheetId="14">#REF!</definedName>
    <definedName name="Cost" localSheetId="14">#REF!</definedName>
    <definedName name="CZK" localSheetId="14">#REF!</definedName>
    <definedName name="d" localSheetId="14">#REF!</definedName>
    <definedName name="Database" localSheetId="14">#REF!</definedName>
    <definedName name="DATEE" localSheetId="14">#REF!</definedName>
    <definedName name="Daten" localSheetId="14">#REF!</definedName>
    <definedName name="DD" localSheetId="14">#REF!</definedName>
    <definedName name="DDATE" localSheetId="14">#REF!</definedName>
    <definedName name="DKDKFG8TBTB2RT" localSheetId="14">#REF!</definedName>
    <definedName name="DOL" localSheetId="14">#REF!</definedName>
    <definedName name="DOLLAR" localSheetId="14">#REF!</definedName>
    <definedName name="DV_Grand_Total" localSheetId="14">#REF!</definedName>
    <definedName name="DV_Grand_Total_Mkt" localSheetId="14">#REF!</definedName>
    <definedName name="EE" localSheetId="14">#REF!</definedName>
    <definedName name="Eingabe" localSheetId="14">#REF!</definedName>
    <definedName name="Eingabe2" localSheetId="14">#REF!</definedName>
    <definedName name="Eingabe3" localSheetId="14">#REF!</definedName>
    <definedName name="Eingabe4" localSheetId="14">#REF!</definedName>
    <definedName name="ESP" localSheetId="14">#REF!</definedName>
    <definedName name="ex" localSheetId="14">#REF!</definedName>
    <definedName name="FF" localSheetId="14">#REF!</definedName>
    <definedName name="FGPRTBTB1RTDKDK" localSheetId="14">#REF!</definedName>
    <definedName name="fgRKRKRKRKRKTBTB2RTDKDK" localSheetId="14">#REF!</definedName>
    <definedName name="FRF" localSheetId="14">#REF!</definedName>
    <definedName name="Function" localSheetId="14">#REF!</definedName>
    <definedName name="GG" localSheetId="14">#REF!</definedName>
    <definedName name="hh" localSheetId="14">#REF!</definedName>
    <definedName name="II" localSheetId="14">#REF!</definedName>
    <definedName name="INDEX" localSheetId="14">#REF!</definedName>
    <definedName name="Individual" localSheetId="14">#REF!</definedName>
    <definedName name="ITL" localSheetId="14">#REF!</definedName>
    <definedName name="JIN" localSheetId="14">#REF!</definedName>
    <definedName name="JKL" localSheetId="14">#REF!</definedName>
    <definedName name="LARGE" localSheetId="14">#REF!</definedName>
    <definedName name="Mischpreis1" localSheetId="14">#REF!</definedName>
    <definedName name="Mischpreis2" localSheetId="14">#REF!</definedName>
    <definedName name="Mischpreis3" localSheetId="14">#REF!</definedName>
    <definedName name="Mischpreis4" localSheetId="14">#REF!</definedName>
    <definedName name="M행" localSheetId="14">#REF!</definedName>
    <definedName name="NEWCODE" localSheetId="14">#REF!</definedName>
    <definedName name="nime" localSheetId="14" hidden="1">#REF!</definedName>
    <definedName name="N행" localSheetId="14">#REF!</definedName>
    <definedName name="O행" localSheetId="14">#REF!</definedName>
    <definedName name="plant" localSheetId="14">#REF!</definedName>
    <definedName name="PLANTS" localSheetId="14">#REF!</definedName>
    <definedName name="prem" localSheetId="14">#REF!</definedName>
    <definedName name="PROJECT명" localSheetId="14">#REF!</definedName>
    <definedName name="PROTO" localSheetId="14">#REF!</definedName>
    <definedName name="PROTO1" localSheetId="14">#REF!</definedName>
    <definedName name="PV_Grand_Total" localSheetId="14">#REF!</definedName>
    <definedName name="PV_Grand_Total_Mkt" localSheetId="14">#REF!</definedName>
    <definedName name="P행" localSheetId="14">#REF!</definedName>
    <definedName name="Q행" localSheetId="14">#REF!</definedName>
    <definedName name="Retest_Percent" localSheetId="14">#REF!</definedName>
    <definedName name="Retest_Tot" localSheetId="14">#REF!</definedName>
    <definedName name="Retest_Tot_Mkt" localSheetId="14">#REF!</definedName>
    <definedName name="R행" localSheetId="14">#REF!</definedName>
    <definedName name="SMALL" localSheetId="14">#REF!</definedName>
    <definedName name="SPEED_D170" localSheetId="14">#REF!</definedName>
    <definedName name="S행" localSheetId="14">#REF!</definedName>
    <definedName name="Total_DV_and_PV_Testing" localSheetId="14">#REF!</definedName>
    <definedName name="Total_DV_and_PV_Testing_Mkt" localSheetId="14">#REF!</definedName>
    <definedName name="T행" localSheetId="14">#REF!</definedName>
    <definedName name="unit" localSheetId="14">#REF!</definedName>
    <definedName name="uu" localSheetId="14">#REF!</definedName>
    <definedName name="U행" localSheetId="14">#REF!</definedName>
    <definedName name="VV" localSheetId="14">#REF!</definedName>
    <definedName name="V행" localSheetId="14">#REF!</definedName>
    <definedName name="W" localSheetId="14">#REF!</definedName>
    <definedName name="Werk011" localSheetId="14">#REF!</definedName>
    <definedName name="Werk012" localSheetId="14">#REF!</definedName>
    <definedName name="Werk013" localSheetId="14">#REF!</definedName>
    <definedName name="Werk014" localSheetId="14">#REF!</definedName>
    <definedName name="Werk021" localSheetId="14">#REF!</definedName>
    <definedName name="Werk022" localSheetId="14">#REF!</definedName>
    <definedName name="Werk023" localSheetId="14">#REF!</definedName>
    <definedName name="Werk024" localSheetId="14">#REF!</definedName>
    <definedName name="Werk031" localSheetId="14">#REF!</definedName>
    <definedName name="Werk032" localSheetId="14">#REF!</definedName>
    <definedName name="Werk033" localSheetId="14">#REF!</definedName>
    <definedName name="Werk034" localSheetId="14">#REF!</definedName>
    <definedName name="Werk041" localSheetId="14">#REF!</definedName>
    <definedName name="Werk042" localSheetId="14">#REF!</definedName>
    <definedName name="Werk043" localSheetId="14">#REF!</definedName>
    <definedName name="Werk044" localSheetId="14">#REF!</definedName>
    <definedName name="Werk051" localSheetId="14">#REF!</definedName>
    <definedName name="Werk052" localSheetId="14">#REF!</definedName>
    <definedName name="Werk053" localSheetId="14">#REF!</definedName>
    <definedName name="Werk054" localSheetId="14">#REF!</definedName>
    <definedName name="Werk061" localSheetId="14">#REF!</definedName>
    <definedName name="Werk062" localSheetId="14">#REF!</definedName>
    <definedName name="Werk063" localSheetId="14">#REF!</definedName>
    <definedName name="Werk064" localSheetId="14">#REF!</definedName>
    <definedName name="Werk071" localSheetId="14">#REF!</definedName>
    <definedName name="Werk072" localSheetId="14">#REF!</definedName>
    <definedName name="Werk073" localSheetId="14">#REF!</definedName>
    <definedName name="Werk074" localSheetId="14">#REF!</definedName>
    <definedName name="Werk081" localSheetId="14">#REF!</definedName>
    <definedName name="Werk082" localSheetId="14">#REF!</definedName>
    <definedName name="Werk083" localSheetId="14">#REF!</definedName>
    <definedName name="Werk084" localSheetId="14">#REF!</definedName>
    <definedName name="Werk091" localSheetId="14">#REF!</definedName>
    <definedName name="Werk092" localSheetId="14">#REF!</definedName>
    <definedName name="Werk093" localSheetId="14">#REF!</definedName>
    <definedName name="Werk094" localSheetId="14">#REF!</definedName>
    <definedName name="Werk101" localSheetId="14">#REF!</definedName>
    <definedName name="Werk102" localSheetId="14">#REF!</definedName>
    <definedName name="Werk103" localSheetId="14">#REF!</definedName>
    <definedName name="Werk104" localSheetId="14">#REF!</definedName>
    <definedName name="Werk111" localSheetId="14">#REF!</definedName>
    <definedName name="Werk112" localSheetId="14">#REF!</definedName>
    <definedName name="Werk113" localSheetId="14">#REF!</definedName>
    <definedName name="Werk114" localSheetId="14">#REF!</definedName>
    <definedName name="Werk121" localSheetId="14">#REF!</definedName>
    <definedName name="Werk122" localSheetId="14">#REF!</definedName>
    <definedName name="Werk123" localSheetId="14">#REF!</definedName>
    <definedName name="Werk124" localSheetId="14">#REF!</definedName>
    <definedName name="Werk131" localSheetId="14">#REF!</definedName>
    <definedName name="Werk132" localSheetId="14">#REF!</definedName>
    <definedName name="Werk133" localSheetId="14">#REF!</definedName>
    <definedName name="Werk134" localSheetId="14">#REF!</definedName>
    <definedName name="Werk141" localSheetId="14">#REF!</definedName>
    <definedName name="Werk142" localSheetId="14">#REF!</definedName>
    <definedName name="Werk143" localSheetId="14">#REF!</definedName>
    <definedName name="Werk144" localSheetId="14">#REF!</definedName>
    <definedName name="ww" localSheetId="14">#REF!</definedName>
    <definedName name="W행" localSheetId="14">#REF!</definedName>
    <definedName name="XG액션" localSheetId="14">#REF!</definedName>
    <definedName name="xx" localSheetId="14">#REF!</definedName>
    <definedName name="X행" localSheetId="14">#REF!</definedName>
    <definedName name="YEN" localSheetId="14">#REF!</definedName>
    <definedName name="yy" localSheetId="14">#REF!</definedName>
    <definedName name="YYY" localSheetId="14">#REF!</definedName>
    <definedName name="ZZ" localSheetId="14">#REF!</definedName>
    <definedName name="기안3" localSheetId="14">#REF!</definedName>
    <definedName name="기안갑" localSheetId="14">#REF!</definedName>
    <definedName name="기안용지" localSheetId="14">#REF!</definedName>
    <definedName name="기안을" localSheetId="14">#REF!</definedName>
    <definedName name="單位阡원_阡￥" localSheetId="14">#REF!</definedName>
    <definedName name="대회" localSheetId="14">#REF!</definedName>
    <definedName name="라ㅕ화" localSheetId="14">#REF!</definedName>
    <definedName name="_xlnm.Extract" localSheetId="14">#REF!</definedName>
    <definedName name="ㅁ1430" localSheetId="14">#REF!</definedName>
    <definedName name="모" localSheetId="14">#REF!</definedName>
    <definedName name="발" localSheetId="14">#REF!</definedName>
    <definedName name="변경" localSheetId="14">#REF!</definedName>
    <definedName name="부서" localSheetId="14">#REF!</definedName>
    <definedName name="부서별예산" localSheetId="14">#REF!</definedName>
    <definedName name="비교A" localSheetId="14">#REF!</definedName>
    <definedName name="ㅅ7" localSheetId="14">#REF!</definedName>
    <definedName name="사업투자" localSheetId="14">#REF!</definedName>
    <definedName name="사업투자1" localSheetId="14">#REF!</definedName>
    <definedName name="엉댜ㄷㅈ" localSheetId="14">#REF!</definedName>
    <definedName name="예산총괄시트설ONLY" localSheetId="14">#REF!</definedName>
    <definedName name="장기투자.94.BB" localSheetId="14">#REF!</definedName>
    <definedName name="제목" localSheetId="14">#REF!</definedName>
    <definedName name="투자비" localSheetId="14">#REF!</definedName>
    <definedName name="흵____R3_t" localSheetId="14">#REF!</definedName>
    <definedName name="ㅗㅗㅘㅣㅣㅏ" localSheetId="14">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V65" authorId="0">
      <text>
        <r>
          <rPr>
            <b/>
            <sz val="9"/>
            <rFont val="宋体"/>
            <charset val="134"/>
          </rPr>
          <t xml:space="preserve">正在开发中：20220422
</t>
        </r>
      </text>
    </comment>
  </commentList>
</comments>
</file>

<file path=xl/sharedStrings.xml><?xml version="1.0" encoding="utf-8"?>
<sst xmlns="http://schemas.openxmlformats.org/spreadsheetml/2006/main" count="6669" uniqueCount="975">
  <si>
    <t>版本：0/A
识别号：GR/ZY/BOM-2020-11-001</t>
  </si>
  <si>
    <t>编号：GR-21-01-23</t>
  </si>
  <si>
    <t xml:space="preserve">    </t>
  </si>
  <si>
    <t>车型</t>
  </si>
  <si>
    <t>福田大黄蜂</t>
  </si>
  <si>
    <t xml:space="preserve">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</si>
  <si>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</si>
  <si>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</si>
  <si>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</si>
  <si>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</si>
  <si>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</si>
  <si>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</si>
  <si>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</si>
  <si>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</si>
  <si>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</si>
  <si>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</si>
  <si>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件名</t>
  </si>
  <si>
    <t>产品描述</t>
  </si>
  <si>
    <t>单台用量</t>
  </si>
  <si>
    <t>车型配置</t>
  </si>
  <si>
    <t>备注</t>
  </si>
  <si>
    <t>SHT0015607</t>
  </si>
  <si>
    <t>驾驶员座椅总成</t>
  </si>
  <si>
    <t>织物面料、右扶手，靠背可调可放平、腰部支撑、前后调节，气动升降</t>
  </si>
  <si>
    <t>M468100000170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</si>
  <si>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</si>
  <si>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</si>
  <si>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</si>
  <si>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</si>
  <si>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</si>
  <si>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</si>
  <si>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</si>
  <si>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</si>
  <si>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</si>
  <si>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</si>
  <si>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                      标准化：</t>
  </si>
  <si>
    <t>驾驶员座椅总成设计BOM</t>
  </si>
  <si>
    <t>内部图号</t>
  </si>
  <si>
    <t>会签：</t>
  </si>
  <si>
    <t>名称</t>
  </si>
  <si>
    <t>批准：</t>
  </si>
  <si>
    <t>日期：</t>
  </si>
  <si>
    <t>规格型号</t>
  </si>
  <si>
    <t>——</t>
  </si>
  <si>
    <t>版本：A</t>
  </si>
  <si>
    <t>说明：</t>
  </si>
  <si>
    <t>种类</t>
  </si>
  <si>
    <t>序号</t>
  </si>
  <si>
    <t>装配等级</t>
  </si>
  <si>
    <t>来源</t>
  </si>
  <si>
    <t>QAD</t>
  </si>
  <si>
    <r>
      <rPr>
        <b/>
        <sz val="14"/>
        <rFont val="宋体"/>
        <charset val="134"/>
      </rPr>
      <t>零件描述</t>
    </r>
  </si>
  <si>
    <t>重要度</t>
  </si>
  <si>
    <t>单位</t>
  </si>
  <si>
    <t>数据版本</t>
  </si>
  <si>
    <r>
      <rPr>
        <b/>
        <sz val="14"/>
        <rFont val="宋体"/>
        <charset val="134"/>
      </rPr>
      <t>图纸号</t>
    </r>
  </si>
  <si>
    <r>
      <rPr>
        <b/>
        <sz val="14"/>
        <rFont val="宋体"/>
        <charset val="134"/>
      </rPr>
      <t>图纸版本</t>
    </r>
  </si>
  <si>
    <t>是否申请新零件号</t>
  </si>
  <si>
    <r>
      <rPr>
        <b/>
        <sz val="14"/>
        <rFont val="宋体"/>
        <charset val="134"/>
      </rPr>
      <t>沿用件</t>
    </r>
    <r>
      <rPr>
        <b/>
        <sz val="14"/>
        <rFont val="Arial"/>
        <charset val="134"/>
      </rPr>
      <t xml:space="preserve">            Y/N</t>
    </r>
  </si>
  <si>
    <r>
      <rPr>
        <b/>
        <sz val="14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</si>
  <si>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</si>
  <si>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</si>
  <si>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</si>
  <si>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</si>
  <si>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</si>
  <si>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</si>
  <si>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</si>
  <si>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</si>
  <si>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</si>
  <si>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</si>
  <si>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</si>
  <si>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</si>
  <si>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</si>
  <si>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</si>
  <si>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</si>
  <si>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</si>
  <si>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</si>
  <si>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
自制</t>
  </si>
  <si>
    <t>供应商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</si>
  <si>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</si>
  <si>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</si>
  <si>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</si>
  <si>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</si>
  <si>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</si>
  <si>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</si>
  <si>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</si>
  <si>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</si>
  <si>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</si>
  <si>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</si>
  <si>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r>
      <rPr>
        <b/>
        <sz val="14"/>
        <rFont val="宋体"/>
        <charset val="134"/>
      </rPr>
      <t>备注</t>
    </r>
  </si>
  <si>
    <t>用量</t>
  </si>
  <si>
    <t>长</t>
  </si>
  <si>
    <t>宽</t>
  </si>
  <si>
    <t>高</t>
  </si>
  <si>
    <t>大黄蜂</t>
  </si>
  <si>
    <t>座椅总成</t>
  </si>
  <si>
    <t>A</t>
  </si>
  <si>
    <t>EA</t>
  </si>
  <si>
    <t>Y</t>
  </si>
  <si>
    <t>N</t>
  </si>
  <si>
    <t>总成件</t>
  </si>
  <si>
    <t>ASSY</t>
  </si>
  <si>
    <t>1103*580*700</t>
  </si>
  <si>
    <t>1.0平台</t>
  </si>
  <si>
    <t>组装</t>
  </si>
  <si>
    <t>河北自制</t>
  </si>
  <si>
    <t>座椅组装车间</t>
  </si>
  <si>
    <t>SHT0015427</t>
  </si>
  <si>
    <t>头枕总成</t>
  </si>
  <si>
    <t>B</t>
  </si>
  <si>
    <t>116*265*385</t>
  </si>
  <si>
    <t>过程虚拟件</t>
  </si>
  <si>
    <t>SHT0015426</t>
  </si>
  <si>
    <t>头枕面套总成</t>
  </si>
  <si>
    <t>缝纫总成</t>
  </si>
  <si>
    <t>缝纫</t>
  </si>
  <si>
    <t>河北外购</t>
  </si>
  <si>
    <t>还没有</t>
  </si>
  <si>
    <t>T5</t>
  </si>
  <si>
    <t>SHT0012292</t>
  </si>
  <si>
    <t>头枕泡沫总成</t>
  </si>
  <si>
    <t>注塑件</t>
  </si>
  <si>
    <t>发泡</t>
  </si>
  <si>
    <t>日照连成</t>
  </si>
  <si>
    <r>
      <rPr>
        <sz val="12"/>
        <rFont val="宋体"/>
        <charset val="134"/>
      </rPr>
      <t>老零件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没有采购订单</t>
    </r>
  </si>
  <si>
    <t>SHT0012293</t>
  </si>
  <si>
    <t>头枕泡沫本体</t>
  </si>
  <si>
    <t>PUR</t>
  </si>
  <si>
    <t>116*265*210</t>
  </si>
  <si>
    <t>6808111X2001A</t>
  </si>
  <si>
    <t>驾驶员头枕杆</t>
  </si>
  <si>
    <t>管类</t>
  </si>
  <si>
    <t xml:space="preserve">N </t>
  </si>
  <si>
    <t xml:space="preserve">Y </t>
  </si>
  <si>
    <t>Q235</t>
  </si>
  <si>
    <t>GB/T700</t>
  </si>
  <si>
    <t>45*140*314</t>
  </si>
  <si>
    <t>镀铬</t>
  </si>
  <si>
    <t>弯管</t>
  </si>
  <si>
    <t>SHT0015432</t>
  </si>
  <si>
    <t>驾驶员靠背总成</t>
  </si>
  <si>
    <t>603*527*160</t>
  </si>
  <si>
    <t>SHT0015433</t>
  </si>
  <si>
    <t>驾驶员靠背面套总成</t>
  </si>
  <si>
    <t>B40</t>
  </si>
  <si>
    <t>SCS0004029</t>
  </si>
  <si>
    <t>BQB40-6806117</t>
  </si>
  <si>
    <t>主动头枕导套</t>
  </si>
  <si>
    <t>PP8303</t>
  </si>
  <si>
    <t>32*34*87</t>
  </si>
  <si>
    <t>注塑</t>
  </si>
  <si>
    <t>2%损耗</t>
  </si>
  <si>
    <t>黄骅市雍丰塑料制品有限公司</t>
  </si>
  <si>
    <t>SCS0004036</t>
  </si>
  <si>
    <t>BQB40-6806118</t>
  </si>
  <si>
    <t>自由头枕导套</t>
  </si>
  <si>
    <t>32*33*87</t>
  </si>
  <si>
    <t>SHT0012295</t>
  </si>
  <si>
    <t>驾驶员靠背泡沫总成</t>
  </si>
  <si>
    <t>带扶手</t>
  </si>
  <si>
    <t>228*521*586</t>
  </si>
  <si>
    <t>发泡车间</t>
  </si>
  <si>
    <t>SHT0012294</t>
  </si>
  <si>
    <t>靠背骨架焊接总成</t>
  </si>
  <si>
    <t>焊接总成</t>
  </si>
  <si>
    <t>分总成</t>
  </si>
  <si>
    <t>562*462*41</t>
  </si>
  <si>
    <t>黑色</t>
  </si>
  <si>
    <t>电泳</t>
  </si>
  <si>
    <t>焊接</t>
  </si>
  <si>
    <t>新强力</t>
  </si>
  <si>
    <t>SHT0012464</t>
  </si>
  <si>
    <t>两气袋腰托总成</t>
  </si>
  <si>
    <t>北京美好生活家居用品有限公司</t>
  </si>
  <si>
    <t>H6</t>
  </si>
  <si>
    <t>SHT0011613</t>
  </si>
  <si>
    <t>右侧扶手本体总成</t>
  </si>
  <si>
    <t>黑色手轮</t>
  </si>
  <si>
    <t>4378*63*100</t>
  </si>
  <si>
    <t>0.8482</t>
  </si>
  <si>
    <t>注塑车间</t>
  </si>
  <si>
    <t>BFA0010014</t>
  </si>
  <si>
    <t>扶手锁止销</t>
  </si>
  <si>
    <t>冷墩</t>
  </si>
  <si>
    <t>冷镦件</t>
  </si>
  <si>
    <t>65Mn</t>
  </si>
  <si>
    <t>14*14*43（M14）</t>
  </si>
  <si>
    <t>冷镦</t>
  </si>
  <si>
    <t>瑞安精艺</t>
  </si>
  <si>
    <t>SHT0011330</t>
  </si>
  <si>
    <r>
      <rPr>
        <sz val="14"/>
        <rFont val="宋体"/>
        <charset val="134"/>
      </rPr>
      <t>SHT0011330</t>
    </r>
  </si>
  <si>
    <t>扶手外盖</t>
  </si>
  <si>
    <t>塑料件</t>
  </si>
  <si>
    <t>PA6+GF30</t>
  </si>
  <si>
    <t>86*31*43</t>
  </si>
  <si>
    <t>SHT0002561</t>
  </si>
  <si>
    <t>扶手支架电泳总成</t>
  </si>
  <si>
    <t>焊接总成件</t>
  </si>
  <si>
    <t>电泳车间</t>
  </si>
  <si>
    <t>SHT0012463</t>
  </si>
  <si>
    <t>扶手支架焊接总成</t>
  </si>
  <si>
    <t>103*105*92</t>
  </si>
  <si>
    <t>焊接车间</t>
  </si>
  <si>
    <t>SHT0012472</t>
  </si>
  <si>
    <t>扶手旋转轴</t>
  </si>
  <si>
    <t>左右共用</t>
  </si>
  <si>
    <t>个</t>
  </si>
  <si>
    <t>机加件</t>
  </si>
  <si>
    <t>35#</t>
  </si>
  <si>
    <t>φ30</t>
  </si>
  <si>
    <t>GB/T699</t>
  </si>
  <si>
    <t>2.0平台</t>
  </si>
  <si>
    <t>机加</t>
  </si>
  <si>
    <t>黄骅市兴岳金属制品有限公司</t>
  </si>
  <si>
    <t>SHT0012471</t>
  </si>
  <si>
    <t>扶手安装支架</t>
  </si>
  <si>
    <t>冲压件</t>
  </si>
  <si>
    <t xml:space="preserve">SPFH590   </t>
  </si>
  <si>
    <t>t=5.0</t>
  </si>
  <si>
    <t>Q/BQB310</t>
  </si>
  <si>
    <t>103*20*92</t>
  </si>
  <si>
    <t>冲压</t>
  </si>
  <si>
    <t>109*99*3</t>
  </si>
  <si>
    <t>没有采购订单</t>
  </si>
  <si>
    <t>SHT0015552</t>
  </si>
  <si>
    <t>驾驶员主边调角器总成</t>
  </si>
  <si>
    <t>SHT0012284</t>
  </si>
  <si>
    <t>230*60*150</t>
  </si>
  <si>
    <t>SHT0012361</t>
  </si>
  <si>
    <t>驾驶员调角器左靠背板</t>
  </si>
  <si>
    <t>钣金件</t>
  </si>
  <si>
    <t>SPFH590</t>
  </si>
  <si>
    <t>t=3</t>
  </si>
  <si>
    <t>Q/BQB301
Q/BQB310</t>
  </si>
  <si>
    <t>135*20*194</t>
  </si>
  <si>
    <t>209*100*3</t>
  </si>
  <si>
    <t>M3000</t>
  </si>
  <si>
    <t>SQDZ6801001</t>
  </si>
  <si>
    <t>副司机角度调节手柄板</t>
  </si>
  <si>
    <t>t=2.5</t>
  </si>
  <si>
    <t>43*31*94</t>
  </si>
  <si>
    <t>121*43*2.5</t>
  </si>
  <si>
    <t>SQDZ6901300</t>
  </si>
  <si>
    <t>右操作盘式调角器</t>
  </si>
  <si>
    <t>82*33*82</t>
  </si>
  <si>
    <t>SHT0015430</t>
  </si>
  <si>
    <t>左下连接板</t>
  </si>
  <si>
    <t>SAPH440</t>
  </si>
  <si>
    <t>195*122*15*3.0</t>
  </si>
  <si>
    <t>218*134*3</t>
  </si>
  <si>
    <t>SHT0015069</t>
  </si>
  <si>
    <t>罩壳固定支架</t>
  </si>
  <si>
    <t>M4-6805112</t>
  </si>
  <si>
    <t>12*12*15*2.0</t>
  </si>
  <si>
    <t>23*12*2</t>
  </si>
  <si>
    <t>SHT0015553</t>
  </si>
  <si>
    <t>驾驶员副边调角器总成</t>
  </si>
  <si>
    <t>SHT0012285</t>
  </si>
  <si>
    <t>SHT0002568</t>
  </si>
  <si>
    <t>右副靠背板分总成电泳</t>
  </si>
  <si>
    <t>SHT0012933</t>
  </si>
  <si>
    <t>右副靠背板分总成</t>
  </si>
  <si>
    <t>焊接分总成</t>
  </si>
  <si>
    <t>冲压车间</t>
  </si>
  <si>
    <t>SHT0012362</t>
  </si>
  <si>
    <t>驾驶员调角器右靠背板</t>
  </si>
  <si>
    <t>209*101*3</t>
  </si>
  <si>
    <t>黄骅市万昌五金制品有限公司</t>
  </si>
  <si>
    <t>BAS0000035</t>
  </si>
  <si>
    <t>SQDZ 6805 322</t>
  </si>
  <si>
    <t>右靠背板衬套</t>
  </si>
  <si>
    <t>#45</t>
  </si>
  <si>
    <t>24*7*24</t>
  </si>
  <si>
    <t>沧州旭兴五金制品有限公司</t>
  </si>
  <si>
    <t>SHT0015612</t>
  </si>
  <si>
    <t>右下连接板电泳</t>
  </si>
  <si>
    <t>SHT0015610</t>
  </si>
  <si>
    <t>右下连接板总成</t>
  </si>
  <si>
    <t>SHT0015431</t>
  </si>
  <si>
    <t>新零件</t>
  </si>
  <si>
    <t>右下连接板</t>
  </si>
  <si>
    <t>142*205*8*3.0</t>
  </si>
  <si>
    <t>219*146*3</t>
  </si>
  <si>
    <t>BFA0000388</t>
  </si>
  <si>
    <t>SQDZ 6802 443</t>
  </si>
  <si>
    <t>盘簧钩销</t>
  </si>
  <si>
    <t>#20</t>
  </si>
  <si>
    <t>8*15*8</t>
  </si>
  <si>
    <t>SHT0001144</t>
  </si>
  <si>
    <t>SQDZ  6801 003</t>
  </si>
  <si>
    <t>总座主轴</t>
  </si>
  <si>
    <t xml:space="preserve">Q235        </t>
  </si>
  <si>
    <t>26*33*26</t>
  </si>
  <si>
    <t>黄骅市创合五金制品有限公司</t>
  </si>
  <si>
    <t>BSP0000047</t>
  </si>
  <si>
    <t>SQDZ  6801 004</t>
  </si>
  <si>
    <t>盘簧</t>
  </si>
  <si>
    <t>簧类</t>
  </si>
  <si>
    <t>t=3.8</t>
  </si>
  <si>
    <t>84*11*82</t>
  </si>
  <si>
    <t>江苏万金汽车零部件制造有限公司</t>
  </si>
  <si>
    <t>BFA0000167</t>
  </si>
  <si>
    <t>六角头螺栓</t>
  </si>
  <si>
    <t>连接调角器</t>
  </si>
  <si>
    <t>C</t>
  </si>
  <si>
    <t>标准件</t>
  </si>
  <si>
    <t>M10*30</t>
  </si>
  <si>
    <t>镀黑锌</t>
  </si>
  <si>
    <t>北京浦东三浦标准件有限公司</t>
  </si>
  <si>
    <t>X5000</t>
  </si>
  <si>
    <t>BPC0010220</t>
  </si>
  <si>
    <t>腰托二联阀开关总成</t>
  </si>
  <si>
    <t>装配总成件</t>
  </si>
  <si>
    <t>60×36.1×35.38</t>
  </si>
  <si>
    <t>AIRVENT  AG</t>
  </si>
  <si>
    <t>需要签署价格协议</t>
  </si>
  <si>
    <t>J6F</t>
  </si>
  <si>
    <t>BPC0010125</t>
  </si>
  <si>
    <t>塑料喉箍</t>
  </si>
  <si>
    <t>外购</t>
  </si>
  <si>
    <t>尼龙</t>
  </si>
  <si>
    <t>4.9-5.4</t>
  </si>
  <si>
    <t>白色</t>
  </si>
  <si>
    <t>北京市京宁通海经贸有限公司</t>
  </si>
  <si>
    <t>SHT0012432</t>
  </si>
  <si>
    <t>驾驶员调角器手柄</t>
  </si>
  <si>
    <t>本体黑色、白色标识</t>
  </si>
  <si>
    <t>ABS</t>
  </si>
  <si>
    <t>94*25*49</t>
  </si>
  <si>
    <t>J6L</t>
  </si>
  <si>
    <t>SHT0015047</t>
  </si>
  <si>
    <t>升降调节开关总成</t>
  </si>
  <si>
    <t>黑色、气控气、无速降、带腰脱、国产阀</t>
  </si>
  <si>
    <t>Ea</t>
  </si>
  <si>
    <t>SHT0012447</t>
  </si>
  <si>
    <t>安路普自制</t>
  </si>
  <si>
    <t>组装车间</t>
  </si>
  <si>
    <t>SHT0012488</t>
  </si>
  <si>
    <t>扶手包装膜</t>
  </si>
  <si>
    <t>包装H6扶手</t>
  </si>
  <si>
    <t>PE</t>
  </si>
  <si>
    <t>黄骅市建昌塑料制品有限公司</t>
  </si>
  <si>
    <t>SHT0013935</t>
  </si>
  <si>
    <t>分体头枕包装膜</t>
  </si>
  <si>
    <t>加厚</t>
  </si>
  <si>
    <t>SHT0013936</t>
  </si>
  <si>
    <t>分体靠背包装膜</t>
  </si>
  <si>
    <t>SHT0013883</t>
  </si>
  <si>
    <t>坐垫塑料包装套</t>
  </si>
  <si>
    <t>SHT0012890</t>
  </si>
  <si>
    <t>靠背纸板</t>
  </si>
  <si>
    <t>支撑靠背</t>
  </si>
  <si>
    <t>硬纸板</t>
  </si>
  <si>
    <t>482*453*2</t>
  </si>
  <si>
    <t>长春市天利得科技有限公司</t>
  </si>
  <si>
    <t>SHT0015556</t>
  </si>
  <si>
    <t>驾驶员说明书</t>
  </si>
  <si>
    <t>印刷品</t>
  </si>
  <si>
    <t>轻卡</t>
  </si>
  <si>
    <t>TMA0000185</t>
  </si>
  <si>
    <t>TWA0000185</t>
  </si>
  <si>
    <t>济南轻卡条形码</t>
  </si>
  <si>
    <t>不干胶贴纸55*20，依照客户信息打印</t>
  </si>
  <si>
    <t>合肥光码科技有限公司</t>
  </si>
  <si>
    <t>SHT0015434</t>
  </si>
  <si>
    <t>驾驶员坐垫总成</t>
  </si>
  <si>
    <t>511*498*146</t>
  </si>
  <si>
    <t>SHT0015435</t>
  </si>
  <si>
    <t>驾驶员坐垫面套总成</t>
  </si>
  <si>
    <t>410*499*113</t>
  </si>
  <si>
    <t>SHT0012220</t>
  </si>
  <si>
    <t>坐垫泡沫总成</t>
  </si>
  <si>
    <t>504*491*106</t>
  </si>
  <si>
    <t>1</t>
  </si>
  <si>
    <t>低成本</t>
  </si>
  <si>
    <t>SHT0014598</t>
  </si>
  <si>
    <t>坐盆总成</t>
  </si>
  <si>
    <t>一个固定点</t>
  </si>
  <si>
    <t>SQX3000-6901100</t>
  </si>
  <si>
    <t>长生</t>
  </si>
  <si>
    <t>H3</t>
  </si>
  <si>
    <t>BFA0000540</t>
  </si>
  <si>
    <t>Q2140612</t>
  </si>
  <si>
    <t>座盆固定螺钉</t>
  </si>
  <si>
    <t>M6*12</t>
  </si>
  <si>
    <t>SHT0015406</t>
  </si>
  <si>
    <t>底座模块化总成</t>
  </si>
  <si>
    <t>王牌改制</t>
  </si>
  <si>
    <t>25Kg</t>
  </si>
  <si>
    <t>2.1C</t>
  </si>
  <si>
    <t>骨架组装车间</t>
  </si>
  <si>
    <t>SHT0015436</t>
  </si>
  <si>
    <t>调角器左罩壳</t>
  </si>
  <si>
    <t>PP+TD30</t>
  </si>
  <si>
    <t>开发中</t>
  </si>
  <si>
    <t>缺少克重</t>
  </si>
  <si>
    <t>SHT0014562</t>
  </si>
  <si>
    <t>阻尼堵盖</t>
  </si>
  <si>
    <t>SHT0014599</t>
  </si>
  <si>
    <t>座垫前部罩壳</t>
  </si>
  <si>
    <t>H4A-6806003</t>
  </si>
  <si>
    <t>BSP0010020</t>
  </si>
  <si>
    <t>罩壳弹簧卡子</t>
  </si>
  <si>
    <t>固定前罩壳</t>
  </si>
  <si>
    <t>非标件</t>
  </si>
  <si>
    <t>0.001</t>
  </si>
  <si>
    <t>镀白锌</t>
  </si>
  <si>
    <t>北京吉信气弹簧制品有限公司</t>
  </si>
  <si>
    <t>BPC0010012</t>
  </si>
  <si>
    <t>4mm卡箍</t>
  </si>
  <si>
    <t>POM</t>
  </si>
  <si>
    <t>φ6.5*11.5</t>
  </si>
  <si>
    <t>瑞隆祥</t>
  </si>
  <si>
    <t>BCL0010006</t>
  </si>
  <si>
    <t>气管卡扣（2*4mm）</t>
  </si>
  <si>
    <t>PA66</t>
  </si>
  <si>
    <t>20*15*15</t>
  </si>
  <si>
    <t>BCL0010010</t>
  </si>
  <si>
    <t>四管夹</t>
  </si>
  <si>
    <t>黄骅市汇铭汽车部件有限公司</t>
  </si>
  <si>
    <t>BFA0010076</t>
  </si>
  <si>
    <t>圆头割尾自攻钉</t>
  </si>
  <si>
    <t>固定升降、阻尼手柄</t>
  </si>
  <si>
    <t>4.8*13</t>
  </si>
  <si>
    <t>黑锌</t>
  </si>
  <si>
    <t>BFA0000013</t>
  </si>
  <si>
    <t>Q2204213</t>
  </si>
  <si>
    <t>大扁头盘头自攻钉</t>
  </si>
  <si>
    <t>固定罩壳</t>
  </si>
  <si>
    <t>ST4.2*13</t>
  </si>
  <si>
    <t>GB/T9074.18-1988</t>
  </si>
  <si>
    <t>镀锌</t>
  </si>
  <si>
    <t>浦东三浦/苏宁标准件</t>
  </si>
  <si>
    <t>BFA0000001</t>
  </si>
  <si>
    <t>15G100P</t>
  </si>
  <si>
    <t>C型钉</t>
  </si>
  <si>
    <t>天津金庄</t>
  </si>
  <si>
    <t>BFA0000004</t>
  </si>
  <si>
    <t>白色扎带</t>
  </si>
  <si>
    <t>黄骅市俊隆五金包装有限公司</t>
  </si>
  <si>
    <t>M4</t>
  </si>
  <si>
    <t>SHT0001062</t>
  </si>
  <si>
    <t>M4-6805200</t>
  </si>
  <si>
    <t>滑轨总成</t>
  </si>
  <si>
    <t>文安县海智/常州华阳</t>
  </si>
  <si>
    <t>SHT0000993</t>
  </si>
  <si>
    <t>M4-6807000</t>
  </si>
  <si>
    <t>司机底座支架总成</t>
  </si>
  <si>
    <t>黄骅市长生汽车灯镜有限公司</t>
  </si>
  <si>
    <r>
      <rPr>
        <sz val="14"/>
        <rFont val="宋体"/>
        <charset val="134"/>
      </rPr>
      <t>没下级</t>
    </r>
    <r>
      <rPr>
        <sz val="14"/>
        <rFont val="Arial"/>
        <charset val="134"/>
      </rPr>
      <t>BOM</t>
    </r>
  </si>
  <si>
    <t>SHT0015603</t>
  </si>
  <si>
    <t>驾驶员座椅锁扣（带报警）</t>
  </si>
  <si>
    <t>主驾、带报警线束</t>
  </si>
  <si>
    <t>M482200000017</t>
  </si>
  <si>
    <t>客户提供</t>
  </si>
  <si>
    <t xml:space="preserve">                      副驾驶座椅总成EBOM清单                          </t>
  </si>
  <si>
    <t>SHT0015608</t>
  </si>
  <si>
    <t>副驾驶座椅总成</t>
  </si>
  <si>
    <t>织物面料、靠背可调可放平</t>
  </si>
  <si>
    <t>M468100000171</t>
  </si>
  <si>
    <t>以下空白</t>
  </si>
  <si>
    <t>校核：             标准化：</t>
  </si>
  <si>
    <t>副驾驶座椅总成设计BOM</t>
  </si>
  <si>
    <r>
      <rPr>
        <b/>
        <sz val="12"/>
        <rFont val="宋体"/>
        <charset val="134"/>
      </rPr>
      <t>零件描述</t>
    </r>
  </si>
  <si>
    <r>
      <rPr>
        <b/>
        <sz val="12"/>
        <rFont val="宋体"/>
        <charset val="134"/>
      </rPr>
      <t>图纸号</t>
    </r>
  </si>
  <si>
    <r>
      <rPr>
        <b/>
        <sz val="12"/>
        <rFont val="宋体"/>
        <charset val="134"/>
      </rPr>
      <t>图纸版本</t>
    </r>
  </si>
  <si>
    <r>
      <rPr>
        <b/>
        <sz val="12"/>
        <rFont val="宋体"/>
        <charset val="134"/>
      </rPr>
      <t>沿用件</t>
    </r>
    <r>
      <rPr>
        <b/>
        <sz val="12"/>
        <rFont val="Arial"/>
        <charset val="134"/>
      </rPr>
      <t xml:space="preserve">            Y/N</t>
    </r>
  </si>
  <si>
    <r>
      <rPr>
        <b/>
        <sz val="12"/>
        <rFont val="宋体"/>
        <charset val="134"/>
      </rPr>
      <t>零件类别</t>
    </r>
  </si>
  <si>
    <r>
      <rPr>
        <b/>
        <sz val="12"/>
        <rFont val="宋体"/>
        <charset val="134"/>
      </rPr>
      <t>备注</t>
    </r>
  </si>
  <si>
    <t>WG1662511045/2</t>
  </si>
  <si>
    <t>装配总成</t>
  </si>
  <si>
    <t>SHT0015429</t>
  </si>
  <si>
    <t>副驾驶靠背总成</t>
  </si>
  <si>
    <t>SHT0015428</t>
  </si>
  <si>
    <t>靠背面套总成</t>
  </si>
  <si>
    <t>SHT0012440</t>
  </si>
  <si>
    <t>副驾驶员靠背泡沫总成</t>
  </si>
  <si>
    <t>SHT0012319</t>
  </si>
  <si>
    <t>副驾驶员主边调角器</t>
  </si>
  <si>
    <t>无采购订单</t>
  </si>
  <si>
    <t>SHT0012320</t>
  </si>
  <si>
    <t>副驾驶员副边调角器</t>
  </si>
  <si>
    <t>SHT0012433</t>
  </si>
  <si>
    <t>副驾驶员调角器手柄</t>
  </si>
  <si>
    <t>SHT0000175</t>
  </si>
  <si>
    <t>SQDZ 6800 002</t>
  </si>
  <si>
    <t>调角器主边罩壳</t>
  </si>
  <si>
    <t>PP</t>
  </si>
  <si>
    <t>106*10*166</t>
  </si>
  <si>
    <t>SHT0000176</t>
  </si>
  <si>
    <t>SQDZ 6900 002</t>
  </si>
  <si>
    <t>调角器副边罩壳</t>
  </si>
  <si>
    <t>SHT0000162</t>
  </si>
  <si>
    <t>GRC101-00.012</t>
  </si>
  <si>
    <t>调角器罩壳固定扣</t>
  </si>
  <si>
    <t>45*25*13</t>
  </si>
  <si>
    <t>BFA0000016</t>
  </si>
  <si>
    <t>十字槽盘头螺钉</t>
  </si>
  <si>
    <t>M6×16             固定主边罩壳</t>
  </si>
  <si>
    <t>_</t>
  </si>
  <si>
    <t>H4</t>
  </si>
  <si>
    <t>固定靠背面套</t>
  </si>
  <si>
    <t>SHT0015557</t>
  </si>
  <si>
    <t>副驾说明书</t>
  </si>
  <si>
    <t>轻卡条形码</t>
  </si>
  <si>
    <t>合肥光码</t>
  </si>
  <si>
    <t>SHT0015163</t>
  </si>
  <si>
    <t>副驾驶底支架焊接总成</t>
  </si>
  <si>
    <t>SHT0015523</t>
  </si>
  <si>
    <t>后横管</t>
  </si>
  <si>
    <t>管件</t>
  </si>
  <si>
    <t>t=2.5mm</t>
  </si>
  <si>
    <t>25*380*25</t>
  </si>
  <si>
    <t>M3000S</t>
  </si>
  <si>
    <t>SQXM3000-6901105</t>
  </si>
  <si>
    <t>上纵管</t>
  </si>
  <si>
    <t>Q195</t>
  </si>
  <si>
    <t>t=1.5mm</t>
  </si>
  <si>
    <t>450*25*44</t>
  </si>
  <si>
    <t>SHT0014967</t>
  </si>
  <si>
    <t>横支撑钢丝</t>
  </si>
  <si>
    <t>钢丝</t>
  </si>
  <si>
    <t>φ5</t>
  </si>
  <si>
    <t>φ5*257</t>
  </si>
  <si>
    <t>折弯</t>
  </si>
  <si>
    <t>SHT0014968</t>
  </si>
  <si>
    <t>左侧翼支撑钢丝</t>
  </si>
  <si>
    <t>φ8</t>
  </si>
  <si>
    <t>226*92*70</t>
  </si>
  <si>
    <t>SHT0014969</t>
  </si>
  <si>
    <t>右侧翼支撑钢丝</t>
  </si>
  <si>
    <t>SHT0014970</t>
  </si>
  <si>
    <t>泡沫扣片钢丝</t>
  </si>
  <si>
    <t>387*68*22</t>
  </si>
  <si>
    <t>SHT0014972</t>
  </si>
  <si>
    <t>高度支撑钢丝</t>
  </si>
  <si>
    <t>7*276*24</t>
  </si>
  <si>
    <t>SHT0014973</t>
  </si>
  <si>
    <t>泡沫前端撑型钢丝</t>
  </si>
  <si>
    <t>84*367*17</t>
  </si>
  <si>
    <t>SHT0014965</t>
  </si>
  <si>
    <t>底支架加强钣金</t>
  </si>
  <si>
    <t>t=5</t>
  </si>
  <si>
    <t>60*15*2</t>
  </si>
  <si>
    <t>195*34*5</t>
  </si>
  <si>
    <t>SHT0014974</t>
  </si>
  <si>
    <t>泡沫后扣片钢丝</t>
  </si>
  <si>
    <t>5*324*36</t>
  </si>
  <si>
    <t>SQXM3000-6901101</t>
  </si>
  <si>
    <t>安全带锁扣固定座</t>
  </si>
  <si>
    <t>45#</t>
  </si>
  <si>
    <t>25*17*25</t>
  </si>
  <si>
    <t>H4681010216A0</t>
  </si>
  <si>
    <t>安全带连接限位片</t>
  </si>
  <si>
    <t>40*3*44</t>
  </si>
  <si>
    <t>38*30*3</t>
  </si>
  <si>
    <t>SHT0015161</t>
  </si>
  <si>
    <t>副驾底支架左连接板</t>
  </si>
  <si>
    <t xml:space="preserve">SAPH440 </t>
  </si>
  <si>
    <t>130*110*5</t>
  </si>
  <si>
    <t>SHT0015162</t>
  </si>
  <si>
    <t>副驾底支架右连接板</t>
  </si>
  <si>
    <t>108*99*5</t>
  </si>
  <si>
    <t>SHT0015416</t>
  </si>
  <si>
    <t>副驾左侧U型管</t>
  </si>
  <si>
    <t>451*25*247</t>
  </si>
  <si>
    <t>SHT0015417</t>
  </si>
  <si>
    <t>副驾右侧U型管</t>
  </si>
  <si>
    <t>M4-6907004</t>
  </si>
  <si>
    <t>前部安装板</t>
  </si>
  <si>
    <t>340*102*3</t>
  </si>
  <si>
    <t>M4-6907005-R</t>
  </si>
  <si>
    <t>后部安装板</t>
  </si>
  <si>
    <t>328*102*3</t>
  </si>
  <si>
    <t>SHT0015418</t>
  </si>
  <si>
    <t>插座安装钣金</t>
  </si>
  <si>
    <t>t=1.5</t>
  </si>
  <si>
    <t>274*90*10.5</t>
  </si>
  <si>
    <t>305*108*1.5</t>
  </si>
  <si>
    <t>SHT0015419</t>
  </si>
  <si>
    <t>线束固定钣金</t>
  </si>
  <si>
    <t>430*20</t>
  </si>
  <si>
    <t>432*20*2.5</t>
  </si>
  <si>
    <t>SHT0015420</t>
  </si>
  <si>
    <t>左安装支架总成</t>
  </si>
  <si>
    <t>SHT0015421</t>
  </si>
  <si>
    <t>左安装支架</t>
  </si>
  <si>
    <t>t=2</t>
  </si>
  <si>
    <t>152.5*75*21</t>
  </si>
  <si>
    <t>155*83*2</t>
  </si>
  <si>
    <t>Q370C08</t>
  </si>
  <si>
    <t>焊接六角螺母</t>
  </si>
  <si>
    <t>SHT0015422</t>
  </si>
  <si>
    <t>右安装支架总成</t>
  </si>
  <si>
    <t>SHT0015423</t>
  </si>
  <si>
    <t>右安装支架</t>
  </si>
  <si>
    <t>SHT0015424</t>
  </si>
  <si>
    <t>坐垫总成</t>
  </si>
  <si>
    <t>508*500*100</t>
  </si>
  <si>
    <t>SHT0015425</t>
  </si>
  <si>
    <t>座垫面套总成</t>
  </si>
  <si>
    <t>SHT0012288</t>
  </si>
  <si>
    <t>与重汽整体靠背通用</t>
  </si>
  <si>
    <t>泡沫总成</t>
  </si>
  <si>
    <t>508*500*111</t>
  </si>
  <si>
    <t>包装用</t>
  </si>
  <si>
    <t>SHT0015604</t>
  </si>
  <si>
    <t>副驾驶员座椅锁扣</t>
  </si>
  <si>
    <t>副驾、无报警线束</t>
  </si>
  <si>
    <t>M482200000018</t>
  </si>
  <si>
    <t>设计:</t>
  </si>
  <si>
    <t>校核：标准化：</t>
  </si>
  <si>
    <t>QAD号</t>
  </si>
  <si>
    <t>零件描述</t>
  </si>
  <si>
    <t>图纸号</t>
  </si>
  <si>
    <t>图纸版本</t>
  </si>
  <si>
    <t>沿用件            Y/N</t>
  </si>
  <si>
    <t>零件类别</t>
  </si>
  <si>
    <t>工时/min</t>
  </si>
  <si>
    <t>人数</t>
  </si>
  <si>
    <t>外购/自制</t>
  </si>
  <si>
    <t>SHT0012446</t>
  </si>
  <si>
    <t>副驾驶员靠背泡沫本体</t>
  </si>
  <si>
    <t>PUR
密度50kg/m³</t>
  </si>
  <si>
    <t>8%损耗</t>
  </si>
  <si>
    <t>SLT0001092</t>
  </si>
  <si>
    <t>钢丝2.5*220</t>
  </si>
  <si>
    <t>线材</t>
  </si>
  <si>
    <t>60#
Φ2.5</t>
  </si>
  <si>
    <t>222*20*4</t>
  </si>
  <si>
    <t>黄骅泰行</t>
  </si>
  <si>
    <t>SLT0001093</t>
  </si>
  <si>
    <t>钢丝2.5*270</t>
  </si>
  <si>
    <t>SHT0012327</t>
  </si>
  <si>
    <t>200*9*4</t>
  </si>
  <si>
    <t>工艺用量
（Kg）</t>
  </si>
  <si>
    <t>焊接长度
（cm）</t>
  </si>
  <si>
    <r>
      <rPr>
        <sz val="12"/>
        <color theme="1"/>
        <rFont val="宋体"/>
        <charset val="134"/>
      </rPr>
      <t>涂装面积
（m</t>
    </r>
    <r>
      <rPr>
        <vertAlign val="superscript"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）</t>
    </r>
  </si>
  <si>
    <t>工序/供应商</t>
  </si>
  <si>
    <t>原材料采购价格</t>
  </si>
  <si>
    <t>单价不含税</t>
  </si>
  <si>
    <t>电泳总成件</t>
  </si>
  <si>
    <t>SHT0012299</t>
  </si>
  <si>
    <t>靠背主体管</t>
  </si>
  <si>
    <t>管材件</t>
  </si>
  <si>
    <t>Q235         φ25*2.0</t>
  </si>
  <si>
    <t>151*410*466</t>
  </si>
  <si>
    <t>SHT0012300</t>
  </si>
  <si>
    <t>靠背横向支撑管</t>
  </si>
  <si>
    <t>360*25*32</t>
  </si>
  <si>
    <t>BQB40-6802131</t>
  </si>
  <si>
    <t>主头枕管</t>
  </si>
  <si>
    <t>Q195         φ20*2.0</t>
  </si>
  <si>
    <t>20*20*60</t>
  </si>
  <si>
    <t>冲切</t>
  </si>
  <si>
    <t>BQB40-6802139</t>
  </si>
  <si>
    <t>副头枕管</t>
  </si>
  <si>
    <t>SHT0012301</t>
  </si>
  <si>
    <t>靠背侧翼支撑钢丝</t>
  </si>
  <si>
    <t>线材件</t>
  </si>
  <si>
    <t>Q235         φ8</t>
  </si>
  <si>
    <t>121*63*243</t>
  </si>
  <si>
    <t>SHT0012302</t>
  </si>
  <si>
    <t>靠背下支撑管</t>
  </si>
  <si>
    <t>42*381*65</t>
  </si>
  <si>
    <t>SHT0012303</t>
  </si>
  <si>
    <t>靠背下支撑钢丝</t>
  </si>
  <si>
    <t>Q235        Φ8</t>
  </si>
  <si>
    <t>45*347*</t>
  </si>
  <si>
    <t>D04</t>
  </si>
  <si>
    <t>D04-6802106</t>
  </si>
  <si>
    <t>腰托固定横衬条1</t>
  </si>
  <si>
    <t>Q235      t=2.0</t>
  </si>
  <si>
    <t>276*10*15</t>
  </si>
  <si>
    <t>SHT0012356</t>
  </si>
  <si>
    <t>腰托纵向支撑钢丝</t>
  </si>
  <si>
    <t>Q235        Φ6</t>
  </si>
  <si>
    <t>GB/T 700</t>
  </si>
  <si>
    <t>5*5*350</t>
  </si>
  <si>
    <t>切断</t>
  </si>
  <si>
    <t>SHT0012448</t>
  </si>
  <si>
    <t>靠背骨架内衬管</t>
  </si>
  <si>
    <t>Q235         φ20*1.5</t>
  </si>
  <si>
    <t>Q370C10</t>
  </si>
  <si>
    <t>M10点焊螺母</t>
  </si>
  <si>
    <t>M10</t>
  </si>
  <si>
    <t>SHT0012289</t>
  </si>
  <si>
    <t>坐垫泡沫本体</t>
  </si>
  <si>
    <t>SLT0001126</t>
  </si>
  <si>
    <t>钢丝2.5*400</t>
  </si>
  <si>
    <t>SHT0012277</t>
  </si>
  <si>
    <t>A1</t>
  </si>
  <si>
    <t>7*237*2</t>
  </si>
  <si>
    <t>7*440*3</t>
  </si>
  <si>
    <t>T5驾驶员座椅总成（1.0气囊减震平台）设计BOM</t>
  </si>
  <si>
    <t>WG1662511030/2</t>
  </si>
  <si>
    <t>WG1662511056/2</t>
  </si>
  <si>
    <t>WG1662511064/2</t>
  </si>
  <si>
    <t xml:space="preserve">WG1662511240/2 </t>
  </si>
  <si>
    <t>WG1662511188/2</t>
  </si>
  <si>
    <t>SHT0012454</t>
  </si>
  <si>
    <t>SHT0012455</t>
  </si>
  <si>
    <t>SHT0012456</t>
  </si>
  <si>
    <t>SHT0013618</t>
  </si>
  <si>
    <t>SHT0013619</t>
  </si>
  <si>
    <t>主面料：T638
辅面料：03333</t>
  </si>
  <si>
    <t>主面料：2084-950
辅面料1：2070-002
辅面料2：W625</t>
  </si>
  <si>
    <t>主面料：W956
辅面料：W625</t>
  </si>
  <si>
    <t xml:space="preserve">主 超纤 2084-999 江苏旷达         辅 PVC 2084-002 江苏旷达   </t>
  </si>
  <si>
    <t xml:space="preserve">主：织物 T872 江苏旷达             辅：PVC 2084-002江苏旷达   </t>
  </si>
  <si>
    <t>SHT0012291</t>
  </si>
  <si>
    <t>SHT0012489</t>
  </si>
  <si>
    <t>SHT0012490</t>
  </si>
  <si>
    <t>SHT0013638</t>
  </si>
  <si>
    <t>SHT0012298</t>
  </si>
  <si>
    <t>面料：03333旷达</t>
  </si>
  <si>
    <t>湘乡简美</t>
  </si>
  <si>
    <t>SHT0012352</t>
  </si>
  <si>
    <t>面料：2070-002超纤+PVC</t>
  </si>
  <si>
    <t>SHT0012353</t>
  </si>
  <si>
    <t>面料：W625森织</t>
  </si>
  <si>
    <t>SHT0013639</t>
  </si>
  <si>
    <t xml:space="preserve">PVC 2084-002江苏旷达   </t>
  </si>
  <si>
    <t>SHT0012287</t>
  </si>
  <si>
    <t>靠背总成</t>
  </si>
  <si>
    <t>SHT0012491</t>
  </si>
  <si>
    <t>SHT0012492</t>
  </si>
  <si>
    <t>SHT0013646</t>
  </si>
  <si>
    <t>SHT0013647</t>
  </si>
  <si>
    <t>SHT0012296</t>
  </si>
  <si>
    <t>SHT0012354</t>
  </si>
  <si>
    <t>SHT0012355</t>
  </si>
  <si>
    <t>SHT0013627</t>
  </si>
  <si>
    <t xml:space="preserve">主 超纤 2084-999 江苏旷达   辅 PVC 2084-002 江苏旷达   </t>
  </si>
  <si>
    <t>SHT0013628</t>
  </si>
  <si>
    <t xml:space="preserve">主：织物 T872 江苏旷达    辅：PVC 2084-002江苏旷达   </t>
  </si>
  <si>
    <t>4%损耗</t>
  </si>
  <si>
    <t>黄骅雍丰</t>
  </si>
  <si>
    <t xml:space="preserve">SHT0013337 </t>
  </si>
  <si>
    <t>橙色手轮</t>
  </si>
  <si>
    <t>力乐</t>
  </si>
  <si>
    <t>SHT0012460</t>
  </si>
  <si>
    <t>WG1662511046/2</t>
  </si>
  <si>
    <t>SHT0012461</t>
  </si>
  <si>
    <t>WG1662511058/2</t>
  </si>
  <si>
    <t>SHT0012462</t>
  </si>
  <si>
    <t>WG1662511066/2</t>
  </si>
  <si>
    <t>SHT0013649</t>
  </si>
  <si>
    <t>SHT0013650</t>
  </si>
  <si>
    <t>SHT0012290</t>
  </si>
  <si>
    <t>坐垫面套总成</t>
  </si>
  <si>
    <t>SHT0012350</t>
  </si>
  <si>
    <t>SHT0012351</t>
  </si>
  <si>
    <t>SHT0013636</t>
  </si>
  <si>
    <t>SHT0013637</t>
  </si>
  <si>
    <t xml:space="preserve">主：织物 T872  江苏旷达     辅：PVC 2084-002江苏旷达   </t>
  </si>
  <si>
    <t>SHT0013157</t>
  </si>
  <si>
    <t>座盆总成</t>
  </si>
  <si>
    <t>借用M4升级</t>
  </si>
  <si>
    <t>470*368*23</t>
  </si>
  <si>
    <t>黄骅长生</t>
  </si>
  <si>
    <t>北京三浦</t>
  </si>
  <si>
    <t>SHT0012280</t>
  </si>
  <si>
    <t>BFC0000065</t>
  </si>
  <si>
    <t>BPC0010221</t>
  </si>
  <si>
    <t>腰托开关</t>
  </si>
  <si>
    <t>采购件</t>
  </si>
  <si>
    <t>维克多</t>
  </si>
  <si>
    <t>京宁通海经贸</t>
  </si>
  <si>
    <t>SHT0012428</t>
  </si>
  <si>
    <t>驾驶员安全带总成</t>
  </si>
  <si>
    <t>安全件</t>
  </si>
  <si>
    <t>泉州福兴</t>
  </si>
  <si>
    <t>SHT0012429</t>
  </si>
  <si>
    <t>驾驶员锁扣总成</t>
  </si>
  <si>
    <t>汇铭</t>
  </si>
  <si>
    <t>BFA0010019</t>
  </si>
  <si>
    <t>内六角花形盘头螺钉</t>
  </si>
  <si>
    <t>M10×20            固定调角器</t>
  </si>
  <si>
    <t>SHT0000401</t>
  </si>
  <si>
    <t>驾驶员前端升降调节把</t>
  </si>
  <si>
    <t>SHT0000402</t>
  </si>
  <si>
    <t>驾驶员后端升降调节把</t>
  </si>
  <si>
    <t>GHRC00001</t>
  </si>
  <si>
    <t>22个</t>
  </si>
  <si>
    <t>黄骅建昌</t>
  </si>
  <si>
    <t>长春天利得</t>
  </si>
  <si>
    <t>SHT0013644</t>
  </si>
  <si>
    <t>1.0气囊驾驶员说明书</t>
  </si>
  <si>
    <t>校核：</t>
  </si>
  <si>
    <t>标准化：</t>
  </si>
  <si>
    <t>H6扶手总成EBOM</t>
  </si>
  <si>
    <t>中文名称</t>
  </si>
  <si>
    <t>右侧扶手</t>
  </si>
  <si>
    <t xml:space="preserve">批准: </t>
  </si>
  <si>
    <t>版本：D</t>
  </si>
  <si>
    <t>重量</t>
  </si>
  <si>
    <r>
      <rPr>
        <sz val="10"/>
        <rFont val="宋体"/>
        <charset val="134"/>
      </rPr>
      <t>涂装面积
（m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</si>
  <si>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t>供应商/工序</t>
  </si>
  <si>
    <t>√</t>
  </si>
  <si>
    <t>左右对称</t>
  </si>
  <si>
    <t>SHT0011612</t>
  </si>
  <si>
    <t>后视镜组装车间</t>
  </si>
  <si>
    <t>SHT0011377</t>
  </si>
  <si>
    <t>右侧扶手上盖总成</t>
  </si>
  <si>
    <t>SHT0011366</t>
  </si>
  <si>
    <t>378*71*78</t>
  </si>
  <si>
    <t>SHT0011378</t>
  </si>
  <si>
    <t>右侧扶手发泡面</t>
  </si>
  <si>
    <t>发泡件</t>
  </si>
  <si>
    <t>山东昊松新材料科技有限公司</t>
  </si>
  <si>
    <t>SHT0011660</t>
  </si>
  <si>
    <t>扶手上盖</t>
  </si>
  <si>
    <t>GB/T12672-2009</t>
  </si>
  <si>
    <t>354*50*59</t>
  </si>
  <si>
    <t>SHT0011380</t>
  </si>
  <si>
    <t>扶手底座</t>
  </si>
  <si>
    <t>369*65*84</t>
  </si>
  <si>
    <t>皮纹号：5300.47</t>
  </si>
  <si>
    <t>SHT0011370</t>
  </si>
  <si>
    <t>扶手调节手轮</t>
  </si>
  <si>
    <t>83*40*40</t>
  </si>
  <si>
    <t>皮纹号：5300.38</t>
  </si>
  <si>
    <t>SHT0011371</t>
  </si>
  <si>
    <t>扶手手轮端盖</t>
  </si>
  <si>
    <t>8*31*31</t>
  </si>
  <si>
    <t>BAS0010010</t>
  </si>
  <si>
    <t>扶手旋转轴套</t>
  </si>
  <si>
    <t>SHT0011372</t>
  </si>
  <si>
    <t>7*20*20</t>
  </si>
  <si>
    <t>BFA0010036</t>
  </si>
  <si>
    <t>扶手右旋螺杆</t>
  </si>
  <si>
    <t>BFA0010035</t>
  </si>
  <si>
    <t>10B21</t>
  </si>
  <si>
    <t>Q /BQB 501
10B21-Q /BQB 517</t>
  </si>
  <si>
    <t>250*10*10(M10)</t>
  </si>
  <si>
    <t>霸州市霸州镇鑫创五金塑料厂</t>
  </si>
  <si>
    <t>SHT0011374</t>
  </si>
  <si>
    <t>扶手减震环</t>
  </si>
  <si>
    <t>6*14*14</t>
  </si>
  <si>
    <t>天津东和汽车零部件有限公司</t>
  </si>
  <si>
    <t>SHT0011375</t>
  </si>
  <si>
    <t>扶手胶塞堵盖</t>
  </si>
  <si>
    <t>EPDM</t>
  </si>
  <si>
    <t>13*14*15</t>
  </si>
  <si>
    <t>北京赛诺高科净化设备有限公司</t>
  </si>
  <si>
    <t>BFA0010017</t>
  </si>
  <si>
    <t>扶手右旋方形螺母</t>
  </si>
  <si>
    <t>BFA0010016</t>
  </si>
  <si>
    <t>SWRCH35K</t>
  </si>
  <si>
    <t>Q /BQB 501
SWRCH35K-Q /BQB 517</t>
  </si>
  <si>
    <t>6.2*16*25</t>
  </si>
  <si>
    <t>Fe/Zn12F  镀锌膜厚12um黑色钝化中性盐雾120h(GB/T9799)</t>
  </si>
  <si>
    <t>河北定国紧固件制造有限公司</t>
  </si>
  <si>
    <t>BFA0010073</t>
  </si>
  <si>
    <t>ST5*16大扁头自攻钉</t>
  </si>
  <si>
    <t>ST5*16</t>
  </si>
  <si>
    <t>PT-semblex</t>
  </si>
  <si>
    <t>10*10*16</t>
  </si>
  <si>
    <t>环保蓝白锌</t>
  </si>
  <si>
    <t>上锐(常州)供应链管理有限公司</t>
  </si>
  <si>
    <t>BFA0010041</t>
  </si>
  <si>
    <t>开口挡圈</t>
  </si>
  <si>
    <t>GB 896</t>
  </si>
  <si>
    <t>16*16*1</t>
  </si>
  <si>
    <t>表面氧化</t>
  </si>
  <si>
    <t>SHT0013729</t>
  </si>
  <si>
    <t>扶手手轮弹簧</t>
  </si>
  <si>
    <t>弹簧</t>
  </si>
  <si>
    <t>GB/T 1222</t>
  </si>
  <si>
    <t>23*23*120</t>
  </si>
  <si>
    <t>海兴中盛弹簧有限公司</t>
  </si>
  <si>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</si>
  <si>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校核：   标准化：</t>
  </si>
  <si>
    <t>内部号</t>
  </si>
  <si>
    <t>设计重量
（Kg）</t>
  </si>
  <si>
    <r>
      <rPr>
        <sz val="11"/>
        <color theme="1"/>
        <rFont val="宋体"/>
        <charset val="134"/>
      </rPr>
      <t>备注</t>
    </r>
  </si>
  <si>
    <t>SHT0012275</t>
  </si>
  <si>
    <t>聚氨酯</t>
  </si>
  <si>
    <t>60#</t>
  </si>
  <si>
    <t>固定座盆总成</t>
  </si>
  <si>
    <t>批准:</t>
  </si>
  <si>
    <t>说明：首版座盆 EBOM</t>
  </si>
  <si>
    <t>重量（kg）</t>
  </si>
  <si>
    <t>零件来源</t>
  </si>
  <si>
    <t>沿用件Y/N</t>
  </si>
  <si>
    <t>重量
（kg）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</si>
  <si>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</si>
  <si>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466*420*58</t>
  </si>
  <si>
    <t>喷涂</t>
  </si>
  <si>
    <t>SQX3000-6801101</t>
  </si>
  <si>
    <t>坐盆</t>
  </si>
  <si>
    <t>G</t>
  </si>
  <si>
    <t>t=1.0
ST12</t>
  </si>
  <si>
    <t>Q/BQB 401
Q/BQB 403</t>
  </si>
  <si>
    <t>466*420*31</t>
  </si>
  <si>
    <t>SQX3000-6901104</t>
  </si>
  <si>
    <t>前安装支架</t>
  </si>
  <si>
    <t>t=2.5
Q235</t>
  </si>
  <si>
    <t>GB/T 708
GB/T 700</t>
  </si>
  <si>
    <t>43*25*51</t>
  </si>
  <si>
    <t>SQX3000-6801101-M</t>
  </si>
  <si>
    <t>座盆铆钉</t>
  </si>
  <si>
    <t>固定座盆与前、后安装支架</t>
  </si>
  <si>
    <t>冷墩件</t>
  </si>
  <si>
    <t>GB/T 699</t>
  </si>
  <si>
    <t>Φ9*7.7</t>
  </si>
  <si>
    <r>
      <rPr>
        <sz val="14"/>
        <rFont val="宋体"/>
        <charset val="134"/>
      </rPr>
      <t>设计</t>
    </r>
    <r>
      <rPr>
        <sz val="14"/>
        <rFont val="Arial"/>
        <charset val="134"/>
      </rPr>
      <t>:</t>
    </r>
  </si>
  <si>
    <t>WG1662511057/2</t>
  </si>
  <si>
    <t>WG1662511065/2</t>
  </si>
  <si>
    <t>SHT0012457</t>
  </si>
  <si>
    <t>SHT0012458</t>
  </si>
  <si>
    <t>SHT0012459</t>
  </si>
  <si>
    <t>副驾驶员座椅总成</t>
  </si>
  <si>
    <t>金蝶代码</t>
  </si>
  <si>
    <t>价格</t>
  </si>
  <si>
    <t>SHT0002565</t>
  </si>
  <si>
    <t>左副调角器上板总成电泳</t>
  </si>
  <si>
    <t>电泳分总成</t>
  </si>
  <si>
    <t>SHT0012930</t>
  </si>
  <si>
    <t>左副调角器上板总成</t>
  </si>
  <si>
    <t>SHT0012358</t>
  </si>
  <si>
    <t>副司机副边调角器上板</t>
  </si>
  <si>
    <t>SPFH590
t=3.0</t>
  </si>
  <si>
    <t>SHT0002566</t>
  </si>
  <si>
    <t>左副总座分总成电泳</t>
  </si>
  <si>
    <t>电泳总成</t>
  </si>
  <si>
    <t>SHT0012931</t>
  </si>
  <si>
    <t>左副总座分总成</t>
  </si>
  <si>
    <t>副总座点焊总成</t>
  </si>
  <si>
    <t>99*27*190</t>
  </si>
  <si>
    <t>点焊</t>
  </si>
  <si>
    <t>SHT0001184</t>
  </si>
  <si>
    <t>02.03.03.054</t>
  </si>
  <si>
    <t>SQDZ6902411</t>
  </si>
  <si>
    <t>副总座</t>
  </si>
  <si>
    <t>t=5
SPFH590</t>
  </si>
  <si>
    <t>BFA0000087</t>
  </si>
  <si>
    <t>02.03.03.117</t>
  </si>
  <si>
    <t>02.03.07.003</t>
  </si>
  <si>
    <t>蜗簧定位销</t>
  </si>
  <si>
    <t>SHT0001136</t>
  </si>
  <si>
    <t>02.03.07.102</t>
  </si>
  <si>
    <t>SQDZ 6803 101</t>
  </si>
  <si>
    <t>罩壳卡片</t>
  </si>
  <si>
    <t>Q235        t=1.5</t>
  </si>
  <si>
    <t>30*1.5*18</t>
  </si>
  <si>
    <t>SHT0001151</t>
  </si>
  <si>
    <t>02.03.07.002</t>
  </si>
  <si>
    <t>H3-6805103</t>
  </si>
  <si>
    <t>上顶点</t>
  </si>
  <si>
    <t>19*20*19</t>
  </si>
  <si>
    <t>02.03.07.037</t>
  </si>
  <si>
    <t>SQDZ 6801 003</t>
  </si>
  <si>
    <t>旋转轴</t>
  </si>
  <si>
    <t>02.03.07.052</t>
  </si>
  <si>
    <t>SQDZ 6801 004</t>
  </si>
  <si>
    <t>涡簧</t>
  </si>
  <si>
    <r>
      <rPr>
        <sz val="12"/>
        <rFont val="宋体"/>
        <charset val="134"/>
      </rPr>
      <t>零件描述</t>
    </r>
  </si>
  <si>
    <r>
      <rPr>
        <sz val="12"/>
        <rFont val="宋体"/>
        <charset val="134"/>
      </rPr>
      <t>图纸号</t>
    </r>
  </si>
  <si>
    <r>
      <rPr>
        <sz val="12"/>
        <rFont val="宋体"/>
        <charset val="134"/>
      </rPr>
      <t>图纸版本</t>
    </r>
  </si>
  <si>
    <r>
      <rPr>
        <sz val="12"/>
        <rFont val="宋体"/>
        <charset val="134"/>
      </rPr>
      <t>零件类别</t>
    </r>
  </si>
  <si>
    <r>
      <rPr>
        <sz val="12"/>
        <rFont val="宋体"/>
        <charset val="134"/>
      </rPr>
      <t>备注</t>
    </r>
  </si>
  <si>
    <t>焊接组件</t>
  </si>
  <si>
    <t>SHT0012357</t>
  </si>
  <si>
    <t>副司机主边调角器上板</t>
  </si>
  <si>
    <t>核心件</t>
  </si>
  <si>
    <t>SQDZ6802411</t>
  </si>
  <si>
    <t>主总座</t>
  </si>
  <si>
    <t>SPFH590
t=5.0</t>
  </si>
  <si>
    <t>GB/T13681-1992</t>
  </si>
  <si>
    <t>焊接螺母</t>
  </si>
  <si>
    <t>M6</t>
  </si>
  <si>
    <t>SQDZ6901001</t>
  </si>
  <si>
    <t>SPFH590
t=2.5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</si>
</sst>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00_);[Red]\(0.0000\)"/>
    <numFmt numFmtId="178" formatCode="0_);[Red]\(0\)"/>
    <numFmt numFmtId="179" formatCode="0.0_);[Red]\(0.0\)"/>
    <numFmt numFmtId="180" formatCode="0.000_);[Red]\(0.000\)"/>
    <numFmt numFmtId="181" formatCode="0.00_);[Red]\(0.00\)"/>
    <numFmt numFmtId="182" formatCode="0.000_ "/>
    <numFmt numFmtId="183" formatCode="0.0000"/>
    <numFmt numFmtId="184" formatCode="0.0000_ "/>
    <numFmt numFmtId="185" formatCode="_ * #,##0.0000_ ;_ * \-#,##0.0000_ ;_ * &quot;-&quot;????_ ;_ @_ "/>
  </numFmts>
  <fonts count="134"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微软雅黑"/>
      <charset val="134"/>
    </font>
    <font>
      <b/>
      <sz val="14"/>
      <name val="微软雅黑"/>
      <charset val="134"/>
    </font>
    <font>
      <sz val="9"/>
      <name val="微软雅黑"/>
      <charset val="134"/>
    </font>
    <font>
      <b/>
      <sz val="18"/>
      <name val="微软雅黑"/>
      <charset val="134"/>
    </font>
    <font>
      <sz val="10"/>
      <name val="宋体"/>
      <charset val="134"/>
    </font>
    <font>
      <sz val="11"/>
      <name val="微软雅黑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4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name val="宋体"/>
      <charset val="134"/>
      <scheme val="minor"/>
    </font>
    <font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微软雅黑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Ari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8"/>
      <name val="宋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微软雅黑"/>
      <charset val="134"/>
    </font>
    <font>
      <b/>
      <sz val="20"/>
      <name val="微软雅黑"/>
      <charset val="134"/>
    </font>
    <font>
      <b/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2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sz val="10.5"/>
      <color theme="1"/>
      <name val="宋体"/>
      <charset val="134"/>
      <scheme val="minor"/>
    </font>
    <font>
      <b/>
      <sz val="24"/>
      <name val="宋体"/>
      <charset val="134"/>
    </font>
    <font>
      <sz val="14"/>
      <name val="宋体"/>
      <charset val="134"/>
    </font>
    <font>
      <sz val="14"/>
      <color theme="1"/>
      <name val="华文楷体"/>
      <charset val="134"/>
    </font>
    <font>
      <sz val="16"/>
      <color rgb="FF000000"/>
      <name val="宋体"/>
      <charset val="134"/>
    </font>
    <font>
      <sz val="14"/>
      <color indexed="8"/>
      <name val="宋体"/>
      <charset val="134"/>
    </font>
    <font>
      <sz val="15"/>
      <color theme="1"/>
      <name val="微软雅黑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6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sz val="11"/>
      <color indexed="0"/>
      <name val="宋体"/>
      <charset val="134"/>
    </font>
    <font>
      <b/>
      <sz val="10"/>
      <name val="Arial"/>
      <charset val="134"/>
    </font>
    <font>
      <b/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10"/>
      <name val="Tahoma"/>
      <charset val="134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0"/>
      <name val="Arial"/>
      <charset val="134"/>
    </font>
    <font>
      <vertAlign val="superscript"/>
      <sz val="11"/>
      <name val="宋体"/>
      <charset val="134"/>
      <scheme val="minor"/>
    </font>
    <font>
      <vertAlign val="superscript"/>
      <sz val="10"/>
      <name val="宋体"/>
      <charset val="134"/>
    </font>
    <font>
      <vertAlign val="superscript"/>
      <sz val="12"/>
      <color theme="1"/>
      <name val="宋体"/>
      <charset val="134"/>
    </font>
    <font>
      <b/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331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0" fillId="7" borderId="0" applyNumberFormat="0" applyBorder="0" applyAlignment="0" applyProtection="0">
      <alignment vertical="center"/>
    </xf>
    <xf numFmtId="0" fontId="71" fillId="8" borderId="23" applyNumberFormat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3" fillId="0" borderId="0"/>
    <xf numFmtId="0" fontId="73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4" fillId="11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2" fillId="1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0" fillId="17" borderId="26" applyNumberFormat="0" applyFont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8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1" fillId="20" borderId="0" applyNumberFormat="0" applyBorder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84" fillId="0" borderId="0"/>
    <xf numFmtId="0" fontId="70" fillId="16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81" fillId="2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73" fillId="0" borderId="0">
      <alignment vertical="center"/>
    </xf>
    <xf numFmtId="0" fontId="81" fillId="20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" fillId="0" borderId="0">
      <alignment vertical="center"/>
    </xf>
    <xf numFmtId="0" fontId="78" fillId="24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8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78" fillId="25" borderId="0" applyNumberFormat="0" applyBorder="0" applyAlignment="0" applyProtection="0">
      <alignment vertical="center"/>
    </xf>
    <xf numFmtId="0" fontId="88" fillId="26" borderId="29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90" fillId="26" borderId="23" applyNumberFormat="0" applyAlignment="0" applyProtection="0">
      <alignment vertical="center"/>
    </xf>
    <xf numFmtId="0" fontId="3" fillId="0" borderId="0">
      <alignment vertical="center"/>
    </xf>
    <xf numFmtId="0" fontId="91" fillId="28" borderId="31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0" borderId="0">
      <alignment vertical="center"/>
    </xf>
    <xf numFmtId="0" fontId="78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3" fillId="0" borderId="0"/>
    <xf numFmtId="0" fontId="3" fillId="0" borderId="0"/>
    <xf numFmtId="0" fontId="93" fillId="0" borderId="32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5" fillId="0" borderId="34" applyNumberFormat="0" applyFill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00" fillId="0" borderId="36" applyNumberFormat="0" applyFill="0" applyAlignment="0" applyProtection="0">
      <alignment vertical="center"/>
    </xf>
    <xf numFmtId="0" fontId="73" fillId="0" borderId="0">
      <alignment vertical="center"/>
    </xf>
    <xf numFmtId="0" fontId="78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2" fillId="42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3" fillId="0" borderId="0">
      <alignment vertical="center"/>
    </xf>
    <xf numFmtId="0" fontId="78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8" fillId="45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3" fillId="0" borderId="0">
      <alignment vertical="center"/>
    </xf>
    <xf numFmtId="0" fontId="78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8" fillId="50" borderId="0" applyNumberFormat="0" applyBorder="0" applyAlignment="0" applyProtection="0">
      <alignment vertical="center"/>
    </xf>
    <xf numFmtId="0" fontId="3" fillId="0" borderId="0"/>
    <xf numFmtId="0" fontId="73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8" fillId="53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4" fillId="16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11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102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75" fillId="0" borderId="25" applyNumberFormat="0" applyFill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3" fillId="0" borderId="0"/>
    <xf numFmtId="0" fontId="73" fillId="11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7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73" fillId="20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74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103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5" fillId="0" borderId="0" applyNumberForma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5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4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106" fillId="0" borderId="0" applyNumberFormat="0" applyBorder="0" applyProtection="0">
      <alignment vertical="center"/>
    </xf>
    <xf numFmtId="0" fontId="97" fillId="27" borderId="35" applyNumberForma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103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15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7" fillId="27" borderId="35" applyNumberFormat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5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74" fillId="5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5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3" fillId="0" borderId="0">
      <alignment vertical="center"/>
    </xf>
    <xf numFmtId="0" fontId="103" fillId="19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19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56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108" fillId="55" borderId="38" applyNumberFormat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" fillId="0" borderId="0"/>
    <xf numFmtId="0" fontId="74" fillId="29" borderId="0" applyNumberFormat="0" applyBorder="0" applyAlignment="0" applyProtection="0">
      <alignment vertical="center"/>
    </xf>
    <xf numFmtId="0" fontId="3" fillId="0" borderId="0"/>
    <xf numFmtId="0" fontId="73" fillId="29" borderId="0" applyNumberFormat="0" applyBorder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03" fillId="21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21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29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0" fillId="0" borderId="0"/>
    <xf numFmtId="0" fontId="7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4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" fillId="0" borderId="0"/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3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12" fillId="29" borderId="30" applyNumberFormat="0" applyAlignment="0" applyProtection="0">
      <alignment vertical="center"/>
    </xf>
    <xf numFmtId="0" fontId="73" fillId="0" borderId="0">
      <alignment vertical="center"/>
    </xf>
    <xf numFmtId="0" fontId="89" fillId="27" borderId="30" applyNumberFormat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102" fillId="36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113" fillId="3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3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33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3" fillId="0" borderId="0"/>
    <xf numFmtId="0" fontId="73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3" fillId="33" borderId="0" applyNumberFormat="0" applyBorder="0" applyAlignment="0" applyProtection="0">
      <alignment vertical="center"/>
    </xf>
    <xf numFmtId="0" fontId="3" fillId="0" borderId="0"/>
    <xf numFmtId="0" fontId="114" fillId="0" borderId="37" applyNumberFormat="0" applyFill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15" fillId="0" borderId="33" applyNumberFormat="0" applyFill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33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3" fillId="0" borderId="0"/>
    <xf numFmtId="0" fontId="3" fillId="0" borderId="0"/>
    <xf numFmtId="0" fontId="73" fillId="33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7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0" fillId="0" borderId="0"/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103" fillId="16" borderId="0" applyNumberFormat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0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70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92" fillId="29" borderId="30" applyNumberFormat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103" fillId="19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/>
    <xf numFmtId="0" fontId="7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17" fillId="0" borderId="0"/>
    <xf numFmtId="0" fontId="70" fillId="54" borderId="0" applyNumberFormat="0" applyBorder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0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0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89" fillId="27" borderId="30" applyNumberFormat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18" fillId="0" borderId="39" applyNumberFormat="0" applyFill="0" applyAlignment="0" applyProtection="0">
      <alignment vertical="center"/>
    </xf>
    <xf numFmtId="0" fontId="3" fillId="0" borderId="0"/>
    <xf numFmtId="0" fontId="97" fillId="27" borderId="35" applyNumberFormat="0" applyAlignment="0" applyProtection="0">
      <alignment vertical="center"/>
    </xf>
    <xf numFmtId="0" fontId="118" fillId="0" borderId="39" applyNumberFormat="0" applyFill="0" applyAlignment="0" applyProtection="0">
      <alignment vertical="center"/>
    </xf>
    <xf numFmtId="0" fontId="119" fillId="0" borderId="39" applyNumberFormat="0" applyFill="0" applyAlignment="0" applyProtection="0">
      <alignment vertical="center"/>
    </xf>
    <xf numFmtId="0" fontId="3" fillId="0" borderId="0"/>
    <xf numFmtId="0" fontId="118" fillId="0" borderId="39" applyNumberFormat="0" applyFill="0" applyAlignment="0" applyProtection="0">
      <alignment vertical="center"/>
    </xf>
    <xf numFmtId="0" fontId="3" fillId="0" borderId="0"/>
    <xf numFmtId="0" fontId="118" fillId="0" borderId="39" applyNumberFormat="0" applyFill="0" applyAlignment="0" applyProtection="0">
      <alignment vertical="center"/>
    </xf>
    <xf numFmtId="0" fontId="118" fillId="0" borderId="39" applyNumberFormat="0" applyFill="0" applyAlignment="0" applyProtection="0">
      <alignment vertical="center"/>
    </xf>
    <xf numFmtId="0" fontId="73" fillId="0" borderId="0">
      <alignment vertical="center"/>
    </xf>
    <xf numFmtId="0" fontId="119" fillId="0" borderId="39" applyNumberFormat="0" applyFill="0" applyAlignment="0" applyProtection="0">
      <alignment vertical="center"/>
    </xf>
    <xf numFmtId="0" fontId="73" fillId="0" borderId="0">
      <alignment vertical="center"/>
    </xf>
    <xf numFmtId="0" fontId="118" fillId="0" borderId="39" applyNumberFormat="0" applyFill="0" applyAlignment="0" applyProtection="0">
      <alignment vertical="center"/>
    </xf>
    <xf numFmtId="0" fontId="3" fillId="0" borderId="0"/>
    <xf numFmtId="0" fontId="118" fillId="0" borderId="39" applyNumberFormat="0" applyFill="0" applyAlignment="0" applyProtection="0">
      <alignment vertical="center"/>
    </xf>
    <xf numFmtId="0" fontId="3" fillId="0" borderId="0"/>
    <xf numFmtId="0" fontId="118" fillId="0" borderId="39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18" fillId="0" borderId="39" applyNumberFormat="0" applyFill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3" fillId="0" borderId="0">
      <alignment vertical="center"/>
    </xf>
    <xf numFmtId="0" fontId="118" fillId="0" borderId="39" applyNumberFormat="0" applyFill="0" applyAlignment="0" applyProtection="0">
      <alignment vertical="center"/>
    </xf>
    <xf numFmtId="0" fontId="3" fillId="0" borderId="0">
      <alignment vertical="center"/>
    </xf>
    <xf numFmtId="0" fontId="118" fillId="0" borderId="39" applyNumberFormat="0" applyFill="0" applyAlignment="0" applyProtection="0">
      <alignment vertical="center"/>
    </xf>
    <xf numFmtId="0" fontId="73" fillId="0" borderId="0">
      <alignment vertical="center"/>
    </xf>
    <xf numFmtId="0" fontId="118" fillId="0" borderId="39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15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94" fillId="0" borderId="33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16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75" fillId="0" borderId="25" applyNumberFormat="0" applyFill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116" fillId="0" borderId="25" applyNumberFormat="0" applyFill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7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3" fillId="0" borderId="0">
      <alignment vertical="center"/>
    </xf>
    <xf numFmtId="0" fontId="89" fillId="27" borderId="30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" fillId="0" borderId="0"/>
    <xf numFmtId="0" fontId="101" fillId="0" borderId="0" applyNumberFormat="0" applyFill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121" fillId="2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121" fillId="20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22" fillId="13" borderId="0" applyNumberFormat="0" applyBorder="0" applyAlignment="0" applyProtection="0">
      <alignment vertical="center"/>
    </xf>
    <xf numFmtId="0" fontId="3" fillId="0" borderId="0"/>
    <xf numFmtId="0" fontId="73" fillId="0" borderId="0">
      <alignment vertical="center"/>
    </xf>
    <xf numFmtId="0" fontId="73" fillId="0" borderId="0">
      <alignment vertical="center"/>
    </xf>
    <xf numFmtId="0" fontId="109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9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106" fillId="0" borderId="0" applyNumberFormat="0" applyBorder="0" applyProtection="0">
      <alignment vertical="center"/>
    </xf>
    <xf numFmtId="0" fontId="3" fillId="0" borderId="0">
      <alignment vertical="center"/>
    </xf>
    <xf numFmtId="0" fontId="102" fillId="36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9" fillId="27" borderId="30" applyNumberFormat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9" fillId="27" borderId="30" applyNumberFormat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7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7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>
      <alignment vertical="center"/>
    </xf>
    <xf numFmtId="0" fontId="3" fillId="0" borderId="0"/>
    <xf numFmtId="0" fontId="7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>
      <alignment vertical="center"/>
    </xf>
    <xf numFmtId="0" fontId="3" fillId="0" borderId="0"/>
    <xf numFmtId="0" fontId="109" fillId="10" borderId="24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7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80" fillId="0" borderId="0" applyNumberFormat="0" applyFill="0" applyBorder="0" applyAlignment="0" applyProtection="0">
      <alignment vertical="center"/>
    </xf>
    <xf numFmtId="0" fontId="3" fillId="0" borderId="0"/>
    <xf numFmtId="0" fontId="104" fillId="0" borderId="37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7" fillId="55" borderId="38" applyNumberForma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2" fillId="29" borderId="30" applyNumberFormat="0" applyAlignment="0" applyProtection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0" fillId="0" borderId="0">
      <alignment vertical="center"/>
    </xf>
    <xf numFmtId="0" fontId="102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89" fillId="27" borderId="30" applyNumberFormat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3" fillId="0" borderId="0">
      <alignment vertical="center"/>
    </xf>
    <xf numFmtId="0" fontId="89" fillId="27" borderId="30" applyNumberFormat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73" fillId="0" borderId="0">
      <alignment vertical="center"/>
    </xf>
    <xf numFmtId="0" fontId="104" fillId="0" borderId="37" applyNumberFormat="0" applyFill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3" fillId="0" borderId="0">
      <alignment vertical="center"/>
    </xf>
    <xf numFmtId="0" fontId="92" fillId="29" borderId="30" applyNumberFormat="0" applyAlignment="0" applyProtection="0">
      <alignment vertical="center"/>
    </xf>
    <xf numFmtId="0" fontId="3" fillId="0" borderId="0">
      <alignment vertical="center"/>
    </xf>
    <xf numFmtId="0" fontId="112" fillId="29" borderId="3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0" fillId="0" borderId="36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0" borderId="0">
      <alignment vertical="center"/>
    </xf>
    <xf numFmtId="0" fontId="109" fillId="10" borderId="24" applyNumberFormat="0" applyFon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9" fillId="10" borderId="24" applyNumberFormat="0" applyFon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13" fillId="36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102" fillId="36" borderId="0" applyNumberFormat="0" applyBorder="0" applyAlignment="0" applyProtection="0">
      <alignment vertical="center"/>
    </xf>
    <xf numFmtId="0" fontId="125" fillId="34" borderId="0" applyNumberFormat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1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8" fillId="55" borderId="38" applyNumberFormat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14" fillId="0" borderId="37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14" fillId="0" borderId="37" applyNumberFormat="0" applyFill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14" fillId="0" borderId="37" applyNumberFormat="0" applyFill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1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104" fillId="0" borderId="37" applyNumberFormat="0" applyFill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111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89" fillId="27" borderId="30" applyNumberFormat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07" fillId="55" borderId="38" applyNumberFormat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" fillId="0" borderId="0"/>
    <xf numFmtId="0" fontId="123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100" fillId="0" borderId="36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127" fillId="3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03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03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27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128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7" fillId="27" borderId="35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112" fillId="29" borderId="30" applyNumberFormat="0" applyAlignment="0" applyProtection="0">
      <alignment vertical="center"/>
    </xf>
    <xf numFmtId="0" fontId="112" fillId="29" borderId="30" applyNumberFormat="0" applyAlignment="0" applyProtection="0">
      <alignment vertical="center"/>
    </xf>
    <xf numFmtId="0" fontId="11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92" fillId="29" borderId="30" applyNumberForma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109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3" fillId="10" borderId="24" applyNumberFormat="0" applyFont="0" applyAlignment="0" applyProtection="0">
      <alignment vertical="center"/>
    </xf>
    <xf numFmtId="0" fontId="77" fillId="0" borderId="1" applyNumberFormat="0" applyFill="0" applyBorder="0" applyAlignment="0" applyProtection="0">
      <alignment vertical="center"/>
    </xf>
    <xf numFmtId="0" fontId="3" fillId="0" borderId="0"/>
    <xf numFmtId="0" fontId="129" fillId="0" borderId="0" applyNumberFormat="0" applyFill="0" applyBorder="0" applyAlignment="0" applyProtection="0"/>
    <xf numFmtId="0" fontId="77" fillId="0" borderId="1" applyNumberFormat="0" applyFill="0" applyBorder="0" applyAlignment="0" applyProtection="0">
      <alignment vertical="center"/>
    </xf>
  </cellStyleXfs>
  <cellXfs count="930">
    <xf numFmtId="0" fontId="0" fillId="0" borderId="0" xfId="0">
      <alignment vertical="center"/>
    </xf>
    <xf numFmtId="0" fontId="1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49" applyFont="1" applyFill="1" applyBorder="1" applyAlignment="1" applyProtection="1">
      <alignment horizontal="center" vertical="center" wrapText="1"/>
      <protection locked="0"/>
    </xf>
    <xf numFmtId="0" fontId="1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8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88" applyFont="1" applyFill="1" applyBorder="1" applyAlignment="1" applyProtection="1">
      <alignment horizontal="center" vertical="center" wrapText="1"/>
      <protection locked="0"/>
    </xf>
    <xf numFmtId="49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88" applyFont="1" applyFill="1" applyBorder="1" applyAlignment="1" applyProtection="1">
      <alignment horizontal="center" vertical="center" wrapText="1"/>
      <protection locked="0"/>
    </xf>
    <xf numFmtId="0" fontId="1" fillId="0" borderId="0" xfId="188" applyFont="1" applyFill="1" applyBorder="1" applyAlignment="1" applyProtection="1">
      <alignment horizontal="center" vertical="center" wrapText="1"/>
      <protection locked="0"/>
    </xf>
    <xf numFmtId="177" fontId="1" fillId="0" borderId="0" xfId="188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2" xfId="188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88" applyFont="1" applyFill="1" applyBorder="1" applyAlignment="1" applyProtection="1">
      <alignment horizontal="left" vertical="center"/>
      <protection locked="0"/>
    </xf>
    <xf numFmtId="0" fontId="6" fillId="0" borderId="1" xfId="188" applyFont="1" applyFill="1" applyBorder="1" applyAlignment="1" applyProtection="1">
      <alignment horizontal="left" vertical="center"/>
      <protection locked="0"/>
    </xf>
    <xf numFmtId="0" fontId="7" fillId="0" borderId="1" xfId="188" applyFont="1" applyFill="1" applyBorder="1" applyAlignment="1" applyProtection="1">
      <alignment horizontal="left" vertical="center"/>
      <protection locked="0"/>
    </xf>
    <xf numFmtId="0" fontId="7" fillId="0" borderId="3" xfId="188" applyFont="1" applyFill="1" applyBorder="1" applyAlignment="1" applyProtection="1">
      <alignment horizontal="left" vertical="center" wrapText="1"/>
      <protection locked="0"/>
    </xf>
    <xf numFmtId="0" fontId="7" fillId="0" borderId="4" xfId="188" applyFont="1" applyFill="1" applyBorder="1" applyAlignment="1" applyProtection="1">
      <alignment horizontal="left" vertical="center" wrapText="1"/>
      <protection locked="0"/>
    </xf>
    <xf numFmtId="0" fontId="7" fillId="0" borderId="1" xfId="188" applyFont="1" applyFill="1" applyBorder="1" applyAlignment="1" applyProtection="1">
      <alignment horizontal="left" vertical="center" wrapText="1"/>
      <protection locked="0"/>
    </xf>
    <xf numFmtId="0" fontId="7" fillId="0" borderId="5" xfId="188" applyFont="1" applyFill="1" applyBorder="1" applyAlignment="1" applyProtection="1">
      <alignment horizontal="left" vertical="top" wrapText="1"/>
      <protection locked="0"/>
    </xf>
    <xf numFmtId="0" fontId="7" fillId="0" borderId="6" xfId="188" applyFont="1" applyFill="1" applyBorder="1" applyAlignment="1" applyProtection="1">
      <alignment horizontal="left" vertical="top" wrapText="1"/>
      <protection locked="0"/>
    </xf>
    <xf numFmtId="0" fontId="3" fillId="0" borderId="7" xfId="5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549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88" applyFont="1" applyFill="1" applyBorder="1" applyAlignment="1" applyProtection="1">
      <alignment horizontal="center" vertical="center" wrapText="1"/>
      <protection locked="0"/>
    </xf>
    <xf numFmtId="0" fontId="8" fillId="0" borderId="1" xfId="188" applyFont="1" applyFill="1" applyBorder="1" applyAlignment="1" applyProtection="1">
      <alignment horizontal="center" vertical="center" wrapText="1"/>
      <protection locked="0"/>
    </xf>
    <xf numFmtId="0" fontId="1" fillId="0" borderId="2" xfId="188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88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188" applyFont="1" applyFill="1" applyBorder="1" applyAlignment="1" applyProtection="1">
      <alignment horizontal="left" vertical="center" wrapText="1"/>
      <protection locked="0"/>
    </xf>
    <xf numFmtId="0" fontId="3" fillId="0" borderId="1" xfId="188" applyFont="1" applyFill="1" applyBorder="1" applyAlignment="1" applyProtection="1">
      <alignment horizontal="left" vertical="center" wrapText="1"/>
      <protection locked="0"/>
    </xf>
    <xf numFmtId="0" fontId="9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8" applyFont="1" applyFill="1" applyBorder="1" applyAlignment="1" applyProtection="1">
      <alignment horizontal="left" vertical="center"/>
      <protection locked="0"/>
    </xf>
    <xf numFmtId="0" fontId="7" fillId="0" borderId="9" xfId="188" applyFont="1" applyFill="1" applyBorder="1" applyAlignment="1" applyProtection="1">
      <alignment horizontal="left" vertical="center" wrapText="1"/>
      <protection locked="0"/>
    </xf>
    <xf numFmtId="0" fontId="10" fillId="0" borderId="9" xfId="188" applyFont="1" applyFill="1" applyBorder="1" applyAlignment="1" applyProtection="1">
      <alignment horizontal="left" vertical="center" wrapText="1"/>
      <protection locked="0"/>
    </xf>
    <xf numFmtId="0" fontId="11" fillId="0" borderId="1" xfId="188" applyFont="1" applyFill="1" applyBorder="1" applyAlignment="1" applyProtection="1">
      <alignment horizontal="left" vertical="center" wrapText="1"/>
      <protection locked="0"/>
    </xf>
    <xf numFmtId="0" fontId="10" fillId="0" borderId="1" xfId="188" applyFont="1" applyFill="1" applyBorder="1" applyAlignment="1" applyProtection="1">
      <alignment horizontal="left" vertical="center" wrapText="1"/>
      <protection locked="0"/>
    </xf>
    <xf numFmtId="0" fontId="10" fillId="0" borderId="6" xfId="188" applyFont="1" applyFill="1" applyBorder="1" applyAlignment="1" applyProtection="1">
      <alignment horizontal="left" vertical="top" wrapText="1"/>
      <protection locked="0"/>
    </xf>
    <xf numFmtId="0" fontId="7" fillId="0" borderId="10" xfId="188" applyFont="1" applyFill="1" applyBorder="1" applyAlignment="1" applyProtection="1">
      <alignment horizontal="left" vertical="top" wrapText="1"/>
      <protection locked="0"/>
    </xf>
    <xf numFmtId="0" fontId="3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549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98" applyNumberFormat="1" applyFont="1" applyFill="1" applyBorder="1" applyAlignment="1">
      <alignment horizontal="center" vertical="center" wrapText="1"/>
    </xf>
    <xf numFmtId="0" fontId="3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88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549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5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549" applyFont="1" applyFill="1" applyBorder="1" applyAlignment="1" applyProtection="1">
      <alignment horizontal="center" vertical="center" wrapText="1"/>
      <protection locked="0"/>
    </xf>
    <xf numFmtId="0" fontId="8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49" applyNumberFormat="1" applyFont="1" applyFill="1" applyBorder="1" applyAlignment="1" applyProtection="1">
      <alignment horizontal="center" vertical="center" wrapText="1"/>
      <protection locked="0"/>
    </xf>
    <xf numFmtId="180" fontId="8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2" applyFont="1" applyFill="1" applyBorder="1" applyAlignment="1" applyProtection="1">
      <alignment horizontal="center" vertical="center" wrapText="1"/>
      <protection locked="0"/>
    </xf>
    <xf numFmtId="0" fontId="3" fillId="0" borderId="1" xfId="188" applyFont="1" applyFill="1" applyBorder="1" applyAlignment="1" applyProtection="1">
      <alignment horizontal="center" vertical="center" wrapText="1"/>
      <protection locked="0"/>
    </xf>
    <xf numFmtId="180" fontId="3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8" applyNumberFormat="1" applyFont="1" applyFill="1" applyBorder="1" applyAlignment="1" applyProtection="1">
      <alignment horizontal="right" vertical="center" wrapText="1"/>
      <protection locked="0"/>
    </xf>
    <xf numFmtId="177" fontId="1" fillId="0" borderId="0" xfId="188" applyNumberFormat="1" applyFont="1" applyFill="1" applyBorder="1" applyAlignment="1" applyProtection="1">
      <alignment horizontal="right" vertical="center" wrapText="1"/>
      <protection locked="0"/>
    </xf>
    <xf numFmtId="179" fontId="2" fillId="0" borderId="0" xfId="188" applyNumberFormat="1" applyFont="1" applyFill="1" applyBorder="1" applyAlignment="1" applyProtection="1">
      <alignment horizontal="right" vertical="center" wrapText="1"/>
      <protection locked="0"/>
    </xf>
    <xf numFmtId="177" fontId="10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88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549" applyNumberFormat="1" applyFont="1" applyFill="1" applyBorder="1" applyAlignment="1" applyProtection="1">
      <alignment horizontal="center" vertical="center" wrapText="1"/>
      <protection locked="0"/>
    </xf>
    <xf numFmtId="177" fontId="3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179" fontId="13" fillId="2" borderId="3" xfId="0" applyNumberFormat="1" applyFont="1" applyFill="1" applyBorder="1" applyAlignment="1">
      <alignment horizontal="center" vertical="center" wrapText="1"/>
    </xf>
    <xf numFmtId="49" fontId="1" fillId="0" borderId="8" xfId="549" applyNumberFormat="1" applyFont="1" applyFill="1" applyBorder="1" applyAlignment="1" applyProtection="1">
      <alignment horizontal="center" vertical="center" wrapText="1"/>
      <protection locked="0"/>
    </xf>
    <xf numFmtId="177" fontId="3" fillId="0" borderId="8" xfId="188" applyNumberFormat="1" applyFont="1" applyFill="1" applyBorder="1" applyAlignment="1" applyProtection="1">
      <alignment horizontal="center" vertical="center" wrapText="1"/>
      <protection locked="0"/>
    </xf>
    <xf numFmtId="179" fontId="13" fillId="2" borderId="1" xfId="0" applyNumberFormat="1" applyFont="1" applyFill="1" applyBorder="1" applyAlignment="1">
      <alignment horizontal="center" vertical="center" wrapText="1"/>
    </xf>
    <xf numFmtId="177" fontId="8" fillId="0" borderId="1" xfId="188" applyNumberFormat="1" applyFont="1" applyFill="1" applyBorder="1" applyAlignment="1" applyProtection="1">
      <alignment horizontal="center" vertical="center" wrapText="1"/>
      <protection locked="0"/>
    </xf>
    <xf numFmtId="180" fontId="13" fillId="2" borderId="1" xfId="549" applyNumberFormat="1" applyFont="1" applyFill="1" applyBorder="1" applyAlignment="1" applyProtection="1">
      <alignment horizontal="center" vertical="center" wrapText="1"/>
      <protection locked="0"/>
    </xf>
    <xf numFmtId="179" fontId="13" fillId="2" borderId="1" xfId="5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98" applyNumberFormat="1" applyFont="1" applyFill="1" applyBorder="1" applyAlignment="1">
      <alignment horizontal="center" vertical="center" wrapText="1"/>
    </xf>
    <xf numFmtId="180" fontId="3" fillId="2" borderId="1" xfId="22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898" applyNumberFormat="1" applyFont="1" applyFill="1" applyBorder="1" applyAlignment="1">
      <alignment horizontal="center" vertical="center" wrapText="1"/>
    </xf>
    <xf numFmtId="177" fontId="2" fillId="0" borderId="0" xfId="188" applyNumberFormat="1" applyFont="1" applyFill="1" applyBorder="1" applyAlignment="1" applyProtection="1">
      <alignment horizontal="right" vertical="center" wrapText="1"/>
      <protection locked="0"/>
    </xf>
    <xf numFmtId="10" fontId="2" fillId="0" borderId="0" xfId="188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88" applyNumberFormat="1" applyFont="1" applyFill="1" applyBorder="1" applyAlignment="1" applyProtection="1">
      <alignment horizontal="right" vertical="center" wrapText="1"/>
      <protection locked="0"/>
    </xf>
    <xf numFmtId="177" fontId="12" fillId="0" borderId="1" xfId="188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188" applyNumberFormat="1" applyFont="1" applyFill="1" applyBorder="1" applyAlignment="1" applyProtection="1">
      <alignment horizontal="center" vertical="center" wrapText="1"/>
      <protection locked="0"/>
    </xf>
    <xf numFmtId="179" fontId="13" fillId="2" borderId="4" xfId="0" applyNumberFormat="1" applyFont="1" applyFill="1" applyBorder="1" applyAlignment="1">
      <alignment horizontal="center" vertical="center" wrapText="1"/>
    </xf>
    <xf numFmtId="179" fontId="13" fillId="2" borderId="9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0" fontId="4" fillId="0" borderId="7" xfId="188" applyFont="1" applyFill="1" applyBorder="1" applyAlignment="1" applyProtection="1">
      <alignment horizontal="center" vertical="center" wrapText="1"/>
      <protection locked="0"/>
    </xf>
    <xf numFmtId="0" fontId="4" fillId="0" borderId="1" xfId="188" applyFont="1" applyFill="1" applyBorder="1" applyAlignment="1" applyProtection="1">
      <alignment horizontal="center" vertical="center" wrapText="1"/>
      <protection locked="0"/>
    </xf>
    <xf numFmtId="0" fontId="4" fillId="0" borderId="8" xfId="188" applyFont="1" applyFill="1" applyBorder="1" applyAlignment="1" applyProtection="1">
      <alignment horizontal="center" vertical="center" wrapText="1"/>
      <protection locked="0"/>
    </xf>
    <xf numFmtId="177" fontId="13" fillId="2" borderId="1" xfId="549" applyNumberFormat="1" applyFont="1" applyFill="1" applyBorder="1" applyAlignment="1" applyProtection="1">
      <alignment horizontal="center" vertical="center" wrapText="1"/>
      <protection locked="0"/>
    </xf>
    <xf numFmtId="10" fontId="13" fillId="2" borderId="1" xfId="549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549" applyNumberFormat="1" applyFont="1" applyFill="1" applyBorder="1" applyAlignment="1" applyProtection="1">
      <alignment horizontal="center" vertical="center" wrapText="1"/>
      <protection locked="0"/>
    </xf>
    <xf numFmtId="180" fontId="4" fillId="0" borderId="11" xfId="549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585" applyNumberFormat="1" applyFont="1" applyFill="1" applyBorder="1" applyAlignment="1" applyProtection="1">
      <alignment horizontal="center" vertical="center" wrapText="1"/>
      <protection locked="0"/>
    </xf>
    <xf numFmtId="10" fontId="4" fillId="2" borderId="1" xfId="585" applyNumberFormat="1" applyFont="1" applyFill="1" applyBorder="1" applyAlignment="1" applyProtection="1">
      <alignment horizontal="center" vertical="center" wrapText="1"/>
      <protection locked="0"/>
    </xf>
    <xf numFmtId="180" fontId="4" fillId="2" borderId="1" xfId="58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vertical="center" wrapText="1"/>
    </xf>
    <xf numFmtId="0" fontId="8" fillId="0" borderId="1" xfId="47" applyFont="1" applyFill="1" applyBorder="1" applyAlignment="1">
      <alignment horizontal="center" vertical="center" wrapText="1"/>
    </xf>
    <xf numFmtId="180" fontId="4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49" applyFont="1" applyFill="1" applyBorder="1" applyAlignment="1" applyProtection="1">
      <alignment horizontal="center" vertical="center" wrapText="1" shrinkToFit="1"/>
      <protection locked="0"/>
    </xf>
    <xf numFmtId="180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549" applyFont="1" applyFill="1" applyBorder="1" applyAlignment="1" applyProtection="1">
      <alignment horizontal="center" vertical="center" wrapText="1" shrinkToFit="1"/>
      <protection locked="0"/>
    </xf>
    <xf numFmtId="0" fontId="4" fillId="0" borderId="7" xfId="549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4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98" applyNumberFormat="1" applyFont="1" applyFill="1" applyBorder="1" applyAlignment="1">
      <alignment horizontal="center" vertical="center" wrapText="1"/>
    </xf>
    <xf numFmtId="177" fontId="9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549" applyNumberFormat="1" applyFont="1" applyFill="1" applyBorder="1" applyAlignment="1" applyProtection="1">
      <alignment horizontal="center" vertical="center" wrapText="1"/>
      <protection locked="0"/>
    </xf>
    <xf numFmtId="177" fontId="4" fillId="0" borderId="7" xfId="188" applyNumberFormat="1" applyFont="1" applyFill="1" applyBorder="1" applyAlignment="1" applyProtection="1">
      <alignment horizontal="center" vertical="center" wrapText="1"/>
      <protection locked="0"/>
    </xf>
    <xf numFmtId="181" fontId="4" fillId="2" borderId="7" xfId="852" applyNumberFormat="1" applyFont="1" applyFill="1" applyBorder="1" applyAlignment="1">
      <alignment horizontal="center" vertical="center" wrapText="1"/>
    </xf>
    <xf numFmtId="49" fontId="4" fillId="0" borderId="8" xfId="549" applyNumberFormat="1" applyFont="1" applyFill="1" applyBorder="1" applyAlignment="1" applyProtection="1">
      <alignment horizontal="center" vertical="center" wrapText="1"/>
      <protection locked="0"/>
    </xf>
    <xf numFmtId="177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181" fontId="4" fillId="2" borderId="8" xfId="852" applyNumberFormat="1" applyFont="1" applyFill="1" applyBorder="1" applyAlignment="1">
      <alignment horizontal="center" vertical="center" wrapText="1"/>
    </xf>
    <xf numFmtId="49" fontId="4" fillId="0" borderId="1" xfId="549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188" applyNumberFormat="1" applyFont="1" applyFill="1" applyBorder="1" applyAlignment="1" applyProtection="1">
      <alignment horizontal="center" vertical="center" wrapText="1"/>
      <protection locked="0"/>
    </xf>
    <xf numFmtId="180" fontId="4" fillId="2" borderId="1" xfId="549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22" applyNumberFormat="1" applyFont="1" applyFill="1" applyBorder="1" applyAlignment="1" applyProtection="1">
      <alignment horizontal="center" vertical="center" wrapText="1"/>
      <protection locked="0"/>
    </xf>
    <xf numFmtId="180" fontId="4" fillId="2" borderId="1" xfId="22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188" applyNumberFormat="1" applyFont="1" applyFill="1" applyBorder="1" applyAlignment="1" applyProtection="1">
      <alignment horizontal="center" vertical="center" wrapText="1"/>
      <protection locked="0"/>
    </xf>
    <xf numFmtId="179" fontId="4" fillId="2" borderId="5" xfId="852" applyNumberFormat="1" applyFont="1" applyFill="1" applyBorder="1" applyAlignment="1">
      <alignment horizontal="center" vertical="center" wrapText="1"/>
    </xf>
    <xf numFmtId="179" fontId="4" fillId="2" borderId="6" xfId="852" applyNumberFormat="1" applyFont="1" applyFill="1" applyBorder="1" applyAlignment="1">
      <alignment horizontal="center" vertical="center" wrapText="1"/>
    </xf>
    <xf numFmtId="179" fontId="4" fillId="2" borderId="10" xfId="852" applyNumberFormat="1" applyFont="1" applyFill="1" applyBorder="1" applyAlignment="1">
      <alignment horizontal="center" vertical="center" wrapText="1"/>
    </xf>
    <xf numFmtId="177" fontId="4" fillId="2" borderId="7" xfId="852" applyNumberFormat="1" applyFont="1" applyFill="1" applyBorder="1" applyAlignment="1">
      <alignment horizontal="center" vertical="center" wrapText="1"/>
    </xf>
    <xf numFmtId="10" fontId="4" fillId="2" borderId="7" xfId="852" applyNumberFormat="1" applyFont="1" applyFill="1" applyBorder="1" applyAlignment="1">
      <alignment horizontal="center" vertical="center" wrapText="1"/>
    </xf>
    <xf numFmtId="179" fontId="4" fillId="2" borderId="7" xfId="852" applyNumberFormat="1" applyFont="1" applyFill="1" applyBorder="1" applyAlignment="1">
      <alignment horizontal="center" vertical="center" wrapText="1"/>
    </xf>
    <xf numFmtId="0" fontId="4" fillId="3" borderId="7" xfId="188" applyFont="1" applyFill="1" applyBorder="1" applyAlignment="1" applyProtection="1">
      <alignment horizontal="center" vertical="center" wrapText="1"/>
      <protection locked="0"/>
    </xf>
    <xf numFmtId="179" fontId="4" fillId="2" borderId="1" xfId="852" applyNumberFormat="1" applyFont="1" applyFill="1" applyBorder="1" applyAlignment="1">
      <alignment horizontal="center" vertical="center" wrapText="1"/>
    </xf>
    <xf numFmtId="177" fontId="4" fillId="2" borderId="8" xfId="852" applyNumberFormat="1" applyFont="1" applyFill="1" applyBorder="1" applyAlignment="1">
      <alignment horizontal="center" vertical="center" wrapText="1"/>
    </xf>
    <xf numFmtId="10" fontId="4" fillId="2" borderId="8" xfId="852" applyNumberFormat="1" applyFont="1" applyFill="1" applyBorder="1" applyAlignment="1">
      <alignment horizontal="center" vertical="center" wrapText="1"/>
    </xf>
    <xf numFmtId="179" fontId="4" fillId="2" borderId="8" xfId="852" applyNumberFormat="1" applyFont="1" applyFill="1" applyBorder="1" applyAlignment="1">
      <alignment horizontal="center" vertical="center" wrapText="1"/>
    </xf>
    <xf numFmtId="0" fontId="4" fillId="3" borderId="8" xfId="188" applyFont="1" applyFill="1" applyBorder="1" applyAlignment="1" applyProtection="1">
      <alignment horizontal="center" vertical="center" wrapText="1"/>
      <protection locked="0"/>
    </xf>
    <xf numFmtId="177" fontId="4" fillId="2" borderId="1" xfId="549" applyNumberFormat="1" applyFont="1" applyFill="1" applyBorder="1" applyAlignment="1" applyProtection="1">
      <alignment horizontal="center" vertical="center" wrapText="1"/>
      <protection locked="0"/>
    </xf>
    <xf numFmtId="179" fontId="4" fillId="2" borderId="1" xfId="549" applyNumberFormat="1" applyFont="1" applyFill="1" applyBorder="1" applyAlignment="1" applyProtection="1">
      <alignment horizontal="center" vertical="center" wrapText="1"/>
      <protection locked="0"/>
    </xf>
    <xf numFmtId="180" fontId="4" fillId="3" borderId="1" xfId="549" applyNumberFormat="1" applyFont="1" applyFill="1" applyBorder="1" applyAlignment="1" applyProtection="1">
      <alignment horizontal="center" vertical="center" wrapText="1"/>
      <protection locked="0"/>
    </xf>
    <xf numFmtId="179" fontId="4" fillId="2" borderId="1" xfId="22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22" applyNumberFormat="1" applyFont="1" applyFill="1" applyBorder="1" applyAlignment="1" applyProtection="1">
      <alignment horizontal="center" vertical="center" wrapText="1"/>
      <protection locked="0"/>
    </xf>
    <xf numFmtId="180" fontId="4" fillId="3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3" borderId="1" xfId="22" applyNumberFormat="1" applyFont="1" applyFill="1" applyBorder="1" applyAlignment="1" applyProtection="1">
      <alignment horizontal="center" vertical="center" wrapText="1"/>
      <protection locked="0"/>
    </xf>
    <xf numFmtId="179" fontId="4" fillId="2" borderId="1" xfId="585" applyNumberFormat="1" applyFont="1" applyFill="1" applyBorder="1" applyAlignment="1" applyProtection="1">
      <alignment horizontal="center" vertical="center" wrapText="1"/>
      <protection locked="0"/>
    </xf>
    <xf numFmtId="180" fontId="14" fillId="3" borderId="11" xfId="22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734" applyNumberFormat="1" applyFont="1" applyFill="1" applyBorder="1" applyAlignment="1">
      <alignment horizontal="center" vertical="center" wrapText="1"/>
    </xf>
    <xf numFmtId="0" fontId="4" fillId="0" borderId="7" xfId="549" applyFont="1" applyFill="1" applyBorder="1" applyAlignment="1" applyProtection="1">
      <alignment horizontal="center" vertical="center" wrapText="1" shrinkToFit="1"/>
      <protection locked="0"/>
    </xf>
    <xf numFmtId="0" fontId="4" fillId="0" borderId="8" xfId="549" applyFont="1" applyFill="1" applyBorder="1" applyAlignment="1" applyProtection="1">
      <alignment horizontal="center" vertical="center" wrapText="1" shrinkToFit="1"/>
      <protection locked="0"/>
    </xf>
    <xf numFmtId="180" fontId="4" fillId="3" borderId="11" xfId="2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329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2" applyFont="1" applyFill="1" applyBorder="1" applyAlignment="1" applyProtection="1">
      <alignment horizontal="center" vertical="center" wrapText="1"/>
      <protection locked="0"/>
    </xf>
    <xf numFmtId="181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88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88" applyFont="1" applyFill="1" applyBorder="1" applyAlignment="1" applyProtection="1">
      <alignment horizontal="left" vertical="center"/>
      <protection locked="0"/>
    </xf>
    <xf numFmtId="0" fontId="16" fillId="0" borderId="1" xfId="188" applyFont="1" applyFill="1" applyBorder="1" applyAlignment="1" applyProtection="1">
      <alignment horizontal="left" vertical="center" wrapText="1"/>
      <protection locked="0"/>
    </xf>
    <xf numFmtId="0" fontId="16" fillId="0" borderId="1" xfId="188" applyFont="1" applyFill="1" applyBorder="1" applyAlignment="1" applyProtection="1">
      <alignment horizontal="left" vertical="top" wrapText="1"/>
      <protection locked="0"/>
    </xf>
    <xf numFmtId="0" fontId="15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88" applyFont="1" applyFill="1" applyBorder="1" applyAlignment="1" applyProtection="1">
      <alignment horizontal="center" vertical="center" wrapText="1"/>
      <protection locked="0"/>
    </xf>
    <xf numFmtId="0" fontId="17" fillId="0" borderId="1" xfId="188" applyFont="1" applyFill="1" applyBorder="1" applyAlignment="1" applyProtection="1">
      <alignment horizontal="center" vertical="center" wrapText="1"/>
      <protection locked="0"/>
    </xf>
    <xf numFmtId="0" fontId="17" fillId="0" borderId="1" xfId="734" applyNumberFormat="1" applyFont="1" applyFill="1" applyBorder="1" applyAlignment="1" applyProtection="1">
      <alignment horizontal="center" vertical="center" wrapText="1"/>
    </xf>
    <xf numFmtId="0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88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188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188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734" applyNumberFormat="1" applyFont="1" applyFill="1" applyBorder="1" applyAlignment="1" applyProtection="1">
      <alignment horizontal="left" vertical="center" wrapText="1"/>
    </xf>
    <xf numFmtId="0" fontId="17" fillId="4" borderId="1" xfId="734" applyNumberFormat="1" applyFont="1" applyFill="1" applyBorder="1" applyAlignment="1" applyProtection="1">
      <alignment horizontal="center" vertical="center" wrapText="1"/>
    </xf>
    <xf numFmtId="0" fontId="17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188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88" applyNumberFormat="1" applyFont="1" applyFill="1" applyAlignment="1" applyProtection="1">
      <alignment horizontal="center" vertical="center" wrapText="1"/>
      <protection locked="0"/>
    </xf>
    <xf numFmtId="0" fontId="18" fillId="0" borderId="2" xfId="188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22" applyNumberFormat="1" applyFont="1" applyFill="1" applyBorder="1" applyAlignment="1" applyProtection="1">
      <alignment horizontal="center" vertical="center" wrapText="1"/>
      <protection locked="0"/>
    </xf>
    <xf numFmtId="182" fontId="17" fillId="0" borderId="1" xfId="734" applyNumberFormat="1" applyFont="1" applyFill="1" applyBorder="1" applyAlignment="1" applyProtection="1">
      <alignment horizontal="center" vertical="center" wrapText="1"/>
    </xf>
    <xf numFmtId="0" fontId="17" fillId="0" borderId="1" xfId="22" applyFont="1" applyFill="1" applyBorder="1" applyAlignment="1" applyProtection="1">
      <alignment horizontal="center" vertical="center" wrapText="1"/>
      <protection locked="0"/>
    </xf>
    <xf numFmtId="0" fontId="17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1329" applyNumberFormat="1" applyFont="1" applyFill="1" applyBorder="1" applyAlignment="1" applyProtection="1">
      <alignment horizontal="center" vertical="center" wrapText="1"/>
      <protection locked="0"/>
    </xf>
    <xf numFmtId="181" fontId="13" fillId="2" borderId="3" xfId="0" applyNumberFormat="1" applyFont="1" applyFill="1" applyBorder="1" applyAlignment="1">
      <alignment horizontal="center" vertical="center" wrapText="1"/>
    </xf>
    <xf numFmtId="181" fontId="13" fillId="2" borderId="1" xfId="0" applyNumberFormat="1" applyFont="1" applyFill="1" applyBorder="1" applyAlignment="1">
      <alignment horizontal="center" vertical="center" wrapText="1"/>
    </xf>
    <xf numFmtId="180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181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179" fontId="19" fillId="0" borderId="1" xfId="1328" applyNumberFormat="1" applyFont="1" applyFill="1" applyBorder="1" applyAlignment="1" applyProtection="1">
      <alignment horizontal="center" vertical="center" wrapText="1"/>
      <protection locked="0"/>
    </xf>
    <xf numFmtId="181" fontId="13" fillId="2" borderId="4" xfId="0" applyNumberFormat="1" applyFont="1" applyFill="1" applyBorder="1" applyAlignment="1">
      <alignment horizontal="center" vertical="center" wrapText="1"/>
    </xf>
    <xf numFmtId="181" fontId="13" fillId="2" borderId="9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4" fillId="0" borderId="1" xfId="188" applyFont="1" applyFill="1" applyBorder="1" applyAlignment="1" applyProtection="1">
      <alignment horizontal="center" vertical="center"/>
      <protection locked="0"/>
    </xf>
    <xf numFmtId="0" fontId="2" fillId="0" borderId="1" xfId="188" applyFont="1" applyFill="1" applyBorder="1" applyAlignment="1" applyProtection="1">
      <alignment horizontal="center" vertical="center"/>
      <protection locked="0"/>
    </xf>
    <xf numFmtId="0" fontId="2" fillId="0" borderId="1" xfId="188" applyFont="1" applyFill="1" applyBorder="1" applyAlignment="1" applyProtection="1">
      <alignment horizontal="center" vertical="center" wrapText="1"/>
      <protection locked="0"/>
    </xf>
    <xf numFmtId="10" fontId="17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852" applyNumberFormat="1" applyFont="1" applyFill="1" applyBorder="1" applyAlignment="1">
      <alignment horizontal="center" vertical="center" wrapText="1"/>
    </xf>
    <xf numFmtId="177" fontId="19" fillId="0" borderId="1" xfId="585" applyNumberFormat="1" applyFont="1" applyFill="1" applyBorder="1" applyAlignment="1" applyProtection="1">
      <alignment horizontal="center" vertical="center" wrapText="1"/>
      <protection locked="0"/>
    </xf>
    <xf numFmtId="10" fontId="19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2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329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734" applyNumberFormat="1" applyFont="1" applyFill="1" applyBorder="1" applyAlignment="1" applyProtection="1">
      <alignment horizontal="center" vertical="center" wrapText="1"/>
    </xf>
    <xf numFmtId="177" fontId="20" fillId="4" borderId="1" xfId="1329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1329" applyNumberFormat="1" applyFont="1" applyFill="1" applyBorder="1" applyAlignment="1" applyProtection="1">
      <alignment horizontal="center" vertical="center" wrapText="1"/>
      <protection locked="0"/>
    </xf>
    <xf numFmtId="178" fontId="17" fillId="4" borderId="1" xfId="734" applyNumberFormat="1" applyFont="1" applyFill="1" applyBorder="1" applyAlignment="1" applyProtection="1">
      <alignment horizontal="center" vertical="center" wrapText="1"/>
    </xf>
    <xf numFmtId="0" fontId="5" fillId="5" borderId="0" xfId="188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88" applyNumberFormat="1" applyFont="1" applyFill="1" applyBorder="1" applyAlignment="1" applyProtection="1">
      <alignment horizontal="center" vertical="center" wrapText="1"/>
      <protection locked="0"/>
    </xf>
    <xf numFmtId="183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88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188" applyFont="1" applyFill="1" applyBorder="1" applyAlignment="1" applyProtection="1">
      <alignment horizontal="left" vertical="center"/>
      <protection locked="0"/>
    </xf>
    <xf numFmtId="0" fontId="22" fillId="0" borderId="1" xfId="188" applyFont="1" applyFill="1" applyBorder="1" applyAlignment="1" applyProtection="1">
      <alignment horizontal="left" vertical="center" wrapText="1"/>
      <protection locked="0"/>
    </xf>
    <xf numFmtId="0" fontId="23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88" applyFont="1" applyFill="1" applyBorder="1" applyAlignment="1" applyProtection="1">
      <alignment horizontal="left" vertical="center"/>
      <protection locked="0"/>
    </xf>
    <xf numFmtId="0" fontId="24" fillId="0" borderId="1" xfId="188" applyFont="1" applyFill="1" applyBorder="1" applyAlignment="1" applyProtection="1">
      <alignment horizontal="left" vertical="center" wrapText="1"/>
      <protection locked="0"/>
    </xf>
    <xf numFmtId="0" fontId="25" fillId="0" borderId="1" xfId="188" applyFont="1" applyFill="1" applyBorder="1" applyAlignment="1" applyProtection="1">
      <alignment horizontal="left" vertical="center" wrapText="1"/>
      <protection locked="0"/>
    </xf>
    <xf numFmtId="0" fontId="24" fillId="0" borderId="1" xfId="188" applyFont="1" applyFill="1" applyBorder="1" applyAlignment="1" applyProtection="1">
      <alignment horizontal="center" vertical="center" wrapText="1"/>
      <protection locked="0"/>
    </xf>
    <xf numFmtId="0" fontId="24" fillId="0" borderId="1" xfId="188" applyFont="1" applyFill="1" applyBorder="1" applyAlignment="1" applyProtection="1">
      <alignment horizontal="center" vertical="top" wrapText="1"/>
      <protection locked="0"/>
    </xf>
    <xf numFmtId="0" fontId="26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26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26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27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188" applyFont="1" applyFill="1" applyBorder="1" applyAlignment="1" applyProtection="1">
      <alignment horizontal="center" vertical="center" wrapText="1"/>
      <protection locked="0"/>
    </xf>
    <xf numFmtId="0" fontId="28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NumberFormat="1" applyFont="1" applyFill="1" applyBorder="1" applyAlignment="1">
      <alignment horizontal="center" vertical="center" wrapText="1"/>
    </xf>
    <xf numFmtId="0" fontId="28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585" applyFont="1" applyFill="1" applyBorder="1" applyAlignment="1" applyProtection="1">
      <alignment horizontal="center" vertical="center" wrapText="1"/>
      <protection locked="0"/>
    </xf>
    <xf numFmtId="0" fontId="13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585" applyFont="1" applyFill="1" applyBorder="1" applyAlignment="1" applyProtection="1">
      <alignment horizontal="center" vertical="center" wrapText="1"/>
      <protection locked="0"/>
    </xf>
    <xf numFmtId="0" fontId="28" fillId="0" borderId="1" xfId="188" applyFont="1" applyFill="1" applyBorder="1" applyAlignment="1" applyProtection="1">
      <alignment horizontal="center" vertical="center" wrapText="1"/>
      <protection locked="0"/>
    </xf>
    <xf numFmtId="0" fontId="28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29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9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29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585" applyFont="1" applyFill="1" applyBorder="1" applyAlignment="1" applyProtection="1">
      <alignment horizontal="center" vertical="center" wrapText="1"/>
      <protection locked="0"/>
    </xf>
    <xf numFmtId="0" fontId="13" fillId="5" borderId="1" xfId="188" applyFont="1" applyFill="1" applyBorder="1" applyAlignment="1" applyProtection="1">
      <alignment horizontal="center" vertical="center" wrapText="1"/>
      <protection locked="0"/>
    </xf>
    <xf numFmtId="49" fontId="13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8" applyFont="1" applyFill="1" applyBorder="1" applyAlignment="1" applyProtection="1">
      <alignment horizontal="center" vertical="center" wrapText="1"/>
      <protection locked="0"/>
    </xf>
    <xf numFmtId="0" fontId="6" fillId="0" borderId="1" xfId="109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85" applyFont="1" applyFill="1" applyBorder="1" applyAlignment="1" applyProtection="1">
      <alignment horizontal="center" vertical="center" wrapText="1"/>
      <protection locked="0"/>
    </xf>
    <xf numFmtId="180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327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188" applyFont="1" applyFill="1" applyBorder="1" applyAlignment="1" applyProtection="1">
      <alignment horizontal="center" vertical="center" wrapText="1"/>
      <protection locked="0"/>
    </xf>
    <xf numFmtId="49" fontId="26" fillId="0" borderId="1" xfId="22" applyNumberFormat="1" applyFont="1" applyFill="1" applyBorder="1" applyAlignment="1" applyProtection="1">
      <alignment horizontal="center" vertical="center" wrapText="1"/>
      <protection locked="0"/>
    </xf>
    <xf numFmtId="183" fontId="26" fillId="0" borderId="7" xfId="188" applyNumberFormat="1" applyFont="1" applyFill="1" applyBorder="1" applyAlignment="1" applyProtection="1">
      <alignment horizontal="center" vertical="center" wrapText="1"/>
      <protection locked="0"/>
    </xf>
    <xf numFmtId="179" fontId="26" fillId="0" borderId="7" xfId="188" applyNumberFormat="1" applyFont="1" applyFill="1" applyBorder="1" applyAlignment="1" applyProtection="1">
      <alignment horizontal="center" vertical="center" wrapText="1"/>
      <protection locked="0"/>
    </xf>
    <xf numFmtId="183" fontId="26" fillId="0" borderId="8" xfId="188" applyNumberFormat="1" applyFont="1" applyFill="1" applyBorder="1" applyAlignment="1" applyProtection="1">
      <alignment horizontal="center" vertical="center" wrapText="1"/>
      <protection locked="0"/>
    </xf>
    <xf numFmtId="179" fontId="26" fillId="0" borderId="8" xfId="188" applyNumberFormat="1" applyFont="1" applyFill="1" applyBorder="1" applyAlignment="1" applyProtection="1">
      <alignment horizontal="center" vertical="center" wrapText="1"/>
      <protection locked="0"/>
    </xf>
    <xf numFmtId="177" fontId="28" fillId="5" borderId="1" xfId="188" applyNumberFormat="1" applyFont="1" applyFill="1" applyBorder="1" applyAlignment="1" applyProtection="1">
      <alignment horizontal="center" vertical="center" wrapText="1"/>
      <protection locked="0"/>
    </xf>
    <xf numFmtId="179" fontId="28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585" applyNumberFormat="1" applyFont="1" applyFill="1" applyBorder="1" applyAlignment="1" applyProtection="1">
      <alignment horizontal="center" vertical="center" wrapText="1"/>
      <protection locked="0"/>
    </xf>
    <xf numFmtId="177" fontId="13" fillId="5" borderId="1" xfId="188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2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891" applyFont="1" applyFill="1" applyBorder="1" applyAlignment="1">
      <alignment horizontal="center" vertical="center" wrapText="1"/>
    </xf>
    <xf numFmtId="49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30" fillId="0" borderId="1" xfId="891" applyNumberFormat="1" applyFont="1" applyFill="1" applyBorder="1" applyAlignment="1">
      <alignment horizontal="center" vertical="center" wrapText="1"/>
    </xf>
    <xf numFmtId="0" fontId="22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88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88" applyNumberFormat="1" applyFont="1" applyFill="1" applyBorder="1" applyAlignment="1" applyProtection="1">
      <alignment horizontal="right" vertical="center" wrapText="1"/>
      <protection locked="0"/>
    </xf>
    <xf numFmtId="0" fontId="23" fillId="0" borderId="3" xfId="188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18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188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188" applyNumberFormat="1" applyFont="1" applyFill="1" applyBorder="1" applyAlignment="1" applyProtection="1">
      <alignment horizontal="center" vertical="center" wrapText="1"/>
      <protection locked="0"/>
    </xf>
    <xf numFmtId="181" fontId="31" fillId="0" borderId="1" xfId="852" applyNumberFormat="1" applyFont="1" applyFill="1" applyBorder="1" applyAlignment="1">
      <alignment horizontal="center" vertical="center" wrapText="1"/>
    </xf>
    <xf numFmtId="179" fontId="31" fillId="0" borderId="1" xfId="852" applyNumberFormat="1" applyFont="1" applyFill="1" applyBorder="1" applyAlignment="1">
      <alignment horizontal="center" vertical="center" wrapText="1"/>
    </xf>
    <xf numFmtId="177" fontId="31" fillId="0" borderId="1" xfId="852" applyNumberFormat="1" applyFont="1" applyFill="1" applyBorder="1" applyAlignment="1">
      <alignment horizontal="center" vertical="center" wrapText="1"/>
    </xf>
    <xf numFmtId="10" fontId="31" fillId="0" borderId="1" xfId="852" applyNumberFormat="1" applyFont="1" applyFill="1" applyBorder="1" applyAlignment="1">
      <alignment horizontal="center" vertical="center" wrapText="1"/>
    </xf>
    <xf numFmtId="0" fontId="26" fillId="0" borderId="13" xfId="188" applyNumberFormat="1" applyFont="1" applyFill="1" applyBorder="1" applyAlignment="1" applyProtection="1">
      <alignment horizontal="center" vertical="center" wrapText="1"/>
      <protection locked="0"/>
    </xf>
    <xf numFmtId="184" fontId="28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>
      <alignment horizontal="center" vertical="center" wrapText="1"/>
    </xf>
    <xf numFmtId="179" fontId="30" fillId="5" borderId="1" xfId="22" applyNumberFormat="1" applyFont="1" applyFill="1" applyBorder="1" applyAlignment="1" applyProtection="1">
      <alignment horizontal="center" vertical="center" wrapText="1"/>
      <protection locked="0"/>
    </xf>
    <xf numFmtId="177" fontId="30" fillId="5" borderId="1" xfId="22" applyNumberFormat="1" applyFont="1" applyFill="1" applyBorder="1" applyAlignment="1" applyProtection="1">
      <alignment horizontal="center" vertical="center" wrapText="1"/>
      <protection locked="0"/>
    </xf>
    <xf numFmtId="10" fontId="30" fillId="5" borderId="1" xfId="22" applyNumberFormat="1" applyFont="1" applyFill="1" applyBorder="1" applyAlignment="1" applyProtection="1">
      <alignment horizontal="center" vertical="center" wrapText="1"/>
      <protection locked="0"/>
    </xf>
    <xf numFmtId="178" fontId="28" fillId="0" borderId="1" xfId="585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7" applyFont="1" applyFill="1" applyBorder="1" applyAlignment="1">
      <alignment horizontal="center" vertical="center" wrapText="1"/>
    </xf>
    <xf numFmtId="177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188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NumberFormat="1" applyFont="1" applyFill="1" applyBorder="1" applyAlignment="1">
      <alignment horizontal="center" vertical="center" wrapText="1"/>
    </xf>
    <xf numFmtId="0" fontId="23" fillId="0" borderId="14" xfId="188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NumberFormat="1" applyFont="1" applyFill="1" applyBorder="1" applyAlignment="1">
      <alignment horizontal="center" vertical="center" wrapText="1"/>
    </xf>
    <xf numFmtId="0" fontId="26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188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188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180" fontId="31" fillId="0" borderId="1" xfId="852" applyNumberFormat="1" applyFont="1" applyFill="1" applyBorder="1" applyAlignment="1">
      <alignment horizontal="center" vertical="center" wrapText="1"/>
    </xf>
    <xf numFmtId="0" fontId="35" fillId="0" borderId="1" xfId="188" applyFont="1" applyFill="1" applyBorder="1" applyAlignment="1" applyProtection="1">
      <alignment horizontal="center" vertical="center" wrapText="1"/>
      <protection locked="0"/>
    </xf>
    <xf numFmtId="0" fontId="35" fillId="0" borderId="7" xfId="188" applyFont="1" applyFill="1" applyBorder="1" applyAlignment="1" applyProtection="1">
      <alignment horizontal="center" vertical="center" wrapText="1"/>
      <protection locked="0"/>
    </xf>
    <xf numFmtId="0" fontId="35" fillId="0" borderId="8" xfId="188" applyFont="1" applyFill="1" applyBorder="1" applyAlignment="1" applyProtection="1">
      <alignment horizontal="center" vertical="center" wrapText="1"/>
      <protection locked="0"/>
    </xf>
    <xf numFmtId="0" fontId="29" fillId="0" borderId="1" xfId="22" applyFont="1" applyFill="1" applyBorder="1" applyAlignment="1" applyProtection="1">
      <alignment horizontal="center" vertical="top" wrapText="1" shrinkToFit="1"/>
      <protection locked="0"/>
    </xf>
    <xf numFmtId="0" fontId="26" fillId="0" borderId="1" xfId="188" applyNumberFormat="1" applyFont="1" applyFill="1" applyBorder="1" applyAlignment="1" applyProtection="1">
      <alignment horizontal="center" vertical="top" wrapText="1"/>
      <protection locked="0"/>
    </xf>
    <xf numFmtId="178" fontId="28" fillId="5" borderId="1" xfId="585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4" applyFont="1" applyFill="1" applyBorder="1" applyAlignment="1">
      <alignment horizontal="center" vertical="center" wrapText="1"/>
    </xf>
    <xf numFmtId="180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585" applyNumberFormat="1" applyFont="1" applyFill="1" applyBorder="1" applyAlignment="1" applyProtection="1">
      <alignment horizontal="center" vertical="center" wrapText="1"/>
      <protection locked="0"/>
    </xf>
    <xf numFmtId="177" fontId="28" fillId="0" borderId="1" xfId="188" applyNumberFormat="1" applyFont="1" applyFill="1" applyBorder="1" applyAlignment="1" applyProtection="1">
      <alignment horizontal="center" vertical="center" wrapText="1"/>
      <protection locked="0"/>
    </xf>
    <xf numFmtId="184" fontId="28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22" applyFont="1" applyFill="1" applyBorder="1" applyAlignment="1" applyProtection="1">
      <alignment horizontal="center" vertical="center" wrapText="1"/>
      <protection locked="0"/>
    </xf>
    <xf numFmtId="0" fontId="19" fillId="0" borderId="0" xfId="188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188" applyFont="1" applyFill="1" applyBorder="1" applyAlignment="1" applyProtection="1">
      <alignment horizontal="center" vertical="center" wrapText="1"/>
      <protection locked="0"/>
    </xf>
    <xf numFmtId="0" fontId="36" fillId="0" borderId="0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188" applyNumberFormat="1" applyFont="1" applyFill="1" applyBorder="1" applyAlignment="1" applyProtection="1">
      <alignment horizontal="center" vertical="center" wrapText="1"/>
      <protection locked="0"/>
    </xf>
    <xf numFmtId="177" fontId="19" fillId="0" borderId="0" xfId="188" applyNumberFormat="1" applyFont="1" applyFill="1" applyBorder="1" applyAlignment="1" applyProtection="1">
      <alignment horizontal="center" vertical="center" wrapText="1"/>
      <protection locked="0"/>
    </xf>
    <xf numFmtId="184" fontId="19" fillId="0" borderId="0" xfId="188" applyNumberFormat="1" applyFont="1" applyFill="1" applyBorder="1" applyAlignment="1" applyProtection="1">
      <alignment horizontal="center" vertical="center" wrapText="1"/>
      <protection locked="0"/>
    </xf>
    <xf numFmtId="10" fontId="19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188" applyFont="1" applyFill="1" applyBorder="1" applyAlignment="1" applyProtection="1">
      <alignment horizontal="left" vertical="center"/>
      <protection locked="0"/>
    </xf>
    <xf numFmtId="0" fontId="36" fillId="0" borderId="4" xfId="188" applyFont="1" applyFill="1" applyBorder="1" applyAlignment="1" applyProtection="1">
      <alignment horizontal="left" vertical="center"/>
      <protection locked="0"/>
    </xf>
    <xf numFmtId="0" fontId="36" fillId="0" borderId="9" xfId="188" applyFont="1" applyFill="1" applyBorder="1" applyAlignment="1" applyProtection="1">
      <alignment horizontal="left" vertical="center"/>
      <protection locked="0"/>
    </xf>
    <xf numFmtId="0" fontId="36" fillId="0" borderId="1" xfId="188" applyFont="1" applyFill="1" applyBorder="1" applyAlignment="1" applyProtection="1">
      <alignment horizontal="left" vertical="center"/>
      <protection locked="0"/>
    </xf>
    <xf numFmtId="0" fontId="36" fillId="0" borderId="1" xfId="188" applyFont="1" applyFill="1" applyBorder="1" applyAlignment="1" applyProtection="1">
      <alignment horizontal="left" vertical="center" wrapText="1"/>
      <protection locked="0"/>
    </xf>
    <xf numFmtId="0" fontId="36" fillId="0" borderId="5" xfId="188" applyFont="1" applyFill="1" applyBorder="1" applyAlignment="1" applyProtection="1">
      <alignment horizontal="left" vertical="top" wrapText="1"/>
      <protection locked="0"/>
    </xf>
    <xf numFmtId="0" fontId="36" fillId="0" borderId="6" xfId="188" applyFont="1" applyFill="1" applyBorder="1" applyAlignment="1" applyProtection="1">
      <alignment horizontal="left" vertical="top" wrapText="1"/>
      <protection locked="0"/>
    </xf>
    <xf numFmtId="0" fontId="19" fillId="0" borderId="7" xfId="22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88" applyFont="1" applyFill="1" applyBorder="1" applyAlignment="1" applyProtection="1">
      <alignment horizontal="center" vertical="center" wrapText="1"/>
      <protection locked="0"/>
    </xf>
    <xf numFmtId="0" fontId="19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36" fillId="0" borderId="12" xfId="188" applyNumberFormat="1" applyFont="1" applyFill="1" applyBorder="1" applyAlignment="1" applyProtection="1">
      <alignment horizontal="center" vertical="center" wrapText="1"/>
      <protection locked="0"/>
    </xf>
    <xf numFmtId="0" fontId="36" fillId="0" borderId="10" xfId="188" applyFont="1" applyFill="1" applyBorder="1" applyAlignment="1" applyProtection="1">
      <alignment horizontal="left" vertical="top" wrapText="1"/>
      <protection locked="0"/>
    </xf>
    <xf numFmtId="0" fontId="19" fillId="0" borderId="9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22" applyNumberFormat="1" applyFont="1" applyFill="1" applyBorder="1" applyAlignment="1" applyProtection="1">
      <alignment horizontal="center" vertical="center" wrapText="1"/>
      <protection locked="0"/>
    </xf>
    <xf numFmtId="49" fontId="19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825" applyFont="1" applyFill="1" applyBorder="1" applyAlignment="1">
      <alignment horizontal="center" vertical="center" wrapText="1"/>
    </xf>
    <xf numFmtId="0" fontId="19" fillId="0" borderId="1" xfId="188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85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825" applyFont="1" applyFill="1" applyBorder="1" applyAlignment="1">
      <alignment horizontal="center" vertical="center"/>
    </xf>
    <xf numFmtId="0" fontId="36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5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7" xfId="22" applyNumberFormat="1" applyFont="1" applyFill="1" applyBorder="1" applyAlignment="1" applyProtection="1">
      <alignment horizontal="center" vertical="center" wrapText="1"/>
      <protection locked="0"/>
    </xf>
    <xf numFmtId="49" fontId="19" fillId="0" borderId="13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15" xfId="188" applyNumberFormat="1" applyFont="1" applyFill="1" applyBorder="1" applyAlignment="1" applyProtection="1">
      <alignment horizontal="center" vertical="center" wrapText="1"/>
      <protection locked="0"/>
    </xf>
    <xf numFmtId="49" fontId="19" fillId="0" borderId="8" xfId="2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188" applyNumberFormat="1" applyFont="1" applyFill="1" applyBorder="1" applyAlignment="1" applyProtection="1">
      <alignment horizontal="center" vertical="center" wrapText="1"/>
    </xf>
    <xf numFmtId="177" fontId="19" fillId="0" borderId="7" xfId="188" applyNumberFormat="1" applyFont="1" applyFill="1" applyBorder="1" applyAlignment="1" applyProtection="1">
      <alignment horizontal="center" vertical="center" wrapText="1"/>
    </xf>
    <xf numFmtId="0" fontId="19" fillId="2" borderId="7" xfId="188" applyNumberFormat="1" applyFont="1" applyFill="1" applyBorder="1" applyAlignment="1" applyProtection="1">
      <alignment horizontal="center" vertical="center" wrapText="1"/>
      <protection locked="0"/>
    </xf>
    <xf numFmtId="179" fontId="19" fillId="2" borderId="5" xfId="0" applyNumberFormat="1" applyFont="1" applyFill="1" applyBorder="1" applyAlignment="1">
      <alignment horizontal="center" vertical="center" wrapText="1"/>
    </xf>
    <xf numFmtId="179" fontId="19" fillId="2" borderId="6" xfId="0" applyNumberFormat="1" applyFont="1" applyFill="1" applyBorder="1" applyAlignment="1">
      <alignment horizontal="center" vertical="center" wrapText="1"/>
    </xf>
    <xf numFmtId="0" fontId="19" fillId="0" borderId="8" xfId="188" applyNumberFormat="1" applyFont="1" applyFill="1" applyBorder="1" applyAlignment="1" applyProtection="1">
      <alignment horizontal="center" vertical="center" wrapText="1"/>
    </xf>
    <xf numFmtId="177" fontId="19" fillId="0" borderId="8" xfId="188" applyNumberFormat="1" applyFont="1" applyFill="1" applyBorder="1" applyAlignment="1" applyProtection="1">
      <alignment horizontal="center" vertical="center" wrapText="1"/>
    </xf>
    <xf numFmtId="0" fontId="19" fillId="2" borderId="8" xfId="188" applyNumberFormat="1" applyFont="1" applyFill="1" applyBorder="1" applyAlignment="1" applyProtection="1">
      <alignment horizontal="center" vertical="center" wrapText="1"/>
      <protection locked="0"/>
    </xf>
    <xf numFmtId="179" fontId="19" fillId="2" borderId="1" xfId="188" applyNumberFormat="1" applyFont="1" applyFill="1" applyBorder="1" applyAlignment="1" applyProtection="1">
      <alignment horizontal="center" vertical="center" wrapText="1"/>
      <protection locked="0"/>
    </xf>
    <xf numFmtId="183" fontId="19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188" applyNumberFormat="1" applyFont="1" applyFill="1" applyBorder="1" applyAlignment="1" applyProtection="1">
      <alignment horizontal="center" vertical="center" wrapText="1"/>
      <protection locked="0"/>
    </xf>
    <xf numFmtId="183" fontId="34" fillId="0" borderId="1" xfId="825" applyNumberFormat="1" applyFont="1" applyFill="1" applyBorder="1" applyAlignment="1">
      <alignment horizontal="center" vertical="center"/>
    </xf>
    <xf numFmtId="183" fontId="34" fillId="5" borderId="1" xfId="825" applyNumberFormat="1" applyFont="1" applyFill="1" applyBorder="1" applyAlignment="1">
      <alignment horizontal="center" vertical="center"/>
    </xf>
    <xf numFmtId="184" fontId="36" fillId="0" borderId="0" xfId="188" applyNumberFormat="1" applyFont="1" applyFill="1" applyBorder="1" applyAlignment="1" applyProtection="1">
      <alignment horizontal="center" vertical="center" wrapText="1"/>
      <protection locked="0"/>
    </xf>
    <xf numFmtId="10" fontId="36" fillId="0" borderId="0" xfId="188" applyNumberFormat="1" applyFont="1" applyFill="1" applyBorder="1" applyAlignment="1" applyProtection="1">
      <alignment horizontal="center" vertical="center" wrapText="1"/>
      <protection locked="0"/>
    </xf>
    <xf numFmtId="179" fontId="19" fillId="2" borderId="10" xfId="0" applyNumberFormat="1" applyFont="1" applyFill="1" applyBorder="1" applyAlignment="1">
      <alignment horizontal="center" vertical="center" wrapText="1"/>
    </xf>
    <xf numFmtId="184" fontId="19" fillId="2" borderId="7" xfId="0" applyNumberFormat="1" applyFont="1" applyFill="1" applyBorder="1" applyAlignment="1">
      <alignment horizontal="center" vertical="center" wrapText="1"/>
    </xf>
    <xf numFmtId="10" fontId="19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3" borderId="7" xfId="188" applyFont="1" applyFill="1" applyBorder="1" applyAlignment="1" applyProtection="1">
      <alignment horizontal="center" vertical="center" wrapText="1"/>
      <protection locked="0"/>
    </xf>
    <xf numFmtId="0" fontId="19" fillId="0" borderId="7" xfId="22" applyFont="1" applyFill="1" applyBorder="1" applyAlignment="1" applyProtection="1">
      <alignment horizontal="center" vertical="center" wrapText="1" shrinkToFit="1"/>
      <protection locked="0"/>
    </xf>
    <xf numFmtId="184" fontId="19" fillId="2" borderId="8" xfId="0" applyNumberFormat="1" applyFont="1" applyFill="1" applyBorder="1" applyAlignment="1">
      <alignment horizontal="center" vertical="center" wrapText="1"/>
    </xf>
    <xf numFmtId="10" fontId="19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3" borderId="8" xfId="188" applyFont="1" applyFill="1" applyBorder="1" applyAlignment="1" applyProtection="1">
      <alignment horizontal="center" vertical="center" wrapText="1"/>
      <protection locked="0"/>
    </xf>
    <xf numFmtId="0" fontId="19" fillId="0" borderId="8" xfId="22" applyFont="1" applyFill="1" applyBorder="1" applyAlignment="1" applyProtection="1">
      <alignment horizontal="center" vertical="center" wrapText="1" shrinkToFit="1"/>
      <protection locked="0"/>
    </xf>
    <xf numFmtId="184" fontId="19" fillId="2" borderId="1" xfId="188" applyNumberFormat="1" applyFont="1" applyFill="1" applyBorder="1" applyAlignment="1" applyProtection="1">
      <alignment horizontal="center" vertical="center" wrapText="1"/>
      <protection locked="0"/>
    </xf>
    <xf numFmtId="10" fontId="19" fillId="2" borderId="1" xfId="188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188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/>
    </xf>
    <xf numFmtId="0" fontId="34" fillId="0" borderId="1" xfId="914" applyFont="1" applyFill="1" applyBorder="1" applyAlignment="1" applyProtection="1">
      <alignment horizontal="center" vertical="center" wrapText="1"/>
      <protection locked="0"/>
    </xf>
    <xf numFmtId="0" fontId="37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2" applyFont="1" applyFill="1" applyBorder="1" applyAlignment="1" applyProtection="1">
      <alignment horizontal="center" vertical="center" wrapText="1"/>
      <protection locked="0"/>
    </xf>
    <xf numFmtId="0" fontId="1" fillId="0" borderId="0" xfId="309" applyFont="1" applyFill="1" applyBorder="1" applyAlignment="1" applyProtection="1">
      <alignment horizontal="center" vertical="center" wrapText="1"/>
      <protection locked="0"/>
    </xf>
    <xf numFmtId="0" fontId="3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188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188" applyFont="1" applyFill="1" applyBorder="1" applyAlignment="1" applyProtection="1">
      <alignment horizontal="left" vertical="center"/>
      <protection locked="0"/>
    </xf>
    <xf numFmtId="0" fontId="11" fillId="0" borderId="6" xfId="188" applyFont="1" applyFill="1" applyBorder="1" applyAlignment="1" applyProtection="1">
      <alignment horizontal="left" vertical="center"/>
      <protection locked="0"/>
    </xf>
    <xf numFmtId="0" fontId="11" fillId="0" borderId="10" xfId="188" applyFont="1" applyFill="1" applyBorder="1" applyAlignment="1" applyProtection="1">
      <alignment horizontal="left" vertical="center"/>
      <protection locked="0"/>
    </xf>
    <xf numFmtId="0" fontId="11" fillId="0" borderId="13" xfId="188" applyFont="1" applyFill="1" applyBorder="1" applyAlignment="1" applyProtection="1">
      <alignment horizontal="left" vertical="center"/>
      <protection locked="0"/>
    </xf>
    <xf numFmtId="0" fontId="11" fillId="0" borderId="2" xfId="188" applyFont="1" applyFill="1" applyBorder="1" applyAlignment="1" applyProtection="1">
      <alignment horizontal="left" vertical="center"/>
      <protection locked="0"/>
    </xf>
    <xf numFmtId="0" fontId="11" fillId="0" borderId="15" xfId="188" applyFont="1" applyFill="1" applyBorder="1" applyAlignment="1" applyProtection="1">
      <alignment horizontal="left" vertical="center"/>
      <protection locked="0"/>
    </xf>
    <xf numFmtId="0" fontId="7" fillId="0" borderId="1" xfId="188" applyFont="1" applyFill="1" applyBorder="1" applyAlignment="1" applyProtection="1">
      <alignment horizontal="left" vertical="top" wrapText="1"/>
      <protection locked="0"/>
    </xf>
    <xf numFmtId="0" fontId="7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88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8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891" applyNumberFormat="1" applyFont="1" applyFill="1" applyBorder="1" applyAlignment="1">
      <alignment horizontal="center" vertical="center" wrapText="1"/>
    </xf>
    <xf numFmtId="0" fontId="6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188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188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8" applyNumberFormat="1" applyFont="1" applyFill="1" applyBorder="1" applyAlignment="1" applyProtection="1">
      <alignment horizontal="left" vertical="center" wrapText="1"/>
      <protection locked="0"/>
    </xf>
    <xf numFmtId="0" fontId="6" fillId="0" borderId="7" xfId="18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093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585" applyFont="1" applyFill="1" applyBorder="1" applyAlignment="1" applyProtection="1">
      <alignment horizontal="center" vertical="center" wrapText="1"/>
      <protection locked="0"/>
    </xf>
    <xf numFmtId="180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891" applyFont="1" applyFill="1" applyBorder="1" applyAlignment="1">
      <alignment horizontal="center" vertical="center" wrapText="1"/>
    </xf>
    <xf numFmtId="0" fontId="4" fillId="0" borderId="1" xfId="132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327" applyFont="1" applyFill="1" applyBorder="1" applyAlignment="1" applyProtection="1">
      <alignment horizontal="center" vertical="center" wrapText="1"/>
      <protection locked="0"/>
    </xf>
    <xf numFmtId="0" fontId="4" fillId="0" borderId="1" xfId="891" applyFont="1" applyFill="1" applyBorder="1" applyAlignment="1">
      <alignment horizontal="center" vertical="center"/>
    </xf>
    <xf numFmtId="0" fontId="4" fillId="5" borderId="1" xfId="1327" applyFont="1" applyFill="1" applyBorder="1" applyAlignment="1" applyProtection="1">
      <alignment horizontal="center" vertical="center" wrapText="1"/>
      <protection locked="0"/>
    </xf>
    <xf numFmtId="0" fontId="4" fillId="5" borderId="1" xfId="891" applyNumberFormat="1" applyFont="1" applyFill="1" applyBorder="1" applyAlignment="1">
      <alignment horizontal="center" vertical="center" wrapText="1"/>
    </xf>
    <xf numFmtId="0" fontId="39" fillId="0" borderId="8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8" applyNumberFormat="1" applyFont="1" applyFill="1" applyBorder="1" applyAlignment="1" applyProtection="1">
      <alignment horizontal="left" vertical="center" wrapText="1"/>
      <protection locked="0"/>
    </xf>
    <xf numFmtId="0" fontId="40" fillId="0" borderId="1" xfId="21" applyNumberFormat="1" applyFill="1" applyBorder="1" applyAlignment="1" applyProtection="1">
      <alignment horizontal="center" vertical="center" wrapText="1"/>
      <protection locked="0"/>
    </xf>
    <xf numFmtId="0" fontId="4" fillId="5" borderId="1" xfId="549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3" fillId="0" borderId="1" xfId="585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2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1327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327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891" applyFont="1" applyFill="1" applyBorder="1" applyAlignment="1">
      <alignment horizontal="center" vertical="center" wrapText="1"/>
    </xf>
    <xf numFmtId="177" fontId="13" fillId="5" borderId="1" xfId="891" applyNumberFormat="1" applyFont="1" applyFill="1" applyBorder="1" applyAlignment="1">
      <alignment horizontal="center" vertical="center" wrapText="1"/>
    </xf>
    <xf numFmtId="0" fontId="5" fillId="5" borderId="1" xfId="188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549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88" applyFont="1" applyFill="1" applyBorder="1" applyAlignment="1" applyProtection="1">
      <alignment horizontal="center" vertical="center" wrapText="1"/>
      <protection locked="0"/>
    </xf>
    <xf numFmtId="0" fontId="4" fillId="5" borderId="1" xfId="1093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549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183" fontId="7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88" applyNumberFormat="1" applyFont="1" applyFill="1" applyBorder="1" applyAlignment="1" applyProtection="1">
      <alignment horizontal="center" vertical="center" wrapText="1"/>
      <protection locked="0"/>
    </xf>
    <xf numFmtId="183" fontId="7" fillId="0" borderId="8" xfId="188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30" fillId="0" borderId="7" xfId="47" applyFont="1" applyFill="1" applyBorder="1" applyAlignment="1">
      <alignment horizontal="center" vertical="center" wrapText="1"/>
    </xf>
    <xf numFmtId="179" fontId="6" fillId="0" borderId="7" xfId="22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22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188" applyNumberFormat="1" applyFont="1" applyFill="1" applyBorder="1" applyAlignment="1" applyProtection="1">
      <alignment horizontal="center" vertical="center" wrapText="1"/>
      <protection locked="0"/>
    </xf>
    <xf numFmtId="179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80" fontId="4" fillId="5" borderId="1" xfId="22" applyNumberFormat="1" applyFont="1" applyFill="1" applyBorder="1" applyAlignment="1" applyProtection="1">
      <alignment horizontal="center" vertical="center" wrapText="1"/>
      <protection locked="0"/>
    </xf>
    <xf numFmtId="179" fontId="4" fillId="5" borderId="1" xfId="22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88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49" applyNumberFormat="1" applyFont="1" applyFill="1" applyBorder="1" applyAlignment="1" applyProtection="1">
      <alignment horizontal="center" vertical="center" wrapText="1"/>
      <protection locked="0"/>
    </xf>
    <xf numFmtId="177" fontId="6" fillId="0" borderId="7" xfId="22" applyNumberFormat="1" applyFont="1" applyFill="1" applyBorder="1" applyAlignment="1" applyProtection="1">
      <alignment horizontal="center" vertical="center" wrapText="1"/>
      <protection locked="0"/>
    </xf>
    <xf numFmtId="10" fontId="6" fillId="0" borderId="7" xfId="22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22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22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549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49" applyNumberFormat="1" applyFont="1" applyFill="1" applyBorder="1" applyAlignment="1" applyProtection="1">
      <alignment horizontal="center" vertical="center" wrapText="1"/>
      <protection locked="0"/>
    </xf>
    <xf numFmtId="177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10" fontId="4" fillId="5" borderId="1" xfId="58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4" applyFont="1" applyFill="1" applyBorder="1" applyAlignment="1">
      <alignment horizontal="center" vertical="center" wrapText="1"/>
    </xf>
    <xf numFmtId="177" fontId="4" fillId="5" borderId="1" xfId="22" applyNumberFormat="1" applyFont="1" applyFill="1" applyBorder="1" applyAlignment="1" applyProtection="1">
      <alignment horizontal="center" vertical="center" wrapText="1"/>
      <protection locked="0"/>
    </xf>
    <xf numFmtId="179" fontId="4" fillId="5" borderId="1" xfId="549" applyNumberFormat="1" applyFont="1" applyFill="1" applyBorder="1" applyAlignment="1" applyProtection="1">
      <alignment horizontal="center" vertical="center" wrapText="1"/>
      <protection locked="0"/>
    </xf>
    <xf numFmtId="177" fontId="4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734" applyFont="1" applyFill="1" applyBorder="1" applyAlignment="1">
      <alignment horizontal="center" vertical="center" wrapText="1"/>
    </xf>
    <xf numFmtId="0" fontId="4" fillId="5" borderId="8" xfId="188" applyFont="1" applyFill="1" applyBorder="1" applyAlignment="1" applyProtection="1">
      <alignment horizontal="center" vertical="center" wrapText="1"/>
      <protection locked="0"/>
    </xf>
    <xf numFmtId="180" fontId="4" fillId="0" borderId="1" xfId="309" applyNumberFormat="1" applyFont="1" applyFill="1" applyBorder="1" applyAlignment="1" applyProtection="1">
      <alignment horizontal="center" vertical="center" wrapText="1"/>
      <protection locked="0"/>
    </xf>
    <xf numFmtId="177" fontId="41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47" applyFont="1" applyFill="1" applyBorder="1" applyAlignment="1">
      <alignment vertical="center" wrapText="1"/>
    </xf>
    <xf numFmtId="0" fontId="41" fillId="0" borderId="1" xfId="47" applyFont="1" applyFill="1" applyBorder="1" applyAlignment="1">
      <alignment horizontal="center" vertical="center" wrapText="1"/>
    </xf>
    <xf numFmtId="0" fontId="10" fillId="0" borderId="1" xfId="188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11" fillId="0" borderId="1" xfId="22" applyFont="1" applyFill="1" applyBorder="1" applyAlignment="1" applyProtection="1">
      <alignment horizontal="center" vertical="center" wrapText="1" shrinkToFit="1"/>
      <protection locked="0"/>
    </xf>
    <xf numFmtId="0" fontId="11" fillId="0" borderId="1" xfId="22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178" fontId="28" fillId="2" borderId="0" xfId="0" applyNumberFormat="1" applyFont="1" applyFill="1" applyAlignment="1">
      <alignment horizontal="left" vertical="center"/>
    </xf>
    <xf numFmtId="0" fontId="39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41" fillId="0" borderId="7" xfId="47" applyFont="1" applyFill="1" applyBorder="1" applyAlignment="1">
      <alignment horizontal="center" vertical="center" wrapText="1"/>
    </xf>
    <xf numFmtId="0" fontId="10" fillId="0" borderId="3" xfId="188" applyFont="1" applyFill="1" applyBorder="1" applyAlignment="1" applyProtection="1">
      <alignment horizontal="center" vertical="center" wrapText="1"/>
      <protection locked="0"/>
    </xf>
    <xf numFmtId="0" fontId="10" fillId="0" borderId="4" xfId="188" applyFont="1" applyFill="1" applyBorder="1" applyAlignment="1" applyProtection="1">
      <alignment horizontal="center" vertical="center" wrapText="1"/>
      <protection locked="0"/>
    </xf>
    <xf numFmtId="0" fontId="10" fillId="0" borderId="9" xfId="188" applyFont="1" applyFill="1" applyBorder="1" applyAlignment="1" applyProtection="1">
      <alignment horizontal="center" vertical="center" wrapText="1"/>
      <protection locked="0"/>
    </xf>
    <xf numFmtId="0" fontId="41" fillId="0" borderId="8" xfId="47" applyFont="1" applyFill="1" applyBorder="1" applyAlignment="1">
      <alignment vertical="center" wrapText="1"/>
    </xf>
    <xf numFmtId="0" fontId="41" fillId="0" borderId="8" xfId="47" applyFont="1" applyFill="1" applyBorder="1" applyAlignment="1">
      <alignment horizontal="center" vertical="center" wrapText="1"/>
    </xf>
    <xf numFmtId="0" fontId="30" fillId="0" borderId="1" xfId="47" applyFont="1" applyFill="1" applyBorder="1" applyAlignment="1">
      <alignment horizontal="left" vertical="center" wrapText="1"/>
    </xf>
    <xf numFmtId="0" fontId="30" fillId="0" borderId="1" xfId="47" applyFont="1" applyFill="1" applyBorder="1" applyAlignment="1">
      <alignment vertical="center" wrapText="1"/>
    </xf>
    <xf numFmtId="0" fontId="4" fillId="0" borderId="1" xfId="585" applyFont="1" applyFill="1" applyBorder="1" applyAlignment="1" applyProtection="1">
      <alignment horizontal="center" vertical="center" wrapText="1"/>
      <protection locked="0"/>
    </xf>
    <xf numFmtId="0" fontId="4" fillId="0" borderId="1" xfId="891" applyNumberFormat="1" applyFont="1" applyFill="1" applyBorder="1" applyAlignment="1">
      <alignment horizontal="center" vertical="center" wrapText="1"/>
    </xf>
    <xf numFmtId="49" fontId="4" fillId="0" borderId="1" xfId="132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91" applyFont="1" applyFill="1" applyBorder="1" applyAlignment="1">
      <alignment horizontal="center" vertical="center" wrapText="1"/>
    </xf>
    <xf numFmtId="177" fontId="13" fillId="0" borderId="1" xfId="891" applyNumberFormat="1" applyFont="1" applyFill="1" applyBorder="1" applyAlignment="1">
      <alignment horizontal="center" vertical="center" wrapText="1"/>
    </xf>
    <xf numFmtId="0" fontId="38" fillId="0" borderId="1" xfId="18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10" fontId="38" fillId="0" borderId="1" xfId="188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188" applyNumberFormat="1" applyFont="1" applyFill="1" applyBorder="1" applyAlignment="1" applyProtection="1">
      <alignment horizontal="center" vertical="center" wrapText="1"/>
      <protection locked="0"/>
    </xf>
    <xf numFmtId="10" fontId="7" fillId="0" borderId="7" xfId="188" applyNumberFormat="1" applyFont="1" applyFill="1" applyBorder="1" applyAlignment="1" applyProtection="1">
      <alignment horizontal="center" vertical="center" wrapText="1"/>
      <protection locked="0"/>
    </xf>
    <xf numFmtId="10" fontId="7" fillId="0" borderId="8" xfId="188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188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88" applyFont="1" applyFill="1" applyBorder="1" applyAlignment="1" applyProtection="1">
      <alignment horizontal="center" vertical="center" wrapText="1"/>
      <protection locked="0"/>
    </xf>
    <xf numFmtId="49" fontId="3" fillId="0" borderId="7" xfId="22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22" applyNumberFormat="1" applyFont="1" applyFill="1" applyBorder="1" applyAlignment="1" applyProtection="1">
      <alignment horizontal="center" vertical="center" wrapText="1"/>
      <protection locked="0"/>
    </xf>
    <xf numFmtId="177" fontId="45" fillId="2" borderId="1" xfId="0" applyNumberFormat="1" applyFont="1" applyFill="1" applyBorder="1" applyAlignment="1">
      <alignment horizontal="center" vertical="center" wrapText="1"/>
    </xf>
    <xf numFmtId="179" fontId="45" fillId="2" borderId="3" xfId="0" applyNumberFormat="1" applyFont="1" applyFill="1" applyBorder="1" applyAlignment="1">
      <alignment horizontal="center" vertical="center" wrapText="1"/>
    </xf>
    <xf numFmtId="179" fontId="45" fillId="2" borderId="1" xfId="0" applyNumberFormat="1" applyFont="1" applyFill="1" applyBorder="1" applyAlignment="1">
      <alignment horizontal="center" vertical="center" wrapText="1"/>
    </xf>
    <xf numFmtId="180" fontId="8" fillId="2" borderId="1" xfId="549" applyNumberFormat="1" applyFont="1" applyFill="1" applyBorder="1" applyAlignment="1" applyProtection="1">
      <alignment horizontal="center" vertical="center" wrapText="1"/>
      <protection locked="0"/>
    </xf>
    <xf numFmtId="179" fontId="8" fillId="2" borderId="1" xfId="549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88" applyNumberFormat="1" applyFont="1" applyFill="1" applyBorder="1" applyAlignment="1" applyProtection="1">
      <alignment horizontal="center" vertical="center" wrapText="1"/>
      <protection locked="0"/>
    </xf>
    <xf numFmtId="178" fontId="3" fillId="2" borderId="1" xfId="585" applyNumberFormat="1" applyFont="1" applyFill="1" applyBorder="1" applyAlignment="1" applyProtection="1">
      <alignment horizontal="center" vertical="center" wrapText="1"/>
      <protection locked="0"/>
    </xf>
    <xf numFmtId="179" fontId="3" fillId="2" borderId="1" xfId="585" applyNumberFormat="1" applyFont="1" applyFill="1" applyBorder="1" applyAlignment="1" applyProtection="1">
      <alignment horizontal="center" vertical="center" wrapText="1"/>
      <protection locked="0"/>
    </xf>
    <xf numFmtId="180" fontId="8" fillId="0" borderId="1" xfId="22" applyNumberFormat="1" applyFont="1" applyFill="1" applyBorder="1" applyAlignment="1" applyProtection="1">
      <alignment horizontal="center" vertical="center" wrapText="1"/>
      <protection locked="0"/>
    </xf>
    <xf numFmtId="179" fontId="8" fillId="2" borderId="1" xfId="22" applyNumberFormat="1" applyFont="1" applyFill="1" applyBorder="1" applyAlignment="1" applyProtection="1">
      <alignment horizontal="center" vertical="center" wrapText="1"/>
      <protection locked="0"/>
    </xf>
    <xf numFmtId="179" fontId="45" fillId="2" borderId="4" xfId="0" applyNumberFormat="1" applyFont="1" applyFill="1" applyBorder="1" applyAlignment="1">
      <alignment horizontal="center" vertical="center" wrapText="1"/>
    </xf>
    <xf numFmtId="179" fontId="45" fillId="2" borderId="9" xfId="0" applyNumberFormat="1" applyFont="1" applyFill="1" applyBorder="1" applyAlignment="1">
      <alignment horizontal="center" vertical="center" wrapText="1"/>
    </xf>
    <xf numFmtId="10" fontId="45" fillId="2" borderId="1" xfId="0" applyNumberFormat="1" applyFont="1" applyFill="1" applyBorder="1" applyAlignment="1">
      <alignment horizontal="center" vertical="center" wrapText="1"/>
    </xf>
    <xf numFmtId="177" fontId="8" fillId="2" borderId="1" xfId="549" applyNumberFormat="1" applyFont="1" applyFill="1" applyBorder="1" applyAlignment="1" applyProtection="1">
      <alignment horizontal="center" vertical="center" wrapText="1"/>
      <protection locked="0"/>
    </xf>
    <xf numFmtId="10" fontId="8" fillId="2" borderId="1" xfId="549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585" applyNumberFormat="1" applyFont="1" applyFill="1" applyBorder="1" applyAlignment="1" applyProtection="1">
      <alignment horizontal="center" vertical="center" wrapText="1"/>
      <protection locked="0"/>
    </xf>
    <xf numFmtId="10" fontId="3" fillId="2" borderId="1" xfId="585" applyNumberFormat="1" applyFont="1" applyFill="1" applyBorder="1" applyAlignment="1" applyProtection="1">
      <alignment horizontal="center" vertical="center" wrapText="1"/>
      <protection locked="0"/>
    </xf>
    <xf numFmtId="177" fontId="8" fillId="2" borderId="1" xfId="22" applyNumberFormat="1" applyFont="1" applyFill="1" applyBorder="1" applyAlignment="1" applyProtection="1">
      <alignment horizontal="center" vertical="center" wrapText="1"/>
      <protection locked="0"/>
    </xf>
    <xf numFmtId="181" fontId="3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2" applyFont="1" applyFill="1" applyBorder="1" applyAlignment="1" applyProtection="1">
      <alignment horizontal="center" vertical="center" wrapText="1" shrinkToFit="1"/>
      <protection locked="0"/>
    </xf>
    <xf numFmtId="0" fontId="3" fillId="0" borderId="8" xfId="188" applyFont="1" applyFill="1" applyBorder="1" applyAlignment="1" applyProtection="1">
      <alignment horizontal="center" vertical="center" wrapText="1"/>
      <protection locked="0"/>
    </xf>
    <xf numFmtId="0" fontId="3" fillId="0" borderId="8" xfId="22" applyFont="1" applyFill="1" applyBorder="1" applyAlignment="1" applyProtection="1">
      <alignment horizontal="center" vertical="center" wrapText="1" shrinkToFit="1"/>
      <protection locked="0"/>
    </xf>
    <xf numFmtId="0" fontId="1" fillId="0" borderId="0" xfId="188" applyFont="1" applyFill="1" applyAlignment="1" applyProtection="1">
      <alignment horizontal="center" vertical="center" wrapText="1"/>
      <protection locked="0"/>
    </xf>
    <xf numFmtId="0" fontId="2" fillId="0" borderId="0" xfId="188" applyFont="1" applyFill="1" applyAlignment="1" applyProtection="1">
      <alignment horizontal="center" vertical="center" wrapText="1"/>
      <protection locked="0"/>
    </xf>
    <xf numFmtId="0" fontId="47" fillId="0" borderId="0" xfId="911" applyFont="1" applyFill="1" applyAlignment="1">
      <alignment horizontal="center" vertical="center" wrapText="1"/>
    </xf>
    <xf numFmtId="0" fontId="3" fillId="0" borderId="0" xfId="188" applyFill="1" applyAlignment="1" applyProtection="1">
      <alignment horizontal="center" vertical="center" wrapText="1"/>
      <protection locked="0"/>
    </xf>
    <xf numFmtId="0" fontId="11" fillId="0" borderId="1" xfId="188" applyFont="1" applyFill="1" applyBorder="1" applyAlignment="1" applyProtection="1">
      <alignment horizontal="center" vertical="center"/>
      <protection locked="0"/>
    </xf>
    <xf numFmtId="0" fontId="7" fillId="0" borderId="1" xfId="188" applyFont="1" applyFill="1" applyBorder="1" applyAlignment="1" applyProtection="1">
      <alignment horizontal="center" vertical="center" wrapText="1"/>
      <protection locked="0"/>
    </xf>
    <xf numFmtId="0" fontId="48" fillId="0" borderId="5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6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12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188" applyNumberFormat="1" applyFont="1" applyFill="1" applyAlignment="1" applyProtection="1">
      <alignment horizontal="center" vertical="center" wrapText="1"/>
      <protection locked="0"/>
    </xf>
    <xf numFmtId="0" fontId="7" fillId="0" borderId="1" xfId="188" applyFont="1" applyFill="1" applyBorder="1" applyAlignment="1" applyProtection="1">
      <alignment horizontal="center" vertical="center"/>
      <protection locked="0"/>
    </xf>
    <xf numFmtId="0" fontId="11" fillId="0" borderId="1" xfId="188" applyFont="1" applyFill="1" applyBorder="1" applyAlignment="1" applyProtection="1">
      <alignment horizontal="center" vertical="center" wrapText="1"/>
      <protection locked="0"/>
    </xf>
    <xf numFmtId="0" fontId="7" fillId="0" borderId="1" xfId="188" applyFont="1" applyFill="1" applyBorder="1" applyAlignment="1" applyProtection="1">
      <alignment horizontal="center" vertical="top" wrapText="1"/>
      <protection locked="0"/>
    </xf>
    <xf numFmtId="0" fontId="48" fillId="0" borderId="13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2" xfId="188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7" applyNumberFormat="1" applyFont="1" applyFill="1" applyBorder="1" applyAlignment="1">
      <alignment horizontal="center" vertical="center" wrapText="1"/>
    </xf>
    <xf numFmtId="0" fontId="49" fillId="0" borderId="1" xfId="47" applyNumberFormat="1" applyFont="1" applyFill="1" applyBorder="1" applyAlignment="1">
      <alignment horizontal="center" vertical="center" wrapText="1"/>
    </xf>
    <xf numFmtId="0" fontId="50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21" applyNumberFormat="1" applyFont="1" applyFill="1" applyBorder="1" applyAlignment="1" applyProtection="1">
      <alignment horizontal="center" vertical="center" wrapText="1"/>
    </xf>
    <xf numFmtId="0" fontId="40" fillId="0" borderId="1" xfId="21" applyNumberFormat="1" applyFill="1" applyBorder="1" applyAlignment="1" applyProtection="1">
      <alignment horizontal="center" vertical="center" wrapText="1"/>
    </xf>
    <xf numFmtId="0" fontId="50" fillId="0" borderId="7" xfId="188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" vertical="center" wrapText="1"/>
    </xf>
    <xf numFmtId="0" fontId="49" fillId="0" borderId="1" xfId="47" applyFont="1" applyFill="1" applyBorder="1" applyAlignment="1">
      <alignment horizontal="center" vertical="center" wrapText="1"/>
    </xf>
    <xf numFmtId="0" fontId="49" fillId="0" borderId="1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30" fillId="0" borderId="1" xfId="911" applyFont="1" applyFill="1" applyBorder="1" applyAlignment="1">
      <alignment horizontal="center" vertical="center" wrapText="1"/>
    </xf>
    <xf numFmtId="0" fontId="8" fillId="0" borderId="1" xfId="828" applyFont="1" applyFill="1" applyBorder="1" applyAlignment="1">
      <alignment horizontal="center" vertical="center" wrapText="1"/>
    </xf>
    <xf numFmtId="0" fontId="19" fillId="0" borderId="1" xfId="825" applyFont="1" applyFill="1" applyBorder="1" applyAlignment="1">
      <alignment horizontal="center" vertical="center" wrapText="1"/>
    </xf>
    <xf numFmtId="0" fontId="30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30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49" fillId="0" borderId="9" xfId="188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0" fontId="40" fillId="0" borderId="1" xfId="21" applyFill="1" applyBorder="1" applyAlignment="1">
      <alignment horizontal="center" vertical="center" wrapText="1"/>
    </xf>
    <xf numFmtId="0" fontId="49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549" applyFont="1" applyFill="1" applyBorder="1" applyAlignment="1" applyProtection="1">
      <alignment horizontal="center" vertical="center" wrapText="1"/>
      <protection locked="0"/>
    </xf>
    <xf numFmtId="0" fontId="51" fillId="0" borderId="1" xfId="47" applyFont="1" applyFill="1" applyBorder="1" applyAlignment="1">
      <alignment horizontal="center" vertical="center" wrapText="1"/>
    </xf>
    <xf numFmtId="0" fontId="22" fillId="0" borderId="1" xfId="549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Fill="1" applyBorder="1" applyAlignment="1">
      <alignment horizontal="center" vertical="center" wrapText="1"/>
    </xf>
    <xf numFmtId="0" fontId="8" fillId="0" borderId="1" xfId="911" applyFont="1" applyFill="1" applyBorder="1" applyAlignment="1">
      <alignment horizontal="center" vertical="center" wrapText="1"/>
    </xf>
    <xf numFmtId="49" fontId="6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88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0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30" fillId="0" borderId="1" xfId="549" applyNumberFormat="1" applyFont="1" applyFill="1" applyBorder="1" applyAlignment="1" applyProtection="1">
      <alignment horizontal="center" vertical="center" wrapText="1"/>
      <protection locked="0"/>
    </xf>
    <xf numFmtId="180" fontId="30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898" applyFont="1" applyFill="1" applyBorder="1" applyAlignment="1">
      <alignment horizontal="center" vertical="center" wrapText="1"/>
    </xf>
    <xf numFmtId="49" fontId="6" fillId="0" borderId="1" xfId="309" applyNumberFormat="1" applyFont="1" applyFill="1" applyBorder="1" applyAlignment="1" applyProtection="1">
      <alignment horizontal="center" vertical="center" wrapText="1"/>
      <protection locked="0"/>
    </xf>
    <xf numFmtId="185" fontId="28" fillId="0" borderId="1" xfId="0" applyNumberFormat="1" applyFont="1" applyFill="1" applyBorder="1" applyAlignment="1">
      <alignment horizontal="center" vertical="center" wrapText="1"/>
    </xf>
    <xf numFmtId="185" fontId="28" fillId="0" borderId="1" xfId="549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>
      <alignment horizontal="center" vertical="center" wrapText="1"/>
    </xf>
    <xf numFmtId="176" fontId="8" fillId="0" borderId="1" xfId="828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177" fontId="30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188" applyNumberFormat="1" applyFont="1" applyFill="1" applyBorder="1" applyAlignment="1" applyProtection="1">
      <alignment horizontal="center" vertical="center" wrapText="1"/>
      <protection locked="0"/>
    </xf>
    <xf numFmtId="184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184" fontId="4" fillId="0" borderId="16" xfId="188" applyNumberFormat="1" applyFont="1" applyFill="1" applyBorder="1" applyAlignment="1" applyProtection="1">
      <alignment horizontal="center" vertical="center" wrapText="1"/>
      <protection locked="0"/>
    </xf>
    <xf numFmtId="184" fontId="28" fillId="0" borderId="1" xfId="585" applyNumberFormat="1" applyFont="1" applyFill="1" applyBorder="1" applyAlignment="1" applyProtection="1">
      <alignment horizontal="center" vertical="center" wrapText="1"/>
      <protection locked="0"/>
    </xf>
    <xf numFmtId="10" fontId="48" fillId="0" borderId="6" xfId="188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188" applyNumberFormat="1" applyFont="1" applyFill="1" applyAlignment="1" applyProtection="1">
      <alignment horizontal="center" vertical="center" wrapText="1"/>
      <protection locked="0"/>
    </xf>
    <xf numFmtId="10" fontId="48" fillId="0" borderId="2" xfId="188" applyNumberFormat="1" applyFont="1" applyFill="1" applyBorder="1" applyAlignment="1" applyProtection="1">
      <alignment horizontal="center" vertical="center" wrapText="1"/>
      <protection locked="0"/>
    </xf>
    <xf numFmtId="10" fontId="4" fillId="0" borderId="16" xfId="188" applyNumberFormat="1" applyFont="1" applyFill="1" applyBorder="1" applyAlignment="1" applyProtection="1">
      <alignment horizontal="center" vertical="center" wrapText="1"/>
      <protection locked="0"/>
    </xf>
    <xf numFmtId="0" fontId="34" fillId="0" borderId="16" xfId="188" applyFont="1" applyFill="1" applyBorder="1" applyAlignment="1" applyProtection="1">
      <alignment horizontal="center" vertical="center" wrapText="1"/>
      <protection locked="0"/>
    </xf>
    <xf numFmtId="177" fontId="34" fillId="0" borderId="16" xfId="188" applyNumberFormat="1" applyFont="1" applyFill="1" applyBorder="1" applyAlignment="1" applyProtection="1">
      <alignment horizontal="center" vertical="center" wrapText="1"/>
      <protection locked="0"/>
    </xf>
    <xf numFmtId="181" fontId="34" fillId="0" borderId="16" xfId="188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188" applyFont="1" applyFill="1" applyBorder="1" applyAlignment="1" applyProtection="1">
      <alignment horizontal="center" vertical="center" wrapText="1"/>
      <protection locked="0"/>
    </xf>
    <xf numFmtId="177" fontId="34" fillId="0" borderId="8" xfId="188" applyNumberFormat="1" applyFont="1" applyFill="1" applyBorder="1" applyAlignment="1" applyProtection="1">
      <alignment horizontal="center" vertical="center" wrapText="1"/>
      <protection locked="0"/>
    </xf>
    <xf numFmtId="181" fontId="34" fillId="0" borderId="8" xfId="188" applyNumberFormat="1" applyFont="1" applyFill="1" applyBorder="1" applyAlignment="1" applyProtection="1">
      <alignment horizontal="center" vertical="center" wrapText="1"/>
      <protection locked="0"/>
    </xf>
    <xf numFmtId="10" fontId="30" fillId="0" borderId="1" xfId="47" applyNumberFormat="1" applyFont="1" applyFill="1" applyBorder="1" applyAlignment="1">
      <alignment horizontal="center" vertical="center" wrapText="1"/>
    </xf>
    <xf numFmtId="0" fontId="30" fillId="5" borderId="1" xfId="47" applyFont="1" applyFill="1" applyBorder="1" applyAlignment="1">
      <alignment horizontal="center" vertical="center" wrapText="1"/>
    </xf>
    <xf numFmtId="10" fontId="6" fillId="0" borderId="1" xfId="1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549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549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14" xfId="188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188" applyNumberFormat="1" applyFont="1" applyFill="1" applyBorder="1" applyAlignment="1" applyProtection="1">
      <alignment horizontal="center" vertical="center" wrapText="1"/>
      <protection locked="0"/>
    </xf>
    <xf numFmtId="180" fontId="34" fillId="0" borderId="16" xfId="188" applyNumberFormat="1" applyFont="1" applyFill="1" applyBorder="1" applyAlignment="1" applyProtection="1">
      <alignment horizontal="center" vertical="center" wrapText="1"/>
      <protection locked="0"/>
    </xf>
    <xf numFmtId="43" fontId="34" fillId="0" borderId="16" xfId="188" applyNumberFormat="1" applyFont="1" applyFill="1" applyBorder="1" applyAlignment="1" applyProtection="1">
      <alignment horizontal="center" vertical="center" wrapText="1"/>
      <protection locked="0"/>
    </xf>
    <xf numFmtId="10" fontId="34" fillId="0" borderId="16" xfId="188" applyNumberFormat="1" applyFont="1" applyFill="1" applyBorder="1" applyAlignment="1" applyProtection="1">
      <alignment horizontal="center" vertical="center" wrapText="1"/>
      <protection locked="0"/>
    </xf>
    <xf numFmtId="180" fontId="34" fillId="0" borderId="8" xfId="188" applyNumberFormat="1" applyFont="1" applyFill="1" applyBorder="1" applyAlignment="1" applyProtection="1">
      <alignment horizontal="center" vertical="center" wrapText="1"/>
      <protection locked="0"/>
    </xf>
    <xf numFmtId="43" fontId="34" fillId="0" borderId="8" xfId="188" applyNumberFormat="1" applyFont="1" applyFill="1" applyBorder="1" applyAlignment="1" applyProtection="1">
      <alignment horizontal="center" vertical="center" wrapText="1"/>
      <protection locked="0"/>
    </xf>
    <xf numFmtId="10" fontId="34" fillId="0" borderId="8" xfId="18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09" applyFont="1" applyFill="1" applyBorder="1" applyAlignment="1" applyProtection="1">
      <alignment horizontal="center" vertical="center" wrapText="1" shrinkToFit="1"/>
      <protection locked="0"/>
    </xf>
    <xf numFmtId="0" fontId="3" fillId="0" borderId="0" xfId="188" applyFont="1" applyFill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>
      <alignment horizontal="center" vertical="center" wrapText="1"/>
    </xf>
    <xf numFmtId="10" fontId="6" fillId="0" borderId="1" xfId="309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47" applyFont="1" applyFill="1" applyAlignment="1">
      <alignment vertical="center"/>
    </xf>
    <xf numFmtId="0" fontId="35" fillId="0" borderId="0" xfId="47" applyFont="1" applyFill="1" applyAlignment="1">
      <alignment vertical="center"/>
    </xf>
    <xf numFmtId="0" fontId="16" fillId="0" borderId="0" xfId="47" applyFont="1" applyFill="1" applyBorder="1" applyAlignment="1">
      <alignment horizontal="left" vertical="center"/>
    </xf>
    <xf numFmtId="0" fontId="18" fillId="0" borderId="0" xfId="47" applyFont="1" applyFill="1" applyBorder="1" applyAlignment="1">
      <alignment horizontal="center" vertical="center"/>
    </xf>
    <xf numFmtId="0" fontId="18" fillId="0" borderId="0" xfId="47" applyFont="1" applyFill="1" applyBorder="1" applyAlignment="1">
      <alignment horizontal="left" vertical="center"/>
    </xf>
    <xf numFmtId="0" fontId="55" fillId="0" borderId="0" xfId="47" applyFont="1" applyFill="1" applyBorder="1" applyAlignment="1">
      <alignment horizontal="center" vertical="center"/>
    </xf>
    <xf numFmtId="0" fontId="16" fillId="0" borderId="17" xfId="47" applyFont="1" applyFill="1" applyBorder="1" applyAlignment="1">
      <alignment horizontal="center" vertical="center" wrapText="1"/>
    </xf>
    <xf numFmtId="0" fontId="16" fillId="0" borderId="18" xfId="47" applyFont="1" applyFill="1" applyBorder="1" applyAlignment="1">
      <alignment horizontal="center" vertical="center" wrapText="1"/>
    </xf>
    <xf numFmtId="0" fontId="56" fillId="0" borderId="18" xfId="47" applyFont="1" applyFill="1" applyBorder="1" applyAlignment="1">
      <alignment horizontal="center" vertical="center"/>
    </xf>
    <xf numFmtId="0" fontId="57" fillId="0" borderId="19" xfId="47" applyFont="1" applyFill="1" applyBorder="1" applyAlignment="1">
      <alignment horizontal="center" vertical="center"/>
    </xf>
    <xf numFmtId="0" fontId="16" fillId="0" borderId="20" xfId="47" applyFont="1" applyFill="1" applyBorder="1" applyAlignment="1">
      <alignment horizontal="center" vertical="center" wrapText="1"/>
    </xf>
    <xf numFmtId="0" fontId="16" fillId="0" borderId="1" xfId="47" applyFont="1" applyFill="1" applyBorder="1" applyAlignment="1">
      <alignment horizontal="center" vertical="center" wrapText="1"/>
    </xf>
    <xf numFmtId="0" fontId="56" fillId="0" borderId="1" xfId="47" applyFont="1" applyFill="1" applyBorder="1" applyAlignment="1">
      <alignment horizontal="center" vertical="center"/>
    </xf>
    <xf numFmtId="0" fontId="58" fillId="0" borderId="0" xfId="47" applyFont="1" applyFill="1" applyBorder="1" applyAlignment="1">
      <alignment horizontal="center" vertical="center"/>
    </xf>
    <xf numFmtId="0" fontId="35" fillId="0" borderId="20" xfId="525" applyFont="1" applyFill="1" applyBorder="1" applyAlignment="1">
      <alignment horizontal="center" vertical="center" wrapText="1"/>
    </xf>
    <xf numFmtId="0" fontId="35" fillId="0" borderId="1" xfId="525" applyFont="1" applyFill="1" applyBorder="1" applyAlignment="1">
      <alignment horizontal="center" vertical="center" wrapText="1"/>
    </xf>
    <xf numFmtId="0" fontId="35" fillId="0" borderId="1" xfId="525" applyFont="1" applyFill="1" applyBorder="1" applyAlignment="1">
      <alignment horizontal="center" vertical="center"/>
    </xf>
    <xf numFmtId="0" fontId="59" fillId="0" borderId="20" xfId="525" applyFont="1" applyFill="1" applyBorder="1" applyAlignment="1">
      <alignment horizontal="center" vertical="center"/>
    </xf>
    <xf numFmtId="0" fontId="59" fillId="0" borderId="1" xfId="525" applyFont="1" applyFill="1" applyBorder="1" applyAlignment="1">
      <alignment horizontal="center" vertical="center"/>
    </xf>
    <xf numFmtId="0" fontId="60" fillId="0" borderId="3" xfId="525" applyFont="1" applyFill="1" applyBorder="1" applyAlignment="1">
      <alignment horizontal="center" vertical="center" wrapText="1"/>
    </xf>
    <xf numFmtId="0" fontId="60" fillId="0" borderId="4" xfId="525" applyFont="1" applyFill="1" applyBorder="1" applyAlignment="1">
      <alignment horizontal="center" vertical="center"/>
    </xf>
    <xf numFmtId="0" fontId="60" fillId="0" borderId="9" xfId="525" applyFont="1" applyFill="1" applyBorder="1" applyAlignment="1">
      <alignment horizontal="center" vertical="center"/>
    </xf>
    <xf numFmtId="0" fontId="60" fillId="0" borderId="1" xfId="525" applyFont="1" applyFill="1" applyBorder="1" applyAlignment="1">
      <alignment horizontal="center" vertical="center"/>
    </xf>
    <xf numFmtId="0" fontId="60" fillId="0" borderId="3" xfId="525" applyFont="1" applyFill="1" applyBorder="1" applyAlignment="1">
      <alignment horizontal="center" vertical="center"/>
    </xf>
    <xf numFmtId="0" fontId="35" fillId="0" borderId="1" xfId="525" applyFont="1" applyFill="1" applyBorder="1" applyAlignment="1">
      <alignment horizontal="center" vertical="center"/>
    </xf>
    <xf numFmtId="0" fontId="60" fillId="0" borderId="1" xfId="525" applyFont="1" applyFill="1" applyBorder="1" applyAlignment="1">
      <alignment horizontal="center" vertical="center"/>
    </xf>
    <xf numFmtId="0" fontId="35" fillId="0" borderId="4" xfId="47" applyFont="1" applyFill="1" applyBorder="1" applyAlignment="1">
      <alignment horizontal="center" vertical="center"/>
    </xf>
    <xf numFmtId="0" fontId="35" fillId="0" borderId="9" xfId="47" applyFont="1" applyFill="1" applyBorder="1" applyAlignment="1">
      <alignment horizontal="center" vertical="center"/>
    </xf>
    <xf numFmtId="0" fontId="35" fillId="0" borderId="20" xfId="47" applyFont="1" applyFill="1" applyBorder="1" applyAlignment="1">
      <alignment horizontal="center" vertical="center"/>
    </xf>
    <xf numFmtId="0" fontId="35" fillId="0" borderId="1" xfId="47" applyFont="1" applyFill="1" applyBorder="1" applyAlignment="1">
      <alignment horizontal="center" vertical="center"/>
    </xf>
    <xf numFmtId="0" fontId="35" fillId="0" borderId="1" xfId="47" applyFont="1" applyFill="1" applyBorder="1" applyAlignment="1">
      <alignment vertical="center"/>
    </xf>
    <xf numFmtId="0" fontId="35" fillId="0" borderId="20" xfId="47" applyFont="1" applyFill="1" applyBorder="1" applyAlignment="1">
      <alignment vertical="center"/>
    </xf>
    <xf numFmtId="49" fontId="8" fillId="0" borderId="1" xfId="47" applyNumberFormat="1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0" fillId="0" borderId="1" xfId="852" applyFont="1" applyFill="1" applyBorder="1" applyAlignment="1">
      <alignment horizontal="left" vertical="center"/>
    </xf>
    <xf numFmtId="0" fontId="13" fillId="0" borderId="1" xfId="47" applyFont="1" applyFill="1" applyBorder="1" applyAlignment="1">
      <alignment horizontal="left" vertical="center" wrapText="1"/>
    </xf>
    <xf numFmtId="0" fontId="0" fillId="0" borderId="1" xfId="852" applyFont="1" applyFill="1" applyBorder="1" applyAlignment="1">
      <alignment horizontal="center" vertical="center"/>
    </xf>
    <xf numFmtId="0" fontId="0" fillId="0" borderId="1" xfId="852" applyFill="1" applyBorder="1" applyAlignment="1">
      <alignment horizontal="center" vertical="center"/>
    </xf>
    <xf numFmtId="0" fontId="0" fillId="0" borderId="1" xfId="852" applyFont="1" applyFill="1" applyBorder="1" applyAlignment="1">
      <alignment horizontal="center" vertical="center" wrapText="1"/>
    </xf>
    <xf numFmtId="0" fontId="0" fillId="0" borderId="1" xfId="852" applyFill="1" applyBorder="1" applyAlignment="1">
      <alignment horizontal="center" vertical="center" wrapText="1"/>
    </xf>
    <xf numFmtId="0" fontId="60" fillId="0" borderId="1" xfId="525" applyFont="1" applyFill="1" applyBorder="1" applyAlignment="1">
      <alignment horizontal="center" vertical="center" wrapText="1"/>
    </xf>
    <xf numFmtId="0" fontId="60" fillId="0" borderId="1" xfId="525" applyFont="1" applyFill="1" applyBorder="1" applyAlignment="1">
      <alignment horizontal="center" vertical="center" wrapText="1"/>
    </xf>
    <xf numFmtId="0" fontId="13" fillId="0" borderId="1" xfId="4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/>
    </xf>
    <xf numFmtId="49" fontId="8" fillId="0" borderId="1" xfId="47" applyNumberFormat="1" applyFont="1" applyFill="1" applyBorder="1" applyAlignment="1">
      <alignment horizontal="center" vertical="center"/>
    </xf>
    <xf numFmtId="0" fontId="13" fillId="0" borderId="3" xfId="47" applyFont="1" applyFill="1" applyBorder="1" applyAlignment="1">
      <alignment horizontal="center" vertical="center" wrapText="1"/>
    </xf>
    <xf numFmtId="0" fontId="13" fillId="0" borderId="4" xfId="47" applyFont="1" applyFill="1" applyBorder="1" applyAlignment="1">
      <alignment horizontal="center" vertical="center" wrapText="1"/>
    </xf>
    <xf numFmtId="0" fontId="13" fillId="0" borderId="9" xfId="47" applyFont="1" applyFill="1" applyBorder="1" applyAlignment="1">
      <alignment horizontal="center" vertical="center" wrapText="1"/>
    </xf>
    <xf numFmtId="0" fontId="8" fillId="0" borderId="7" xfId="47" applyFont="1" applyFill="1" applyBorder="1" applyAlignment="1">
      <alignment horizontal="center" vertical="center"/>
    </xf>
    <xf numFmtId="49" fontId="8" fillId="0" borderId="5" xfId="47" applyNumberFormat="1" applyFont="1" applyFill="1" applyBorder="1" applyAlignment="1">
      <alignment horizontal="center" vertical="center"/>
    </xf>
    <xf numFmtId="49" fontId="8" fillId="0" borderId="10" xfId="47" applyNumberFormat="1" applyFont="1" applyFill="1" applyBorder="1" applyAlignment="1">
      <alignment horizontal="center" vertical="center"/>
    </xf>
    <xf numFmtId="0" fontId="8" fillId="0" borderId="8" xfId="47" applyFont="1" applyFill="1" applyBorder="1" applyAlignment="1">
      <alignment horizontal="center" vertical="center"/>
    </xf>
    <xf numFmtId="49" fontId="8" fillId="0" borderId="13" xfId="47" applyNumberFormat="1" applyFont="1" applyFill="1" applyBorder="1" applyAlignment="1">
      <alignment horizontal="center" vertical="center"/>
    </xf>
    <xf numFmtId="49" fontId="8" fillId="0" borderId="15" xfId="47" applyNumberFormat="1" applyFont="1" applyFill="1" applyBorder="1" applyAlignment="1">
      <alignment horizontal="center" vertical="center"/>
    </xf>
    <xf numFmtId="0" fontId="61" fillId="0" borderId="0" xfId="47" applyFont="1" applyFill="1" applyBorder="1" applyAlignment="1">
      <alignment vertical="center"/>
    </xf>
    <xf numFmtId="0" fontId="61" fillId="0" borderId="0" xfId="47" applyFont="1" applyFill="1" applyBorder="1" applyAlignment="1">
      <alignment horizontal="left" vertical="center" wrapText="1"/>
    </xf>
    <xf numFmtId="0" fontId="54" fillId="0" borderId="0" xfId="47" applyFont="1" applyFill="1" applyBorder="1" applyAlignment="1">
      <alignment vertical="center"/>
    </xf>
    <xf numFmtId="0" fontId="57" fillId="0" borderId="19" xfId="47" applyFont="1" applyFill="1" applyBorder="1" applyAlignment="1">
      <alignment horizontal="center" vertical="center"/>
    </xf>
    <xf numFmtId="0" fontId="7" fillId="0" borderId="18" xfId="47" applyFont="1" applyFill="1" applyBorder="1" applyAlignment="1">
      <alignment horizontal="center" vertical="center"/>
    </xf>
    <xf numFmtId="0" fontId="54" fillId="0" borderId="0" xfId="47" applyFont="1" applyFill="1" applyBorder="1" applyAlignment="1">
      <alignment horizontal="center" vertical="center"/>
    </xf>
    <xf numFmtId="0" fontId="62" fillId="0" borderId="1" xfId="47" applyFont="1" applyFill="1" applyBorder="1" applyAlignment="1">
      <alignment horizontal="center" vertical="center"/>
    </xf>
    <xf numFmtId="14" fontId="7" fillId="0" borderId="1" xfId="47" applyNumberFormat="1" applyFont="1" applyFill="1" applyBorder="1" applyAlignment="1">
      <alignment horizontal="center" vertical="center" shrinkToFit="1"/>
    </xf>
    <xf numFmtId="0" fontId="63" fillId="0" borderId="3" xfId="0" applyFont="1" applyFill="1" applyBorder="1" applyAlignment="1">
      <alignment horizontal="center" vertical="center" wrapText="1"/>
    </xf>
    <xf numFmtId="0" fontId="35" fillId="0" borderId="1" xfId="47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0" fillId="0" borderId="1" xfId="47" applyFont="1" applyFill="1" applyBorder="1" applyAlignment="1">
      <alignment horizontal="center" vertical="center"/>
    </xf>
    <xf numFmtId="0" fontId="35" fillId="0" borderId="1" xfId="47" applyFont="1" applyFill="1" applyBorder="1" applyAlignment="1">
      <alignment horizontal="center" vertical="center" wrapText="1"/>
    </xf>
    <xf numFmtId="49" fontId="8" fillId="0" borderId="7" xfId="47" applyNumberFormat="1" applyFont="1" applyFill="1" applyBorder="1" applyAlignment="1">
      <alignment horizontal="left" vertical="center" wrapText="1"/>
    </xf>
    <xf numFmtId="49" fontId="8" fillId="0" borderId="5" xfId="47" applyNumberFormat="1" applyFont="1" applyFill="1" applyBorder="1" applyAlignment="1">
      <alignment horizontal="center" vertical="center" wrapText="1"/>
    </xf>
    <xf numFmtId="49" fontId="8" fillId="0" borderId="6" xfId="47" applyNumberFormat="1" applyFont="1" applyFill="1" applyBorder="1" applyAlignment="1">
      <alignment horizontal="center" vertical="center" wrapText="1"/>
    </xf>
    <xf numFmtId="49" fontId="8" fillId="0" borderId="10" xfId="47" applyNumberFormat="1" applyFont="1" applyFill="1" applyBorder="1" applyAlignment="1">
      <alignment horizontal="center" vertical="center" wrapText="1"/>
    </xf>
    <xf numFmtId="0" fontId="35" fillId="0" borderId="5" xfId="47" applyFont="1" applyFill="1" applyBorder="1" applyAlignment="1">
      <alignment horizontal="center" vertical="center" wrapText="1"/>
    </xf>
    <xf numFmtId="0" fontId="35" fillId="0" borderId="10" xfId="47" applyFont="1" applyFill="1" applyBorder="1" applyAlignment="1">
      <alignment horizontal="center" vertical="center" wrapText="1"/>
    </xf>
    <xf numFmtId="49" fontId="8" fillId="0" borderId="8" xfId="47" applyNumberFormat="1" applyFont="1" applyFill="1" applyBorder="1" applyAlignment="1">
      <alignment horizontal="left" vertical="center" wrapText="1"/>
    </xf>
    <xf numFmtId="49" fontId="8" fillId="0" borderId="13" xfId="47" applyNumberFormat="1" applyFont="1" applyFill="1" applyBorder="1" applyAlignment="1">
      <alignment horizontal="center" vertical="center" wrapText="1"/>
    </xf>
    <xf numFmtId="49" fontId="8" fillId="0" borderId="2" xfId="47" applyNumberFormat="1" applyFont="1" applyFill="1" applyBorder="1" applyAlignment="1">
      <alignment horizontal="center" vertical="center" wrapText="1"/>
    </xf>
    <xf numFmtId="49" fontId="8" fillId="0" borderId="15" xfId="47" applyNumberFormat="1" applyFont="1" applyFill="1" applyBorder="1" applyAlignment="1">
      <alignment horizontal="center" vertical="center" wrapText="1"/>
    </xf>
    <xf numFmtId="0" fontId="35" fillId="0" borderId="13" xfId="47" applyFont="1" applyFill="1" applyBorder="1" applyAlignment="1">
      <alignment horizontal="center" vertical="center" wrapText="1"/>
    </xf>
    <xf numFmtId="0" fontId="35" fillId="0" borderId="15" xfId="47" applyFont="1" applyFill="1" applyBorder="1" applyAlignment="1">
      <alignment horizontal="center" vertical="center" wrapText="1"/>
    </xf>
    <xf numFmtId="49" fontId="8" fillId="0" borderId="1" xfId="47" applyNumberFormat="1" applyFont="1" applyFill="1" applyBorder="1" applyAlignment="1">
      <alignment vertical="center" wrapText="1"/>
    </xf>
    <xf numFmtId="0" fontId="7" fillId="0" borderId="18" xfId="525" applyFont="1" applyFill="1" applyBorder="1" applyAlignment="1">
      <alignment horizontal="center" vertical="center"/>
    </xf>
    <xf numFmtId="0" fontId="7" fillId="0" borderId="21" xfId="47" applyFont="1" applyFill="1" applyBorder="1" applyAlignment="1">
      <alignment horizontal="center" vertical="center"/>
    </xf>
    <xf numFmtId="0" fontId="54" fillId="0" borderId="0" xfId="47" applyFont="1" applyFill="1" applyBorder="1" applyAlignment="1">
      <alignment vertical="center" wrapText="1"/>
    </xf>
    <xf numFmtId="49" fontId="62" fillId="0" borderId="1" xfId="47" applyNumberFormat="1" applyFont="1" applyFill="1" applyBorder="1" applyAlignment="1">
      <alignment horizontal="center" vertical="center" shrinkToFit="1"/>
    </xf>
    <xf numFmtId="14" fontId="62" fillId="0" borderId="22" xfId="47" applyNumberFormat="1" applyFont="1" applyFill="1" applyBorder="1" applyAlignment="1">
      <alignment horizontal="center" vertical="center" shrinkToFit="1"/>
    </xf>
    <xf numFmtId="0" fontId="35" fillId="0" borderId="22" xfId="47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0" fillId="0" borderId="22" xfId="47" applyFont="1" applyFill="1" applyBorder="1" applyAlignment="1">
      <alignment horizontal="center" vertical="center"/>
    </xf>
    <xf numFmtId="0" fontId="13" fillId="0" borderId="1" xfId="47" applyFont="1" applyFill="1" applyBorder="1" applyAlignment="1">
      <alignment horizontal="center" vertical="center"/>
    </xf>
    <xf numFmtId="0" fontId="13" fillId="0" borderId="22" xfId="47" applyFont="1" applyFill="1" applyBorder="1" applyAlignment="1">
      <alignment horizontal="center" vertical="center"/>
    </xf>
    <xf numFmtId="0" fontId="5" fillId="0" borderId="0" xfId="188" applyFont="1" applyFill="1" applyAlignment="1" applyProtection="1">
      <alignment horizontal="center" vertical="center" wrapText="1"/>
      <protection locked="0"/>
    </xf>
    <xf numFmtId="0" fontId="6" fillId="0" borderId="0" xfId="188" applyFont="1" applyFill="1" applyAlignment="1" applyProtection="1">
      <alignment horizontal="center" vertical="center" wrapText="1"/>
      <protection locked="0"/>
    </xf>
    <xf numFmtId="184" fontId="2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8" applyFont="1" applyFill="1" applyBorder="1" applyAlignment="1" applyProtection="1">
      <alignment horizontal="left" vertical="center"/>
      <protection locked="0"/>
    </xf>
    <xf numFmtId="0" fontId="64" fillId="0" borderId="5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6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12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188" applyNumberFormat="1" applyFont="1" applyFill="1" applyAlignment="1" applyProtection="1">
      <alignment horizontal="center" vertical="center" wrapText="1"/>
      <protection locked="0"/>
    </xf>
    <xf numFmtId="0" fontId="64" fillId="0" borderId="13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2" xfId="188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>
      <alignment horizontal="center" vertical="center" wrapText="1"/>
    </xf>
    <xf numFmtId="0" fontId="30" fillId="0" borderId="1" xfId="1330" applyFont="1" applyFill="1" applyBorder="1" applyAlignment="1" applyProtection="1">
      <alignment horizontal="center" vertical="center" wrapText="1"/>
      <protection locked="0"/>
    </xf>
    <xf numFmtId="0" fontId="30" fillId="0" borderId="1" xfId="585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188" applyFont="1" applyFill="1" applyBorder="1" applyAlignment="1" applyProtection="1">
      <alignment horizontal="center" vertical="center" wrapText="1"/>
      <protection locked="0"/>
    </xf>
    <xf numFmtId="0" fontId="51" fillId="5" borderId="1" xfId="188" applyFont="1" applyFill="1" applyBorder="1" applyAlignment="1" applyProtection="1">
      <alignment horizontal="center" vertical="center" wrapText="1"/>
      <protection locked="0"/>
    </xf>
    <xf numFmtId="0" fontId="6" fillId="6" borderId="7" xfId="188" applyNumberFormat="1" applyFont="1" applyFill="1" applyBorder="1" applyAlignment="1" applyProtection="1">
      <alignment horizontal="center" vertical="center" wrapText="1"/>
      <protection locked="0"/>
    </xf>
    <xf numFmtId="0" fontId="65" fillId="5" borderId="1" xfId="188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9" fillId="0" borderId="1" xfId="21" applyFont="1" applyFill="1" applyBorder="1" applyAlignment="1">
      <alignment horizontal="left" vertical="center" wrapText="1"/>
    </xf>
    <xf numFmtId="0" fontId="22" fillId="0" borderId="1" xfId="188" applyFont="1" applyFill="1" applyBorder="1" applyAlignment="1" applyProtection="1">
      <alignment horizontal="center" vertical="center" wrapText="1"/>
      <protection locked="0"/>
    </xf>
    <xf numFmtId="182" fontId="66" fillId="0" borderId="1" xfId="0" applyNumberFormat="1" applyFont="1" applyFill="1" applyBorder="1" applyAlignment="1">
      <alignment horizontal="center" vertical="center" wrapText="1"/>
    </xf>
    <xf numFmtId="0" fontId="6" fillId="0" borderId="1" xfId="1330" applyFont="1" applyFill="1" applyBorder="1" applyAlignment="1" applyProtection="1">
      <alignment horizontal="center" vertical="center" wrapText="1"/>
      <protection locked="0"/>
    </xf>
    <xf numFmtId="49" fontId="30" fillId="0" borderId="1" xfId="133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585" applyNumberFormat="1" applyFont="1" applyFill="1" applyBorder="1" applyAlignment="1" applyProtection="1">
      <alignment horizontal="center" vertical="center" wrapText="1"/>
      <protection locked="0"/>
    </xf>
    <xf numFmtId="180" fontId="30" fillId="0" borderId="1" xfId="181" applyNumberFormat="1" applyFont="1" applyFill="1" applyBorder="1" applyAlignment="1" applyProtection="1">
      <alignment horizontal="center" vertical="center" wrapText="1"/>
      <protection locked="0"/>
    </xf>
    <xf numFmtId="180" fontId="30" fillId="0" borderId="1" xfId="1330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330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898" applyFont="1" applyFill="1" applyBorder="1" applyAlignment="1">
      <alignment horizontal="center" vertical="center" wrapText="1"/>
    </xf>
    <xf numFmtId="184" fontId="38" fillId="0" borderId="1" xfId="188" applyNumberFormat="1" applyFont="1" applyFill="1" applyBorder="1" applyAlignment="1" applyProtection="1">
      <alignment horizontal="right" vertical="center" wrapText="1"/>
      <protection locked="0"/>
    </xf>
    <xf numFmtId="184" fontId="64" fillId="0" borderId="6" xfId="188" applyNumberFormat="1" applyFont="1" applyFill="1" applyBorder="1" applyAlignment="1" applyProtection="1">
      <alignment horizontal="center" vertical="center" wrapText="1"/>
      <protection locked="0"/>
    </xf>
    <xf numFmtId="184" fontId="64" fillId="0" borderId="0" xfId="188" applyNumberFormat="1" applyFont="1" applyFill="1" applyAlignment="1" applyProtection="1">
      <alignment horizontal="center" vertical="center" wrapText="1"/>
      <protection locked="0"/>
    </xf>
    <xf numFmtId="184" fontId="64" fillId="0" borderId="2" xfId="188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188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22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585" applyNumberFormat="1" applyFont="1" applyFill="1" applyBorder="1" applyAlignment="1" applyProtection="1">
      <alignment horizontal="center" vertical="center" wrapText="1"/>
      <protection locked="0"/>
    </xf>
    <xf numFmtId="184" fontId="28" fillId="0" borderId="1" xfId="0" applyNumberFormat="1" applyFont="1" applyFill="1" applyBorder="1" applyAlignment="1">
      <alignment horizontal="center" vertical="center" wrapText="1"/>
    </xf>
    <xf numFmtId="184" fontId="30" fillId="0" borderId="1" xfId="0" applyNumberFormat="1" applyFont="1" applyFill="1" applyBorder="1" applyAlignment="1">
      <alignment horizontal="center" vertical="center" wrapText="1"/>
    </xf>
    <xf numFmtId="10" fontId="38" fillId="0" borderId="1" xfId="188" applyNumberFormat="1" applyFont="1" applyFill="1" applyBorder="1" applyAlignment="1" applyProtection="1">
      <alignment horizontal="right" vertical="center" wrapText="1"/>
      <protection locked="0"/>
    </xf>
    <xf numFmtId="10" fontId="64" fillId="0" borderId="6" xfId="188" applyNumberFormat="1" applyFont="1" applyFill="1" applyBorder="1" applyAlignment="1" applyProtection="1">
      <alignment horizontal="center" vertical="center" wrapText="1"/>
      <protection locked="0"/>
    </xf>
    <xf numFmtId="10" fontId="64" fillId="0" borderId="0" xfId="188" applyNumberFormat="1" applyFont="1" applyFill="1" applyAlignment="1" applyProtection="1">
      <alignment horizontal="center" vertical="center" wrapText="1"/>
      <protection locked="0"/>
    </xf>
    <xf numFmtId="10" fontId="64" fillId="0" borderId="2" xfId="188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88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0" applyNumberFormat="1" applyFont="1" applyFill="1" applyBorder="1" applyAlignment="1">
      <alignment horizontal="center" vertical="center" wrapText="1"/>
    </xf>
    <xf numFmtId="10" fontId="30" fillId="0" borderId="1" xfId="0" applyNumberFormat="1" applyFont="1" applyFill="1" applyBorder="1" applyAlignment="1">
      <alignment horizontal="center" vertical="center" wrapText="1"/>
    </xf>
    <xf numFmtId="0" fontId="64" fillId="0" borderId="10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188" applyNumberFormat="1" applyFont="1" applyFill="1" applyBorder="1" applyAlignment="1" applyProtection="1">
      <alignment horizontal="center" vertical="center" wrapText="1"/>
      <protection locked="0"/>
    </xf>
    <xf numFmtId="0" fontId="64" fillId="0" borderId="15" xfId="18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8" applyNumberFormat="1" applyFont="1" applyFill="1" applyBorder="1" applyAlignment="1" applyProtection="1">
      <alignment horizontal="left" vertical="center" wrapText="1"/>
      <protection locked="0"/>
    </xf>
    <xf numFmtId="0" fontId="42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9" fontId="19" fillId="0" borderId="8" xfId="181" applyNumberFormat="1" applyFont="1" applyFill="1" applyBorder="1" applyAlignment="1" applyProtection="1">
      <alignment horizontal="center" vertical="center" wrapText="1"/>
      <protection locked="0"/>
    </xf>
    <xf numFmtId="177" fontId="28" fillId="0" borderId="1" xfId="0" applyNumberFormat="1" applyFont="1" applyFill="1" applyBorder="1" applyAlignment="1">
      <alignment horizontal="center" vertical="center" wrapText="1"/>
    </xf>
    <xf numFmtId="49" fontId="19" fillId="0" borderId="8" xfId="181" applyNumberFormat="1" applyFont="1" applyFill="1" applyBorder="1" applyAlignment="1" applyProtection="1">
      <alignment vertical="center" wrapText="1"/>
      <protection locked="0"/>
    </xf>
    <xf numFmtId="184" fontId="19" fillId="0" borderId="8" xfId="181" applyNumberFormat="1" applyFont="1" applyFill="1" applyBorder="1" applyAlignment="1" applyProtection="1">
      <alignment vertical="center" wrapText="1"/>
      <protection locked="0"/>
    </xf>
    <xf numFmtId="10" fontId="19" fillId="0" borderId="8" xfId="181" applyNumberFormat="1" applyFont="1" applyFill="1" applyBorder="1" applyAlignment="1" applyProtection="1">
      <alignment vertical="center" wrapText="1"/>
      <protection locked="0"/>
    </xf>
    <xf numFmtId="0" fontId="28" fillId="5" borderId="1" xfId="0" applyFont="1" applyFill="1" applyBorder="1" applyAlignment="1">
      <alignment horizontal="center" vertical="center" wrapText="1"/>
    </xf>
    <xf numFmtId="0" fontId="54" fillId="0" borderId="0" xfId="47" applyFont="1" applyFill="1" applyAlignment="1">
      <alignment vertical="center"/>
    </xf>
    <xf numFmtId="0" fontId="35" fillId="0" borderId="0" xfId="47" applyFont="1" applyFill="1" applyBorder="1" applyAlignment="1">
      <alignment vertical="center"/>
    </xf>
    <xf numFmtId="0" fontId="35" fillId="0" borderId="0" xfId="47" applyFont="1" applyFill="1" applyAlignment="1">
      <alignment vertical="center"/>
    </xf>
    <xf numFmtId="0" fontId="16" fillId="0" borderId="0" xfId="47" applyFont="1" applyFill="1" applyBorder="1" applyAlignment="1">
      <alignment horizontal="left" vertical="center"/>
    </xf>
    <xf numFmtId="0" fontId="18" fillId="0" borderId="0" xfId="47" applyFont="1" applyFill="1" applyBorder="1" applyAlignment="1">
      <alignment horizontal="center" vertical="center"/>
    </xf>
    <xf numFmtId="0" fontId="18" fillId="0" borderId="0" xfId="47" applyFont="1" applyFill="1" applyBorder="1" applyAlignment="1">
      <alignment horizontal="left" vertical="center"/>
    </xf>
    <xf numFmtId="0" fontId="55" fillId="0" borderId="0" xfId="47" applyFont="1" applyFill="1" applyBorder="1" applyAlignment="1">
      <alignment horizontal="center" vertical="center"/>
    </xf>
    <xf numFmtId="0" fontId="16" fillId="0" borderId="17" xfId="47" applyFont="1" applyFill="1" applyBorder="1" applyAlignment="1">
      <alignment horizontal="center" vertical="center" wrapText="1"/>
    </xf>
    <xf numFmtId="0" fontId="16" fillId="0" borderId="18" xfId="47" applyFont="1" applyFill="1" applyBorder="1" applyAlignment="1">
      <alignment horizontal="center" vertical="center" wrapText="1"/>
    </xf>
    <xf numFmtId="0" fontId="56" fillId="0" borderId="18" xfId="47" applyFont="1" applyFill="1" applyBorder="1" applyAlignment="1">
      <alignment horizontal="center" vertical="center"/>
    </xf>
    <xf numFmtId="0" fontId="57" fillId="0" borderId="19" xfId="47" applyFont="1" applyFill="1" applyBorder="1" applyAlignment="1">
      <alignment horizontal="center" vertical="center"/>
    </xf>
    <xf numFmtId="0" fontId="16" fillId="0" borderId="20" xfId="47" applyFont="1" applyFill="1" applyBorder="1" applyAlignment="1">
      <alignment horizontal="center" vertical="center" wrapText="1"/>
    </xf>
    <xf numFmtId="0" fontId="16" fillId="0" borderId="1" xfId="47" applyFont="1" applyFill="1" applyBorder="1" applyAlignment="1">
      <alignment horizontal="center" vertical="center" wrapText="1"/>
    </xf>
    <xf numFmtId="0" fontId="56" fillId="0" borderId="1" xfId="47" applyFont="1" applyFill="1" applyBorder="1" applyAlignment="1">
      <alignment horizontal="center" vertical="center"/>
    </xf>
    <xf numFmtId="0" fontId="58" fillId="0" borderId="0" xfId="47" applyFont="1" applyFill="1" applyBorder="1" applyAlignment="1">
      <alignment horizontal="center" vertical="center"/>
    </xf>
    <xf numFmtId="0" fontId="35" fillId="0" borderId="20" xfId="525" applyFont="1" applyFill="1" applyBorder="1" applyAlignment="1">
      <alignment horizontal="center" vertical="center" wrapText="1"/>
    </xf>
    <xf numFmtId="0" fontId="35" fillId="0" borderId="1" xfId="525" applyFont="1" applyFill="1" applyBorder="1" applyAlignment="1">
      <alignment horizontal="center" vertical="center" wrapText="1"/>
    </xf>
    <xf numFmtId="0" fontId="35" fillId="0" borderId="1" xfId="525" applyFont="1" applyFill="1" applyBorder="1" applyAlignment="1">
      <alignment horizontal="center" vertical="center"/>
    </xf>
    <xf numFmtId="0" fontId="59" fillId="0" borderId="20" xfId="525" applyFont="1" applyFill="1" applyBorder="1" applyAlignment="1">
      <alignment horizontal="center" vertical="center"/>
    </xf>
    <xf numFmtId="0" fontId="59" fillId="0" borderId="1" xfId="525" applyFont="1" applyFill="1" applyBorder="1" applyAlignment="1">
      <alignment horizontal="center" vertical="center"/>
    </xf>
    <xf numFmtId="0" fontId="60" fillId="0" borderId="3" xfId="525" applyFont="1" applyFill="1" applyBorder="1" applyAlignment="1">
      <alignment horizontal="center" vertical="center"/>
    </xf>
    <xf numFmtId="0" fontId="60" fillId="0" borderId="4" xfId="525" applyFont="1" applyFill="1" applyBorder="1" applyAlignment="1">
      <alignment horizontal="center" vertical="center"/>
    </xf>
    <xf numFmtId="0" fontId="60" fillId="0" borderId="9" xfId="525" applyFont="1" applyFill="1" applyBorder="1" applyAlignment="1">
      <alignment horizontal="center" vertical="center"/>
    </xf>
    <xf numFmtId="0" fontId="60" fillId="0" borderId="1" xfId="525" applyFont="1" applyFill="1" applyBorder="1" applyAlignment="1">
      <alignment horizontal="center" vertical="center"/>
    </xf>
    <xf numFmtId="0" fontId="35" fillId="0" borderId="4" xfId="47" applyFont="1" applyFill="1" applyBorder="1" applyAlignment="1">
      <alignment horizontal="center" vertical="center"/>
    </xf>
    <xf numFmtId="0" fontId="35" fillId="0" borderId="9" xfId="47" applyFont="1" applyFill="1" applyBorder="1" applyAlignment="1">
      <alignment horizontal="center" vertical="center"/>
    </xf>
    <xf numFmtId="0" fontId="35" fillId="0" borderId="20" xfId="47" applyFont="1" applyFill="1" applyBorder="1" applyAlignment="1">
      <alignment horizontal="center" vertical="center"/>
    </xf>
    <xf numFmtId="0" fontId="35" fillId="0" borderId="1" xfId="47" applyFont="1" applyFill="1" applyBorder="1" applyAlignment="1">
      <alignment horizontal="center" vertical="center"/>
    </xf>
    <xf numFmtId="0" fontId="35" fillId="0" borderId="1" xfId="47" applyFont="1" applyFill="1" applyBorder="1" applyAlignment="1">
      <alignment vertical="center"/>
    </xf>
    <xf numFmtId="0" fontId="35" fillId="0" borderId="20" xfId="47" applyFont="1" applyFill="1" applyBorder="1" applyAlignment="1">
      <alignment vertical="center"/>
    </xf>
    <xf numFmtId="49" fontId="8" fillId="0" borderId="3" xfId="47" applyNumberFormat="1" applyFont="1" applyFill="1" applyBorder="1" applyAlignment="1">
      <alignment horizontal="center" vertical="center" wrapText="1"/>
    </xf>
    <xf numFmtId="49" fontId="8" fillId="0" borderId="9" xfId="47" applyNumberFormat="1" applyFont="1" applyFill="1" applyBorder="1" applyAlignment="1">
      <alignment horizontal="center" vertical="center" wrapText="1"/>
    </xf>
    <xf numFmtId="0" fontId="0" fillId="0" borderId="1" xfId="852" applyFont="1" applyFill="1" applyBorder="1" applyAlignment="1">
      <alignment horizontal="left" vertical="center"/>
    </xf>
    <xf numFmtId="0" fontId="13" fillId="0" borderId="3" xfId="47" applyFont="1" applyFill="1" applyBorder="1" applyAlignment="1">
      <alignment horizontal="left" vertical="center" wrapText="1"/>
    </xf>
    <xf numFmtId="0" fontId="13" fillId="0" borderId="4" xfId="47" applyFont="1" applyFill="1" applyBorder="1" applyAlignment="1">
      <alignment horizontal="left" vertical="center" wrapText="1"/>
    </xf>
    <xf numFmtId="49" fontId="8" fillId="0" borderId="4" xfId="47" applyNumberFormat="1" applyFont="1" applyFill="1" applyBorder="1" applyAlignment="1">
      <alignment horizontal="center" vertical="center" wrapText="1"/>
    </xf>
    <xf numFmtId="0" fontId="13" fillId="0" borderId="1" xfId="47" applyFont="1" applyFill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 readingOrder="1"/>
    </xf>
    <xf numFmtId="0" fontId="0" fillId="0" borderId="3" xfId="852" applyFont="1" applyFill="1" applyBorder="1" applyAlignment="1">
      <alignment horizontal="center" vertical="center"/>
    </xf>
    <xf numFmtId="0" fontId="0" fillId="0" borderId="4" xfId="852" applyFont="1" applyFill="1" applyBorder="1" applyAlignment="1">
      <alignment horizontal="center" vertical="center"/>
    </xf>
    <xf numFmtId="0" fontId="0" fillId="0" borderId="9" xfId="852" applyFont="1" applyFill="1" applyBorder="1" applyAlignment="1">
      <alignment horizontal="center" vertical="center"/>
    </xf>
    <xf numFmtId="0" fontId="35" fillId="0" borderId="0" xfId="47" applyFont="1" applyFill="1" applyBorder="1" applyAlignment="1">
      <alignment horizontal="center" vertical="center"/>
    </xf>
    <xf numFmtId="49" fontId="8" fillId="0" borderId="0" xfId="47" applyNumberFormat="1" applyFont="1" applyFill="1" applyBorder="1" applyAlignment="1">
      <alignment horizontal="center" vertical="center" wrapText="1"/>
    </xf>
    <xf numFmtId="177" fontId="8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52" applyFont="1" applyFill="1" applyBorder="1" applyAlignment="1">
      <alignment horizontal="center" vertical="center"/>
    </xf>
    <xf numFmtId="0" fontId="6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9" fillId="0" borderId="1" xfId="525" applyFont="1" applyFill="1" applyBorder="1" applyAlignment="1">
      <alignment horizontal="left" vertical="center" wrapText="1"/>
    </xf>
    <xf numFmtId="0" fontId="60" fillId="0" borderId="1" xfId="525" applyFont="1" applyFill="1" applyBorder="1" applyAlignment="1">
      <alignment horizontal="center" vertical="center" wrapText="1"/>
    </xf>
    <xf numFmtId="0" fontId="13" fillId="0" borderId="9" xfId="47" applyFont="1" applyFill="1" applyBorder="1" applyAlignment="1">
      <alignment horizontal="left" vertical="center" wrapText="1"/>
    </xf>
    <xf numFmtId="0" fontId="13" fillId="0" borderId="3" xfId="47" applyFont="1" applyFill="1" applyBorder="1" applyAlignment="1">
      <alignment horizontal="center" vertical="center" wrapText="1"/>
    </xf>
    <xf numFmtId="0" fontId="13" fillId="0" borderId="4" xfId="47" applyFont="1" applyFill="1" applyBorder="1" applyAlignment="1">
      <alignment horizontal="center" vertical="center" wrapText="1"/>
    </xf>
    <xf numFmtId="0" fontId="13" fillId="0" borderId="9" xfId="4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/>
    </xf>
    <xf numFmtId="49" fontId="8" fillId="0" borderId="1" xfId="47" applyNumberFormat="1" applyFont="1" applyFill="1" applyBorder="1" applyAlignment="1">
      <alignment horizontal="center" vertical="center" wrapText="1"/>
    </xf>
    <xf numFmtId="49" fontId="8" fillId="0" borderId="1" xfId="47" applyNumberFormat="1" applyFont="1" applyFill="1" applyBorder="1" applyAlignment="1">
      <alignment horizontal="center" vertical="center"/>
    </xf>
    <xf numFmtId="0" fontId="0" fillId="0" borderId="1" xfId="852" applyFont="1" applyFill="1" applyBorder="1" applyAlignment="1">
      <alignment horizontal="center" vertical="center"/>
    </xf>
    <xf numFmtId="0" fontId="13" fillId="0" borderId="1" xfId="47" applyFont="1" applyFill="1" applyBorder="1" applyAlignment="1">
      <alignment horizontal="center" vertical="center" wrapText="1"/>
    </xf>
    <xf numFmtId="0" fontId="8" fillId="0" borderId="7" xfId="47" applyFont="1" applyFill="1" applyBorder="1" applyAlignment="1">
      <alignment horizontal="center" vertical="center"/>
    </xf>
    <xf numFmtId="49" fontId="8" fillId="0" borderId="5" xfId="47" applyNumberFormat="1" applyFont="1" applyFill="1" applyBorder="1" applyAlignment="1">
      <alignment horizontal="center" vertical="center"/>
    </xf>
    <xf numFmtId="49" fontId="8" fillId="0" borderId="10" xfId="47" applyNumberFormat="1" applyFont="1" applyFill="1" applyBorder="1" applyAlignment="1">
      <alignment horizontal="center" vertical="center"/>
    </xf>
    <xf numFmtId="0" fontId="8" fillId="0" borderId="8" xfId="47" applyFont="1" applyFill="1" applyBorder="1" applyAlignment="1">
      <alignment horizontal="center" vertical="center"/>
    </xf>
    <xf numFmtId="49" fontId="8" fillId="0" borderId="13" xfId="47" applyNumberFormat="1" applyFont="1" applyFill="1" applyBorder="1" applyAlignment="1">
      <alignment horizontal="center" vertical="center"/>
    </xf>
    <xf numFmtId="49" fontId="8" fillId="0" borderId="15" xfId="47" applyNumberFormat="1" applyFont="1" applyFill="1" applyBorder="1" applyAlignment="1">
      <alignment horizontal="center" vertical="center"/>
    </xf>
    <xf numFmtId="0" fontId="0" fillId="0" borderId="0" xfId="852" applyFill="1" applyBorder="1" applyAlignment="1">
      <alignment horizontal="center" vertical="center"/>
    </xf>
    <xf numFmtId="0" fontId="13" fillId="0" borderId="0" xfId="47" applyFont="1" applyFill="1" applyBorder="1" applyAlignment="1">
      <alignment horizontal="center" vertical="center" wrapText="1"/>
    </xf>
    <xf numFmtId="0" fontId="8" fillId="0" borderId="0" xfId="47" applyFont="1" applyFill="1" applyBorder="1" applyAlignment="1">
      <alignment horizontal="center" vertical="center"/>
    </xf>
    <xf numFmtId="49" fontId="8" fillId="0" borderId="0" xfId="47" applyNumberFormat="1" applyFont="1" applyFill="1" applyBorder="1" applyAlignment="1">
      <alignment horizontal="center" vertical="center"/>
    </xf>
    <xf numFmtId="0" fontId="61" fillId="0" borderId="0" xfId="47" applyFont="1" applyFill="1" applyBorder="1" applyAlignment="1">
      <alignment vertical="center"/>
    </xf>
    <xf numFmtId="0" fontId="61" fillId="0" borderId="0" xfId="47" applyFont="1" applyFill="1" applyBorder="1" applyAlignment="1">
      <alignment horizontal="left" vertical="center" wrapText="1"/>
    </xf>
    <xf numFmtId="0" fontId="54" fillId="0" borderId="0" xfId="47" applyFont="1" applyFill="1" applyBorder="1" applyAlignment="1">
      <alignment vertical="center"/>
    </xf>
    <xf numFmtId="0" fontId="7" fillId="0" borderId="18" xfId="47" applyFont="1" applyFill="1" applyBorder="1" applyAlignment="1">
      <alignment horizontal="center" vertical="center"/>
    </xf>
    <xf numFmtId="0" fontId="54" fillId="0" borderId="0" xfId="47" applyFont="1" applyFill="1" applyBorder="1" applyAlignment="1">
      <alignment horizontal="center" vertical="center"/>
    </xf>
    <xf numFmtId="0" fontId="62" fillId="0" borderId="1" xfId="47" applyFont="1" applyFill="1" applyBorder="1" applyAlignment="1">
      <alignment horizontal="center" vertical="center"/>
    </xf>
    <xf numFmtId="14" fontId="7" fillId="0" borderId="1" xfId="47" applyNumberFormat="1" applyFont="1" applyFill="1" applyBorder="1" applyAlignment="1">
      <alignment horizontal="center" vertical="center" shrinkToFit="1"/>
    </xf>
    <xf numFmtId="0" fontId="6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0" fillId="0" borderId="1" xfId="47" applyFont="1" applyFill="1" applyBorder="1" applyAlignment="1">
      <alignment horizontal="center" vertical="center"/>
    </xf>
    <xf numFmtId="0" fontId="0" fillId="0" borderId="1" xfId="852" applyFill="1" applyBorder="1" applyAlignment="1">
      <alignment horizontal="center" vertical="center"/>
    </xf>
    <xf numFmtId="0" fontId="35" fillId="0" borderId="1" xfId="47" applyFont="1" applyFill="1" applyBorder="1" applyAlignment="1">
      <alignment horizontal="center" vertical="center" wrapText="1"/>
    </xf>
    <xf numFmtId="49" fontId="8" fillId="0" borderId="7" xfId="47" applyNumberFormat="1" applyFont="1" applyFill="1" applyBorder="1" applyAlignment="1">
      <alignment horizontal="left" vertical="center" wrapText="1"/>
    </xf>
    <xf numFmtId="49" fontId="8" fillId="0" borderId="5" xfId="47" applyNumberFormat="1" applyFont="1" applyFill="1" applyBorder="1" applyAlignment="1">
      <alignment horizontal="center" vertical="center" wrapText="1"/>
    </xf>
    <xf numFmtId="49" fontId="8" fillId="0" borderId="6" xfId="47" applyNumberFormat="1" applyFont="1" applyFill="1" applyBorder="1" applyAlignment="1">
      <alignment horizontal="center" vertical="center" wrapText="1"/>
    </xf>
    <xf numFmtId="49" fontId="8" fillId="0" borderId="10" xfId="47" applyNumberFormat="1" applyFont="1" applyFill="1" applyBorder="1" applyAlignment="1">
      <alignment horizontal="center" vertical="center" wrapText="1"/>
    </xf>
    <xf numFmtId="0" fontId="35" fillId="0" borderId="5" xfId="47" applyFont="1" applyFill="1" applyBorder="1" applyAlignment="1">
      <alignment horizontal="center" vertical="center" wrapText="1"/>
    </xf>
    <xf numFmtId="0" fontId="35" fillId="0" borderId="10" xfId="47" applyFont="1" applyFill="1" applyBorder="1" applyAlignment="1">
      <alignment horizontal="center" vertical="center" wrapText="1"/>
    </xf>
    <xf numFmtId="49" fontId="8" fillId="0" borderId="8" xfId="47" applyNumberFormat="1" applyFont="1" applyFill="1" applyBorder="1" applyAlignment="1">
      <alignment horizontal="left" vertical="center" wrapText="1"/>
    </xf>
    <xf numFmtId="49" fontId="8" fillId="0" borderId="13" xfId="47" applyNumberFormat="1" applyFont="1" applyFill="1" applyBorder="1" applyAlignment="1">
      <alignment horizontal="center" vertical="center" wrapText="1"/>
    </xf>
    <xf numFmtId="49" fontId="8" fillId="0" borderId="2" xfId="47" applyNumberFormat="1" applyFont="1" applyFill="1" applyBorder="1" applyAlignment="1">
      <alignment horizontal="center" vertical="center" wrapText="1"/>
    </xf>
    <xf numFmtId="49" fontId="8" fillId="0" borderId="15" xfId="47" applyNumberFormat="1" applyFont="1" applyFill="1" applyBorder="1" applyAlignment="1">
      <alignment horizontal="center" vertical="center" wrapText="1"/>
    </xf>
    <xf numFmtId="0" fontId="35" fillId="0" borderId="13" xfId="47" applyFont="1" applyFill="1" applyBorder="1" applyAlignment="1">
      <alignment horizontal="center" vertical="center" wrapText="1"/>
    </xf>
    <xf numFmtId="0" fontId="35" fillId="0" borderId="15" xfId="47" applyFont="1" applyFill="1" applyBorder="1" applyAlignment="1">
      <alignment horizontal="center" vertical="center" wrapText="1"/>
    </xf>
    <xf numFmtId="49" fontId="8" fillId="0" borderId="1" xfId="47" applyNumberFormat="1" applyFont="1" applyFill="1" applyBorder="1" applyAlignment="1">
      <alignment vertical="center" wrapText="1"/>
    </xf>
    <xf numFmtId="49" fontId="8" fillId="0" borderId="0" xfId="47" applyNumberFormat="1" applyFont="1" applyFill="1" applyBorder="1" applyAlignment="1">
      <alignment vertical="center" wrapText="1"/>
    </xf>
    <xf numFmtId="0" fontId="7" fillId="0" borderId="18" xfId="525" applyFont="1" applyFill="1" applyBorder="1" applyAlignment="1">
      <alignment horizontal="center" vertical="center"/>
    </xf>
    <xf numFmtId="0" fontId="7" fillId="0" borderId="21" xfId="47" applyFont="1" applyFill="1" applyBorder="1" applyAlignment="1">
      <alignment horizontal="center" vertical="center"/>
    </xf>
    <xf numFmtId="0" fontId="54" fillId="0" borderId="0" xfId="47" applyFont="1" applyFill="1" applyBorder="1" applyAlignment="1">
      <alignment vertical="center" wrapText="1"/>
    </xf>
    <xf numFmtId="49" fontId="62" fillId="0" borderId="1" xfId="47" applyNumberFormat="1" applyFont="1" applyFill="1" applyBorder="1" applyAlignment="1">
      <alignment horizontal="center" vertical="center" shrinkToFit="1"/>
    </xf>
    <xf numFmtId="14" fontId="62" fillId="0" borderId="22" xfId="47" applyNumberFormat="1" applyFont="1" applyFill="1" applyBorder="1" applyAlignment="1">
      <alignment horizontal="center" vertical="center" shrinkToFit="1"/>
    </xf>
    <xf numFmtId="0" fontId="35" fillId="0" borderId="22" xfId="47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0" fillId="0" borderId="22" xfId="47" applyFont="1" applyFill="1" applyBorder="1" applyAlignment="1">
      <alignment horizontal="center" vertical="center"/>
    </xf>
    <xf numFmtId="0" fontId="13" fillId="0" borderId="1" xfId="47" applyFont="1" applyFill="1" applyBorder="1" applyAlignment="1">
      <alignment horizontal="center" vertical="center"/>
    </xf>
    <xf numFmtId="0" fontId="13" fillId="0" borderId="22" xfId="47" applyFont="1" applyFill="1" applyBorder="1" applyAlignment="1">
      <alignment horizontal="center" vertical="center"/>
    </xf>
    <xf numFmtId="0" fontId="13" fillId="0" borderId="0" xfId="47" applyFont="1" applyFill="1" applyBorder="1" applyAlignment="1">
      <alignment horizontal="center" vertical="center"/>
    </xf>
  </cellXfs>
  <cellStyles count="1331">
    <cellStyle name="常规" xfId="0" builtinId="0"/>
    <cellStyle name="常规 3 27" xfId="1"/>
    <cellStyle name="货币[0]" xfId="2" builtinId="7"/>
    <cellStyle name="货币" xfId="3" builtinId="4"/>
    <cellStyle name="常规 39" xfId="4"/>
    <cellStyle name="60% - 强调文字颜色 1 11" xfId="5"/>
    <cellStyle name="输入" xfId="6" builtinId="20"/>
    <cellStyle name="20% - 强调文字颜色 3" xfId="7" builtinId="38"/>
    <cellStyle name="常规 2 2 2 2 19 2" xfId="8"/>
    <cellStyle name="注释 7 3" xfId="9"/>
    <cellStyle name="常规 2 2 2 20" xfId="10"/>
    <cellStyle name="常规 2 2 2 15" xfId="11"/>
    <cellStyle name="20% - 强调文字颜色 1 2" xfId="12"/>
    <cellStyle name="标题 3 11" xfId="13"/>
    <cellStyle name="常规 3 14" xfId="14"/>
    <cellStyle name="常规 2 26" xfId="15"/>
    <cellStyle name="千位分隔[0]" xfId="16" builtinId="6"/>
    <cellStyle name="千位分隔" xfId="17" builtinId="3"/>
    <cellStyle name="常规 7 3" xfId="18"/>
    <cellStyle name="40% - 强调文字颜色 3" xfId="19" builtinId="39"/>
    <cellStyle name="差" xfId="20" builtinId="27"/>
    <cellStyle name="超链接" xfId="21" builtinId="8"/>
    <cellStyle name="BOM_Level_Below3" xfId="22"/>
    <cellStyle name="60% - 强调文字颜色 3" xfId="23" builtinId="40"/>
    <cellStyle name="常规 4 13" xfId="24"/>
    <cellStyle name="20% - 强调文字颜色 1 11" xfId="25"/>
    <cellStyle name="百分比" xfId="26" builtinId="5"/>
    <cellStyle name="已访问的超链接" xfId="27" builtinId="9"/>
    <cellStyle name="20% - 强调文字颜色 4 5" xfId="28"/>
    <cellStyle name="常规 6 13" xfId="29"/>
    <cellStyle name="60% - 强调文字颜色 2 3" xfId="30"/>
    <cellStyle name="注释" xfId="31" builtinId="10"/>
    <cellStyle name="常规 6" xfId="32"/>
    <cellStyle name="常规 4 12" xfId="33"/>
    <cellStyle name="60% - 强调文字颜色 2" xfId="34" builtinId="36"/>
    <cellStyle name="40% - 强调文字颜色 3 9" xfId="35"/>
    <cellStyle name="标题 4" xfId="36" builtinId="19"/>
    <cellStyle name="解释性文本 2 2" xfId="37"/>
    <cellStyle name="常规 3 27 3" xfId="38"/>
    <cellStyle name="差 9" xfId="39"/>
    <cellStyle name="常规 6 5" xfId="40"/>
    <cellStyle name="常规 4 2 2 3" xfId="41"/>
    <cellStyle name="警告文本" xfId="42" builtinId="11"/>
    <cellStyle name="标题" xfId="43" builtinId="15"/>
    <cellStyle name="40% - 强调文字颜色 3 10" xfId="44"/>
    <cellStyle name="60% - 强调文字颜色 4 11" xfId="45"/>
    <cellStyle name="强调文字颜色 1 2 3" xfId="46"/>
    <cellStyle name="常规 5 2" xfId="47"/>
    <cellStyle name="60% - 强调文字颜色 2 2 2" xfId="48"/>
    <cellStyle name="60% - 强调文字颜色 6 8" xfId="49"/>
    <cellStyle name="解释性文本" xfId="50" builtinId="53"/>
    <cellStyle name="常规 6 2 10 2" xfId="51"/>
    <cellStyle name="常规 2 2 9 2" xfId="52"/>
    <cellStyle name="差 6" xfId="53"/>
    <cellStyle name="解释性文本 9" xfId="54"/>
    <cellStyle name="标题 1" xfId="55" builtinId="16"/>
    <cellStyle name="常规 5 2 2" xfId="56"/>
    <cellStyle name="差 7" xfId="57"/>
    <cellStyle name="标题 2" xfId="58" builtinId="17"/>
    <cellStyle name="常规 4 11" xfId="59"/>
    <cellStyle name="60% - 强调文字颜色 1" xfId="60" builtinId="32"/>
    <cellStyle name="40% - 强调文字颜色 3 8" xfId="61"/>
    <cellStyle name="标题 3" xfId="62" builtinId="18"/>
    <cellStyle name="常规 3 27 2" xfId="63"/>
    <cellStyle name="差 8" xfId="64"/>
    <cellStyle name="常规 4 14" xfId="65"/>
    <cellStyle name="60% - 强调文字颜色 4" xfId="66" builtinId="44"/>
    <cellStyle name="输出" xfId="67" builtinId="21"/>
    <cellStyle name="计算 2 3 3" xfId="68"/>
    <cellStyle name="计算" xfId="69" builtinId="22"/>
    <cellStyle name="常规 4 2 25" xfId="70"/>
    <cellStyle name="检查单元格" xfId="71" builtinId="23"/>
    <cellStyle name="计算 3 2" xfId="72"/>
    <cellStyle name="40% - 强调文字颜色 4 2" xfId="73"/>
    <cellStyle name="输入 9 2" xfId="74"/>
    <cellStyle name="20% - 强调文字颜色 6" xfId="75" builtinId="50"/>
    <cellStyle name="常规 2 2 2 5" xfId="76"/>
    <cellStyle name="强调文字颜色 2" xfId="77" builtinId="33"/>
    <cellStyle name="常规 6 2 3" xfId="78"/>
    <cellStyle name="40% - 强调文字颜色 5 7" xfId="79"/>
    <cellStyle name="注释 2 3" xfId="80"/>
    <cellStyle name="常规 2 2 23 2" xfId="81"/>
    <cellStyle name="常规 2 2 18 2" xfId="82"/>
    <cellStyle name="链接单元格" xfId="83" builtinId="24"/>
    <cellStyle name="标题 2 11" xfId="84"/>
    <cellStyle name="40% - 强调文字颜色 6 5" xfId="85"/>
    <cellStyle name="60% - 强调文字颜色 4 2 3" xfId="86"/>
    <cellStyle name="汇总" xfId="87" builtinId="25"/>
    <cellStyle name="好" xfId="88" builtinId="26"/>
    <cellStyle name="输出 3 3" xfId="89"/>
    <cellStyle name="适中" xfId="90" builtinId="28"/>
    <cellStyle name="常规 3 2 6" xfId="91"/>
    <cellStyle name="20% - 强调文字颜色 3 3" xfId="92"/>
    <cellStyle name="适中 8" xfId="93"/>
    <cellStyle name="20% - 强调文字颜色 5" xfId="94" builtinId="46"/>
    <cellStyle name="常规 8 2" xfId="95"/>
    <cellStyle name="链接单元格 7" xfId="96"/>
    <cellStyle name="常规 2 2 2 4" xfId="97"/>
    <cellStyle name="强调文字颜色 1" xfId="98" builtinId="29"/>
    <cellStyle name="20% - 强调文字颜色 1" xfId="99" builtinId="30"/>
    <cellStyle name="40% - 强调文字颜色 1" xfId="100" builtinId="31"/>
    <cellStyle name="标题 5 4" xfId="101"/>
    <cellStyle name="输入 2 2 2 2" xfId="102"/>
    <cellStyle name="20% - 强调文字颜色 2" xfId="103" builtinId="34"/>
    <cellStyle name="40% - 强调文字颜色 2" xfId="104" builtinId="35"/>
    <cellStyle name="常规 2 2 2 6" xfId="105"/>
    <cellStyle name="强调文字颜色 3" xfId="106" builtinId="37"/>
    <cellStyle name="常规 3 8 2" xfId="107"/>
    <cellStyle name="常规 2 2 2 7" xfId="108"/>
    <cellStyle name="强调文字颜色 4" xfId="109" builtinId="41"/>
    <cellStyle name="20% - 强调文字颜色 4" xfId="110" builtinId="42"/>
    <cellStyle name="40% - 强调文字颜色 4" xfId="111" builtinId="43"/>
    <cellStyle name="常规 2 2 2 8" xfId="112"/>
    <cellStyle name="强调文字颜色 5" xfId="113" builtinId="45"/>
    <cellStyle name="40% - 强调文字颜色 5" xfId="114" builtinId="47"/>
    <cellStyle name="常规 4 20" xfId="115"/>
    <cellStyle name="常规 4 15" xfId="116"/>
    <cellStyle name="60% - 强调文字颜色 5" xfId="117" builtinId="48"/>
    <cellStyle name="常规 2 2 8 2" xfId="118"/>
    <cellStyle name="常规 2 2 2 9" xfId="119"/>
    <cellStyle name="强调文字颜色 6" xfId="120" builtinId="49"/>
    <cellStyle name="40% - 强调文字颜色 6" xfId="121" builtinId="51"/>
    <cellStyle name="常规 4 21" xfId="122"/>
    <cellStyle name="常规 4 16" xfId="123"/>
    <cellStyle name="60% - 强调文字颜色 6" xfId="124" builtinId="52"/>
    <cellStyle name="20% - 强调文字颜色 2 10" xfId="125"/>
    <cellStyle name="40% - 强调文字颜色 3 11" xfId="126"/>
    <cellStyle name="强调文字颜色 1 2 4" xfId="127"/>
    <cellStyle name="输入 11 2" xfId="128"/>
    <cellStyle name="60% - 强调文字颜色 2 2 3" xfId="129"/>
    <cellStyle name="60% - 强调文字颜色 6 9" xfId="130"/>
    <cellStyle name="输入 6 2" xfId="131"/>
    <cellStyle name="20% - 强调文字颜色 1 5" xfId="132"/>
    <cellStyle name="常规 2 2 2 18" xfId="133"/>
    <cellStyle name="常规 2 2 2 23" xfId="134"/>
    <cellStyle name="40% - 强调文字颜色 2 2" xfId="135"/>
    <cellStyle name="20% - 强调文字颜色 1 2 3" xfId="136"/>
    <cellStyle name="60% - 强调文字颜色 5 10" xfId="137"/>
    <cellStyle name="20% - 强调文字颜色 1 4" xfId="138"/>
    <cellStyle name="常规 2 2 2 17" xfId="139"/>
    <cellStyle name="常规 2 2 2 22" xfId="140"/>
    <cellStyle name="20% - 强调文字颜色 1 6" xfId="141"/>
    <cellStyle name="常规 2 2 2 19" xfId="142"/>
    <cellStyle name="20% - 强调文字颜色 1 7" xfId="143"/>
    <cellStyle name="20% - 强调文字颜色 1 3" xfId="144"/>
    <cellStyle name="常规 2 2 2 16" xfId="145"/>
    <cellStyle name="常规 2 2 2 21" xfId="146"/>
    <cellStyle name="好 5" xfId="147"/>
    <cellStyle name="常规 7 2 3 2" xfId="148"/>
    <cellStyle name="标题 3 2 2" xfId="149"/>
    <cellStyle name="20% - 强调文字颜色 1 8" xfId="150"/>
    <cellStyle name="常规 2 2 2 2 4 2" xfId="151"/>
    <cellStyle name="20% - 强调文字颜色 1 9" xfId="152"/>
    <cellStyle name="好 6" xfId="153"/>
    <cellStyle name="标题 3 2 3" xfId="154"/>
    <cellStyle name="20% - 强调文字颜色 1 10" xfId="155"/>
    <cellStyle name="40% - 强调文字颜色 2 11" xfId="156"/>
    <cellStyle name="常规 2 7 2" xfId="157"/>
    <cellStyle name="60% - 强调文字颜色 1 9" xfId="158"/>
    <cellStyle name="20% - 强调文字颜色 1 2 2" xfId="159"/>
    <cellStyle name="40% - 强调文字颜色 2 3" xfId="160"/>
    <cellStyle name="20% - 强调文字颜色 1 2 4" xfId="161"/>
    <cellStyle name="40% - 强调文字颜色 4 10" xfId="162"/>
    <cellStyle name="60% - 强调文字颜色 5 11" xfId="163"/>
    <cellStyle name="40% - 强调文字颜色 2 4" xfId="164"/>
    <cellStyle name="20% - 强调文字颜色 1 2 5" xfId="165"/>
    <cellStyle name="20% - 强调文字颜色 3 10" xfId="166"/>
    <cellStyle name="40% - 强调文字颜色 4 11" xfId="167"/>
    <cellStyle name="20% - 强调文字颜色 2 11" xfId="168"/>
    <cellStyle name="强调文字颜色 1 2 5" xfId="169"/>
    <cellStyle name="输入 10 2 2" xfId="170"/>
    <cellStyle name="输入 11 3" xfId="171"/>
    <cellStyle name="常规 4 3 2" xfId="172"/>
    <cellStyle name="60% - 强调文字颜色 2 2 4" xfId="173"/>
    <cellStyle name="输入 5 2 2" xfId="174"/>
    <cellStyle name="输入 6 3" xfId="175"/>
    <cellStyle name="20% - 强调文字颜色 2 2" xfId="176"/>
    <cellStyle name="20% - 强调文字颜色 2 2 2" xfId="177"/>
    <cellStyle name="20% - 强调文字颜色 2 2 3" xfId="178"/>
    <cellStyle name="20% - 强调文字颜色 2 2 4" xfId="179"/>
    <cellStyle name="20% - 强调文字颜色 2 2 5" xfId="180"/>
    <cellStyle name="BOM_Level_Below3 2" xfId="181"/>
    <cellStyle name="20% - 强调文字颜色 2 3" xfId="182"/>
    <cellStyle name="20% - 强调文字颜色 2 4" xfId="183"/>
    <cellStyle name="20% - 强调文字颜色 2 5" xfId="184"/>
    <cellStyle name="20% - 强调文字颜色 2 6" xfId="185"/>
    <cellStyle name="20% - 强调文字颜色 2 7" xfId="186"/>
    <cellStyle name="20% - 强调文字颜色 2 8" xfId="187"/>
    <cellStyle name="样式 1" xfId="188"/>
    <cellStyle name="常规 2 2 2 2 10 2" xfId="189"/>
    <cellStyle name="常规 2 2 2 2 5 2" xfId="190"/>
    <cellStyle name="20% - 强调文字颜色 2 9" xfId="191"/>
    <cellStyle name="汇总 8 2 2" xfId="192"/>
    <cellStyle name="20% - 强调文字颜色 3 11" xfId="193"/>
    <cellStyle name="常规 4 8 2" xfId="194"/>
    <cellStyle name="40% - 强调文字颜色 2 5" xfId="195"/>
    <cellStyle name="常规 3 2 5" xfId="196"/>
    <cellStyle name="20% - 强调文字颜色 3 2" xfId="197"/>
    <cellStyle name="适中 7" xfId="198"/>
    <cellStyle name="20% - 强调文字颜色 3 2 2" xfId="199"/>
    <cellStyle name="标题 4 9" xfId="200"/>
    <cellStyle name="20% - 强调文字颜色 3 2 3" xfId="201"/>
    <cellStyle name="常规 2 14 2" xfId="202"/>
    <cellStyle name="20% - 强调文字颜色 3 2 4" xfId="203"/>
    <cellStyle name="20% - 强调文字颜色 3 2 5" xfId="204"/>
    <cellStyle name="常规 3 2 7" xfId="205"/>
    <cellStyle name="20% - 强调文字颜色 3 4" xfId="206"/>
    <cellStyle name="适中 9" xfId="207"/>
    <cellStyle name="常规 4 11 2" xfId="208"/>
    <cellStyle name="60% - 强调文字颜色 1 2" xfId="209"/>
    <cellStyle name="常规 3 2 8" xfId="210"/>
    <cellStyle name="20% - 强调文字颜色 3 5" xfId="211"/>
    <cellStyle name="60% - 强调文字颜色 1 3" xfId="212"/>
    <cellStyle name="常规 3 2 9" xfId="213"/>
    <cellStyle name="20% - 强调文字颜色 3 6" xfId="214"/>
    <cellStyle name="60% - 强调文字颜色 1 4" xfId="215"/>
    <cellStyle name="20% - 强调文字颜色 3 7" xfId="216"/>
    <cellStyle name="注释 5 2 2" xfId="217"/>
    <cellStyle name="60% - 强调文字颜色 1 5" xfId="218"/>
    <cellStyle name="常规 7 2 5 2" xfId="219"/>
    <cellStyle name="60% - 强调文字颜色 1 6" xfId="220"/>
    <cellStyle name="20% - 强调文字颜色 3 8" xfId="221"/>
    <cellStyle name="常规 2 2 2 2 11 2" xfId="222"/>
    <cellStyle name="常规 2 2 2 2 6 2" xfId="223"/>
    <cellStyle name="警告文本 2 3" xfId="224"/>
    <cellStyle name="60% - 强调文字颜色 1 7" xfId="225"/>
    <cellStyle name="20% - 强调文字颜色 3 9" xfId="226"/>
    <cellStyle name="60% - 强调文字颜色 3 10" xfId="227"/>
    <cellStyle name="20% - 强调文字颜色 4 10" xfId="228"/>
    <cellStyle name="40% - 强调文字颜色 5 11" xfId="229"/>
    <cellStyle name="常规 20" xfId="230"/>
    <cellStyle name="常规 15" xfId="231"/>
    <cellStyle name="20% - 强调文字颜色 4 11" xfId="232"/>
    <cellStyle name="汇总 2 3 2 2" xfId="233"/>
    <cellStyle name="常规 21" xfId="234"/>
    <cellStyle name="常规 16" xfId="235"/>
    <cellStyle name="20% - 强调文字颜色 4 2" xfId="236"/>
    <cellStyle name="20% - 强调文字颜色 4 2 2" xfId="237"/>
    <cellStyle name="常规 3 2" xfId="238"/>
    <cellStyle name="输出 4 2 2" xfId="239"/>
    <cellStyle name="注释 10 2" xfId="240"/>
    <cellStyle name="60% - 强调文字颜色 4 8" xfId="241"/>
    <cellStyle name="检查单元格 10" xfId="242"/>
    <cellStyle name="20% - 强调文字颜色 4 2 3" xfId="243"/>
    <cellStyle name="常规 3 3" xfId="244"/>
    <cellStyle name="注释 10 3" xfId="245"/>
    <cellStyle name="60% - 强调文字颜色 4 9" xfId="246"/>
    <cellStyle name="输入 4 2" xfId="247"/>
    <cellStyle name="检查单元格 11" xfId="248"/>
    <cellStyle name="20% - 强调文字颜色 4 2 4" xfId="249"/>
    <cellStyle name="20% - 强调文字颜色 4 2 5" xfId="250"/>
    <cellStyle name="20% - 强调文字颜色 4 3" xfId="251"/>
    <cellStyle name="20% - 强调文字颜色 4 4" xfId="252"/>
    <cellStyle name="常规 6 12" xfId="253"/>
    <cellStyle name="常规 4 12 2" xfId="254"/>
    <cellStyle name="60% - 强调文字颜色 2 2" xfId="255"/>
    <cellStyle name="常规 5" xfId="256"/>
    <cellStyle name="20% - 强调文字颜色 4 6" xfId="257"/>
    <cellStyle name="常规 7" xfId="258"/>
    <cellStyle name="常规 6 14" xfId="259"/>
    <cellStyle name="60% - 强调文字颜色 2 4" xfId="260"/>
    <cellStyle name="20% - 强调文字颜色 4 7" xfId="261"/>
    <cellStyle name="常规 8" xfId="262"/>
    <cellStyle name="常规 6 20" xfId="263"/>
    <cellStyle name="常规 6 15" xfId="264"/>
    <cellStyle name="60% - 强调文字颜色 2 5" xfId="265"/>
    <cellStyle name="常规 9" xfId="266"/>
    <cellStyle name="常规 7 2 6 2" xfId="267"/>
    <cellStyle name="常规 6 21" xfId="268"/>
    <cellStyle name="常规 6 16" xfId="269"/>
    <cellStyle name="60% - 强调文字颜色 2 6" xfId="270"/>
    <cellStyle name="20% - 强调文字颜色 4 8" xfId="271"/>
    <cellStyle name="常规 2 2 2 2 12 2" xfId="272"/>
    <cellStyle name="常规 2 2 2 2 7 2" xfId="273"/>
    <cellStyle name="20% - 强调文字颜色 4 9" xfId="274"/>
    <cellStyle name="常规 6 22" xfId="275"/>
    <cellStyle name="常规 6 17" xfId="276"/>
    <cellStyle name="60% - 强调文字颜色 2 7" xfId="277"/>
    <cellStyle name="20% - 强调文字颜色 5 10" xfId="278"/>
    <cellStyle name="40% - 强调文字颜色 6 11" xfId="279"/>
    <cellStyle name="20% - 强调文字颜色 5 11" xfId="280"/>
    <cellStyle name="常规 2 28" xfId="281"/>
    <cellStyle name="20% - 强调文字颜色 5 2" xfId="282"/>
    <cellStyle name="20% - 强调文字颜色 5 2 2" xfId="283"/>
    <cellStyle name="常规 2 2 20" xfId="284"/>
    <cellStyle name="常规 2 2 15" xfId="285"/>
    <cellStyle name="输出 5 2 2" xfId="286"/>
    <cellStyle name="20% - 强调文字颜色 5 2 3" xfId="287"/>
    <cellStyle name="常规 2 2 21" xfId="288"/>
    <cellStyle name="常规 2 2 16" xfId="289"/>
    <cellStyle name="20% - 强调文字颜色 5 2 4" xfId="290"/>
    <cellStyle name="常规 2 2 22" xfId="291"/>
    <cellStyle name="常规 2 2 17" xfId="292"/>
    <cellStyle name="常规 3 26 2" xfId="293"/>
    <cellStyle name="20% - 强调文字颜色 5 2 5" xfId="294"/>
    <cellStyle name="常规 2 2 23" xfId="295"/>
    <cellStyle name="常规 2 2 18" xfId="296"/>
    <cellStyle name="20% - 强调文字颜色 5 3" xfId="297"/>
    <cellStyle name="20% - 强调文字颜色 5 4" xfId="298"/>
    <cellStyle name="常规 4 13 2" xfId="299"/>
    <cellStyle name="60% - 强调文字颜色 3 2" xfId="300"/>
    <cellStyle name="强调文字颜色 4 10" xfId="301"/>
    <cellStyle name="20% - 强调文字颜色 5 5" xfId="302"/>
    <cellStyle name="汇总 10" xfId="303"/>
    <cellStyle name="60% - 强调文字颜色 3 3" xfId="304"/>
    <cellStyle name="强调文字颜色 4 11" xfId="305"/>
    <cellStyle name="汇总 11" xfId="306"/>
    <cellStyle name="60% - 强调文字颜色 3 4" xfId="307"/>
    <cellStyle name="20% - 强调文字颜色 5 6" xfId="308"/>
    <cellStyle name="BOM_Level_Below3 2 2" xfId="309"/>
    <cellStyle name="20% - 强调文字颜色 5 7" xfId="310"/>
    <cellStyle name="60% - 强调文字颜色 3 5" xfId="311"/>
    <cellStyle name="常规 7 2 7 2" xfId="312"/>
    <cellStyle name="60% - 强调文字颜色 3 6" xfId="313"/>
    <cellStyle name="20% - 强调文字颜色 5 8" xfId="314"/>
    <cellStyle name="常规 2 2 2 2 13 2" xfId="315"/>
    <cellStyle name="常规 2 2 2 2 8 2" xfId="316"/>
    <cellStyle name="20% - 强调文字颜色 5 9" xfId="317"/>
    <cellStyle name="60% - 强调文字颜色 3 7" xfId="318"/>
    <cellStyle name="检查单元格 2 5" xfId="319"/>
    <cellStyle name="20% - 强调文字颜色 6 10" xfId="320"/>
    <cellStyle name="20% - 强调文字颜色 6 11" xfId="321"/>
    <cellStyle name="20% - 强调文字颜色 6 2" xfId="322"/>
    <cellStyle name="60% - 强调文字颜色 6 2 4" xfId="323"/>
    <cellStyle name="输入 9 2 2" xfId="324"/>
    <cellStyle name="标题 4 11" xfId="325"/>
    <cellStyle name="强调文字颜色 5 2 5" xfId="326"/>
    <cellStyle name="输出 6 2" xfId="327"/>
    <cellStyle name="20% - 强调文字颜色 6 2 2" xfId="328"/>
    <cellStyle name="40% - 强调文字颜色 4 4" xfId="329"/>
    <cellStyle name="解释性文本 10" xfId="330"/>
    <cellStyle name="20% - 强调文字颜色 6 2 3" xfId="331"/>
    <cellStyle name="40% - 强调文字颜色 4 5" xfId="332"/>
    <cellStyle name="解释性文本 11" xfId="333"/>
    <cellStyle name="20% - 强调文字颜色 6 2 4" xfId="334"/>
    <cellStyle name="40% - 强调文字颜色 4 6" xfId="335"/>
    <cellStyle name="40% - 强调文字颜色 4 7" xfId="336"/>
    <cellStyle name="常规 2 2 22 2" xfId="337"/>
    <cellStyle name="20% - 强调文字颜色 6 2 5" xfId="338"/>
    <cellStyle name="常规 2 2 17 2" xfId="339"/>
    <cellStyle name="20% - 强调文字颜色 6 3" xfId="340"/>
    <cellStyle name="60% - 强调文字颜色 6 2 5" xfId="341"/>
    <cellStyle name="20% - 强调文字颜色 6 4" xfId="342"/>
    <cellStyle name="常规 4 14 2" xfId="343"/>
    <cellStyle name="60% - 强调文字颜色 4 2" xfId="344"/>
    <cellStyle name="20% - 强调文字颜色 6 5" xfId="345"/>
    <cellStyle name="40% - 强调文字颜色 5 2 2" xfId="346"/>
    <cellStyle name="计算 4 2 2" xfId="347"/>
    <cellStyle name="60% - 强调文字颜色 4 3" xfId="348"/>
    <cellStyle name="20% - 强调文字颜色 6 6" xfId="349"/>
    <cellStyle name="40% - 强调文字颜色 5 2 3" xfId="350"/>
    <cellStyle name="60% - 强调文字颜色 4 4" xfId="351"/>
    <cellStyle name="20% - 强调文字颜色 6 7" xfId="352"/>
    <cellStyle name="40% - 强调文字颜色 5 2 4" xfId="353"/>
    <cellStyle name="计算 2 4 2 2" xfId="354"/>
    <cellStyle name="60% - 强调文字颜色 4 5" xfId="355"/>
    <cellStyle name="常规 7 2 8 2" xfId="356"/>
    <cellStyle name="60% - 强调文字颜色 4 6" xfId="357"/>
    <cellStyle name="20% - 强调文字颜色 6 8" xfId="358"/>
    <cellStyle name="40% - 强调文字颜色 5 2 5" xfId="359"/>
    <cellStyle name="常规 2 2 2 2 14 2" xfId="360"/>
    <cellStyle name="常规 2 2 2 2 9 2" xfId="361"/>
    <cellStyle name="20% - 强调文字颜色 6 9" xfId="362"/>
    <cellStyle name="60% - 强调文字颜色 4 7" xfId="363"/>
    <cellStyle name="常规 41" xfId="364"/>
    <cellStyle name="常规 36" xfId="365"/>
    <cellStyle name="40% - 强调文字颜色 1 10" xfId="366"/>
    <cellStyle name="60% - 强调文字颜色 2 11" xfId="367"/>
    <cellStyle name="常规 37" xfId="368"/>
    <cellStyle name="40% - 强调文字颜色 1 11" xfId="369"/>
    <cellStyle name="常规 2 2 2" xfId="370"/>
    <cellStyle name="40% - 强调文字颜色 1 2" xfId="371"/>
    <cellStyle name="40% - 强调文字颜色 1 2 2" xfId="372"/>
    <cellStyle name="40% - 强调文字颜色 1 2 3" xfId="373"/>
    <cellStyle name="40% - 强调文字颜色 1 2 4" xfId="374"/>
    <cellStyle name="40% - 强调文字颜色 1 2 5" xfId="375"/>
    <cellStyle name="40% - 强调文字颜色 1 3" xfId="376"/>
    <cellStyle name="40% - 强调文字颜色 1 4" xfId="377"/>
    <cellStyle name="常规 4 7 2" xfId="378"/>
    <cellStyle name="40% - 强调文字颜色 1 5" xfId="379"/>
    <cellStyle name="40% - 强调文字颜色 1 6" xfId="380"/>
    <cellStyle name="40% - 强调文字颜色 1 7" xfId="381"/>
    <cellStyle name="常规 2 2 14 2" xfId="382"/>
    <cellStyle name="40% - 强调文字颜色 1 8" xfId="383"/>
    <cellStyle name="40% - 强调文字颜色 1 9" xfId="384"/>
    <cellStyle name="60% - 强调文字颜色 1 8" xfId="385"/>
    <cellStyle name="40% - 强调文字颜色 2 10" xfId="386"/>
    <cellStyle name="60% - 强调文字颜色 3 11" xfId="387"/>
    <cellStyle name="常规 3 2 22" xfId="388"/>
    <cellStyle name="常规 3 2 17" xfId="389"/>
    <cellStyle name="40% - 强调文字颜色 2 2 2" xfId="390"/>
    <cellStyle name="常规 3 2 18" xfId="391"/>
    <cellStyle name="40% - 强调文字颜色 2 2 3" xfId="392"/>
    <cellStyle name="常规 6 2 5 2" xfId="393"/>
    <cellStyle name="常规 3 2 19" xfId="394"/>
    <cellStyle name="40% - 强调文字颜色 2 2 4" xfId="395"/>
    <cellStyle name="注释 2 5 2" xfId="396"/>
    <cellStyle name="40% - 强调文字颜色 2 2 5" xfId="397"/>
    <cellStyle name="40% - 强调文字颜色 2 6" xfId="398"/>
    <cellStyle name="40% - 强调文字颜色 2 7" xfId="399"/>
    <cellStyle name="常规 2 2 20 2" xfId="400"/>
    <cellStyle name="常规 2 2 15 2" xfId="401"/>
    <cellStyle name="40% - 强调文字颜色 2 8" xfId="402"/>
    <cellStyle name="40% - 强调文字颜色 2 9" xfId="403"/>
    <cellStyle name="40% - 强调文字颜色 3 2" xfId="404"/>
    <cellStyle name="40% - 强调文字颜色 3 2 2" xfId="405"/>
    <cellStyle name="40% - 强调文字颜色 6 9" xfId="406"/>
    <cellStyle name="40% - 强调文字颜色 3 2 3" xfId="407"/>
    <cellStyle name="40% - 强调文字颜色 3 2 4" xfId="408"/>
    <cellStyle name="40% - 强调文字颜色 3 2 5" xfId="409"/>
    <cellStyle name="40% - 强调文字颜色 3 3" xfId="410"/>
    <cellStyle name="计算 2 3" xfId="411"/>
    <cellStyle name="BOM_Level_1" xfId="412"/>
    <cellStyle name="40% - 强调文字颜色 3 4" xfId="413"/>
    <cellStyle name="常规 4 9 2" xfId="414"/>
    <cellStyle name="40% - 强调文字颜色 3 5" xfId="415"/>
    <cellStyle name="40% - 强调文字颜色 3 6" xfId="416"/>
    <cellStyle name="40% - 强调文字颜色 3 7" xfId="417"/>
    <cellStyle name="计算 2 7" xfId="418"/>
    <cellStyle name="常规 4 10" xfId="419"/>
    <cellStyle name="常规 2 2 21 2" xfId="420"/>
    <cellStyle name="常规 2 2 16 2" xfId="421"/>
    <cellStyle name="40% - 强调文字颜色 4 2 2" xfId="422"/>
    <cellStyle name="标题 4 4" xfId="423"/>
    <cellStyle name="40% - 强调文字颜色 4 2 3" xfId="424"/>
    <cellStyle name="标题 4 5" xfId="425"/>
    <cellStyle name="40% - 强调文字颜色 4 2 4" xfId="426"/>
    <cellStyle name="标题 4 6" xfId="427"/>
    <cellStyle name="40% - 强调文字颜色 4 2 5" xfId="428"/>
    <cellStyle name="标题 4 7" xfId="429"/>
    <cellStyle name="40% - 强调文字颜色 4 3" xfId="430"/>
    <cellStyle name="40% - 强调文字颜色 4 8" xfId="431"/>
    <cellStyle name="40% - 强调文字颜色 4 9" xfId="432"/>
    <cellStyle name="常规 4 2 2 12 2" xfId="433"/>
    <cellStyle name="输入 2 5 2" xfId="434"/>
    <cellStyle name="常规 14" xfId="435"/>
    <cellStyle name="计算 6 3" xfId="436"/>
    <cellStyle name="40% - 强调文字颜色 5 10" xfId="437"/>
    <cellStyle name="60% - 强调文字颜色 6 11" xfId="438"/>
    <cellStyle name="常规 2 10 2" xfId="439"/>
    <cellStyle name="好 2 3" xfId="440"/>
    <cellStyle name="40% - 强调文字颜色 5 2" xfId="441"/>
    <cellStyle name="好 2 4" xfId="442"/>
    <cellStyle name="40% - 强调文字颜色 5 3" xfId="443"/>
    <cellStyle name="常规 4 2 2 10 2" xfId="444"/>
    <cellStyle name="输入 2 3 2" xfId="445"/>
    <cellStyle name="好 2 5" xfId="446"/>
    <cellStyle name="40% - 强调文字颜色 5 4" xfId="447"/>
    <cellStyle name="40% - 强调文字颜色 5 5" xfId="448"/>
    <cellStyle name="常规 6 2 2" xfId="449"/>
    <cellStyle name="40% - 强调文字颜色 5 6" xfId="450"/>
    <cellStyle name="注释 2 2" xfId="451"/>
    <cellStyle name="标题 2 10" xfId="452"/>
    <cellStyle name="常规 6 2 4" xfId="453"/>
    <cellStyle name="40% - 强调文字颜色 5 8" xfId="454"/>
    <cellStyle name="注释 2 4" xfId="455"/>
    <cellStyle name="常规 6 2 5" xfId="456"/>
    <cellStyle name="40% - 强调文字颜色 5 9" xfId="457"/>
    <cellStyle name="注释 2 5" xfId="458"/>
    <cellStyle name="常规 2 20 2" xfId="459"/>
    <cellStyle name="常规 2 15 2" xfId="460"/>
    <cellStyle name="40% - 强调文字颜色 6 10" xfId="461"/>
    <cellStyle name="40% - 强调文字颜色 6 2" xfId="462"/>
    <cellStyle name="标题 2 2 4" xfId="463"/>
    <cellStyle name="40% - 强调文字颜色 6 2 2" xfId="464"/>
    <cellStyle name="计算 5 2 2" xfId="465"/>
    <cellStyle name="常规 2 2 10" xfId="466"/>
    <cellStyle name="40% - 强调文字颜色 6 2 3" xfId="467"/>
    <cellStyle name="常规 2 2 4 2" xfId="468"/>
    <cellStyle name="常规 2 2 11" xfId="469"/>
    <cellStyle name="40% - 强调文字颜色 6 2 4" xfId="470"/>
    <cellStyle name="常规 2 2 12" xfId="471"/>
    <cellStyle name="汇总 2 6 2" xfId="472"/>
    <cellStyle name="40% - 强调文字颜色 6 2 5" xfId="473"/>
    <cellStyle name="常规 2 2 13" xfId="474"/>
    <cellStyle name="常规 4 2 2 11 2" xfId="475"/>
    <cellStyle name="标题 2 2 5" xfId="476"/>
    <cellStyle name="输入 2 4 2" xfId="477"/>
    <cellStyle name="40% - 强调文字颜色 6 3" xfId="478"/>
    <cellStyle name="40% - 强调文字颜色 6 4" xfId="479"/>
    <cellStyle name="60% - 强调文字颜色 4 2 2" xfId="480"/>
    <cellStyle name="常规 6 3 2" xfId="481"/>
    <cellStyle name="40% - 强调文字颜色 6 6" xfId="482"/>
    <cellStyle name="60% - 强调文字颜色 4 2 4" xfId="483"/>
    <cellStyle name="输入 7 2 2" xfId="484"/>
    <cellStyle name="注释 3 2" xfId="485"/>
    <cellStyle name="40% - 强调文字颜色 6 7" xfId="486"/>
    <cellStyle name="60% - 强调文字颜色 4 2 5" xfId="487"/>
    <cellStyle name="注释 3 3" xfId="488"/>
    <cellStyle name="常规 2 2 24 2" xfId="489"/>
    <cellStyle name="常规 2 2 19 2" xfId="490"/>
    <cellStyle name="40% - 强调文字颜色 6 8" xfId="491"/>
    <cellStyle name="60% - 强调文字颜色 1 10" xfId="492"/>
    <cellStyle name="60% - 强调文字颜色 1 2 2" xfId="493"/>
    <cellStyle name="60% - 强调文字颜色 1 2 3" xfId="494"/>
    <cellStyle name="常规 2 21 2" xfId="495"/>
    <cellStyle name="常规 2 16 2" xfId="496"/>
    <cellStyle name="常规 3 3 2" xfId="497"/>
    <cellStyle name="60% - 强调文字颜色 1 2 4" xfId="498"/>
    <cellStyle name="输入 4 2 2" xfId="499"/>
    <cellStyle name="60% - 强调文字颜色 1 2 5" xfId="500"/>
    <cellStyle name="输出 8 2 2" xfId="501"/>
    <cellStyle name="常规 40" xfId="502"/>
    <cellStyle name="常规 35" xfId="503"/>
    <cellStyle name="60% - 强调文字颜色 2 10" xfId="504"/>
    <cellStyle name="60% - 强调文字颜色 2 2 5" xfId="505"/>
    <cellStyle name="输出 9 2 2" xfId="506"/>
    <cellStyle name="常规 6 23" xfId="507"/>
    <cellStyle name="常规 6 18" xfId="508"/>
    <cellStyle name="60% - 强调文字颜色 2 8" xfId="509"/>
    <cellStyle name="60% - 强调文字颜色 2 9" xfId="510"/>
    <cellStyle name="输入 2 2" xfId="511"/>
    <cellStyle name="常规 2 8 2" xfId="512"/>
    <cellStyle name="常规 6 19" xfId="513"/>
    <cellStyle name="常规 6 24" xfId="514"/>
    <cellStyle name="60% - 强调文字颜色 3 2 2" xfId="515"/>
    <cellStyle name="常规 3 2 12" xfId="516"/>
    <cellStyle name="60% - 强调文字颜色 3 2 3" xfId="517"/>
    <cellStyle name="常规 3 2 13" xfId="518"/>
    <cellStyle name="输入 6 2 2" xfId="519"/>
    <cellStyle name="60% - 强调文字颜色 3 2 4" xfId="520"/>
    <cellStyle name="常规 3 2 14" xfId="521"/>
    <cellStyle name="60% - 强调文字颜色 3 2 5" xfId="522"/>
    <cellStyle name="常规 3 2 15" xfId="523"/>
    <cellStyle name="常规 3 2 20" xfId="524"/>
    <cellStyle name="常规 2 2" xfId="525"/>
    <cellStyle name="60% - 强调文字颜色 3 8" xfId="526"/>
    <cellStyle name="常规 2 3" xfId="527"/>
    <cellStyle name="输入 3 2" xfId="528"/>
    <cellStyle name="60% - 强调文字颜色 3 9" xfId="529"/>
    <cellStyle name="常规 2 9 2" xfId="530"/>
    <cellStyle name="60% - 强调文字颜色 6 7" xfId="531"/>
    <cellStyle name="强调文字颜色 1 2 2" xfId="532"/>
    <cellStyle name="60% - 强调文字颜色 4 10" xfId="533"/>
    <cellStyle name="60% - 强调文字颜色 5 2" xfId="534"/>
    <cellStyle name="常规 4 15 2" xfId="535"/>
    <cellStyle name="常规 4 20 2" xfId="536"/>
    <cellStyle name="60% - 强调文字颜色 5 2 2" xfId="537"/>
    <cellStyle name="好 9" xfId="538"/>
    <cellStyle name="60% - 强调文字颜色 5 2 3" xfId="539"/>
    <cellStyle name="输入 8 2 2" xfId="540"/>
    <cellStyle name="60% - 强调文字颜色 5 2 4" xfId="541"/>
    <cellStyle name="千位分隔 2" xfId="542"/>
    <cellStyle name="常规 7 3 2" xfId="543"/>
    <cellStyle name="千位分隔 3" xfId="544"/>
    <cellStyle name="标题 4 2" xfId="545"/>
    <cellStyle name="60% - 强调文字颜色 5 2 5" xfId="546"/>
    <cellStyle name="Normal_Rag6Idx" xfId="547"/>
    <cellStyle name="60% - 强调文字颜色 5 3" xfId="548"/>
    <cellStyle name="BOM_Level_Below3 4 2" xfId="549"/>
    <cellStyle name="60% - 强调文字颜色 5 4" xfId="550"/>
    <cellStyle name="60% - 强调文字颜色 5 5" xfId="551"/>
    <cellStyle name="常规 2 2 2 2 20 2" xfId="552"/>
    <cellStyle name="常规 2 2 2 2 15 2" xfId="553"/>
    <cellStyle name="60% - 强调文字颜色 5 6" xfId="554"/>
    <cellStyle name="常规 7 2 10 2" xfId="555"/>
    <cellStyle name="常规 7 2 9 2" xfId="556"/>
    <cellStyle name="60% - 强调文字颜色 5 7" xfId="557"/>
    <cellStyle name="60% - 强调文字颜色 5 8" xfId="558"/>
    <cellStyle name="注释 11 2" xfId="559"/>
    <cellStyle name="常规 4 2" xfId="560"/>
    <cellStyle name="输入 5 2" xfId="561"/>
    <cellStyle name="60% - 强调文字颜色 5 9" xfId="562"/>
    <cellStyle name="注释 11 3" xfId="563"/>
    <cellStyle name="常规 4 3" xfId="564"/>
    <cellStyle name="常规 13" xfId="565"/>
    <cellStyle name="60% - 强调文字颜色 6 10" xfId="566"/>
    <cellStyle name="计算 6 2" xfId="567"/>
    <cellStyle name="60% - 强调文字颜色 6 2" xfId="568"/>
    <cellStyle name="常规 4 16 2" xfId="569"/>
    <cellStyle name="常规 4 21 2" xfId="570"/>
    <cellStyle name="60% - 强调文字颜色 6 2 2" xfId="571"/>
    <cellStyle name="强调文字颜色 5 2 4" xfId="572"/>
    <cellStyle name="标题 4 10" xfId="573"/>
    <cellStyle name="常规 3 16 2" xfId="574"/>
    <cellStyle name="常规 3 21 2" xfId="575"/>
    <cellStyle name="60% - 强调文字颜色 6 2 3" xfId="576"/>
    <cellStyle name="60% - 强调文字颜色 6 3" xfId="577"/>
    <cellStyle name="60% - 强调文字颜色 6 4" xfId="578"/>
    <cellStyle name="60% - 强调文字颜色 6 5" xfId="579"/>
    <cellStyle name="常规 2 2 2 2 21 2" xfId="580"/>
    <cellStyle name="常规 2 2 2 2 16 2" xfId="581"/>
    <cellStyle name="60% - 强调文字颜色 6 6" xfId="582"/>
    <cellStyle name="常规 7 2 11 2" xfId="583"/>
    <cellStyle name="计算 9 2 2" xfId="584"/>
    <cellStyle name="BOM_Level_Below3 4" xfId="585"/>
    <cellStyle name="输出 8" xfId="586"/>
    <cellStyle name="标题 1 10" xfId="587"/>
    <cellStyle name="常规 2 2 13 2" xfId="588"/>
    <cellStyle name="输出 9" xfId="589"/>
    <cellStyle name="标题 1 11" xfId="590"/>
    <cellStyle name="标题 1 2" xfId="591"/>
    <cellStyle name="常规 2 2 6" xfId="592"/>
    <cellStyle name="标题 1 2 2" xfId="593"/>
    <cellStyle name="常规 2 2 6 2" xfId="594"/>
    <cellStyle name="标题 1 2 3" xfId="595"/>
    <cellStyle name="标题 1 2 4" xfId="596"/>
    <cellStyle name="常规 3 2 10" xfId="597"/>
    <cellStyle name="标题 1 2 5" xfId="598"/>
    <cellStyle name="常规 3 2 11" xfId="599"/>
    <cellStyle name="标题 1 3" xfId="600"/>
    <cellStyle name="常规 2 2 7" xfId="601"/>
    <cellStyle name="标题 1 4" xfId="602"/>
    <cellStyle name="常规 2 2 8" xfId="603"/>
    <cellStyle name="标题 1 5" xfId="604"/>
    <cellStyle name="常规 2 2 9" xfId="605"/>
    <cellStyle name="常规 6 2 10" xfId="606"/>
    <cellStyle name="标题 1 6" xfId="607"/>
    <cellStyle name="注释 4 2 2" xfId="608"/>
    <cellStyle name="常规 6 2 11" xfId="609"/>
    <cellStyle name="标题 1 7" xfId="610"/>
    <cellStyle name="常规 6 2 12" xfId="611"/>
    <cellStyle name="标题 1 8" xfId="612"/>
    <cellStyle name="常规 3 2 2 2" xfId="613"/>
    <cellStyle name="标题 1 9" xfId="614"/>
    <cellStyle name="计算 7 2" xfId="615"/>
    <cellStyle name="标题 10" xfId="616"/>
    <cellStyle name="计算 11 2" xfId="617"/>
    <cellStyle name="输出 11 2" xfId="618"/>
    <cellStyle name="标题 11" xfId="619"/>
    <cellStyle name="计算 11 3" xfId="620"/>
    <cellStyle name="输出 11 3" xfId="621"/>
    <cellStyle name="标题 12" xfId="622"/>
    <cellStyle name="标题 13" xfId="623"/>
    <cellStyle name="标题 14" xfId="624"/>
    <cellStyle name="标题 2 2" xfId="625"/>
    <cellStyle name="标题 2 2 2" xfId="626"/>
    <cellStyle name="标题 2 2 3" xfId="627"/>
    <cellStyle name="标题 2 3" xfId="628"/>
    <cellStyle name="标题 2 4" xfId="629"/>
    <cellStyle name="标题 2 5" xfId="630"/>
    <cellStyle name="标题 2 6" xfId="631"/>
    <cellStyle name="标题 2 7" xfId="632"/>
    <cellStyle name="标题 2 8" xfId="633"/>
    <cellStyle name="标题 2 9" xfId="634"/>
    <cellStyle name="计算 8 2" xfId="635"/>
    <cellStyle name="注释 7 2" xfId="636"/>
    <cellStyle name="常规 2 2 2 14" xfId="637"/>
    <cellStyle name="常规 4 2 2 5 2" xfId="638"/>
    <cellStyle name="标题 3 10" xfId="639"/>
    <cellStyle name="常规 3 11 2" xfId="640"/>
    <cellStyle name="常规 2 2 2 2 4" xfId="641"/>
    <cellStyle name="标题 3 2" xfId="642"/>
    <cellStyle name="常规 7 2 3" xfId="643"/>
    <cellStyle name="标题 3 2 4" xfId="644"/>
    <cellStyle name="好 7" xfId="645"/>
    <cellStyle name="常规 2 5 2" xfId="646"/>
    <cellStyle name="标题 3 2 5" xfId="647"/>
    <cellStyle name="好 8" xfId="648"/>
    <cellStyle name="常规 2 2 2 2 5" xfId="649"/>
    <cellStyle name="常规 2 2 2 2 10" xfId="650"/>
    <cellStyle name="标题 3 3" xfId="651"/>
    <cellStyle name="常规 7 2 4" xfId="652"/>
    <cellStyle name="常规 2 2 2 2 6" xfId="653"/>
    <cellStyle name="常规 2 2 2 2 11" xfId="654"/>
    <cellStyle name="标题 3 4" xfId="655"/>
    <cellStyle name="常规 7 2 5" xfId="656"/>
    <cellStyle name="常规 2 2 2 2 7" xfId="657"/>
    <cellStyle name="常规 2 2 2 2 12" xfId="658"/>
    <cellStyle name="标题 3 5" xfId="659"/>
    <cellStyle name="常规 7 2 6" xfId="660"/>
    <cellStyle name="常规 2 2 2 2 8" xfId="661"/>
    <cellStyle name="常规 2 2 2 2 13" xfId="662"/>
    <cellStyle name="标题 3 6" xfId="663"/>
    <cellStyle name="常规 7 2 7" xfId="664"/>
    <cellStyle name="常规 2 2 2 2 9" xfId="665"/>
    <cellStyle name="常规 2 2 2 2 14" xfId="666"/>
    <cellStyle name="标题 3 7" xfId="667"/>
    <cellStyle name="常规 7 2 8" xfId="668"/>
    <cellStyle name="常规 2 2 2 2 20" xfId="669"/>
    <cellStyle name="常规 2 2 2 2 15" xfId="670"/>
    <cellStyle name="标题 3 8" xfId="671"/>
    <cellStyle name="常规 7 2 10" xfId="672"/>
    <cellStyle name="常规 7 2 9" xfId="673"/>
    <cellStyle name="常规 2 2 2 2 21" xfId="674"/>
    <cellStyle name="常规 2 2 2 2 16" xfId="675"/>
    <cellStyle name="常规 2 2 2 10" xfId="676"/>
    <cellStyle name="注释 9 2 2" xfId="677"/>
    <cellStyle name="标题 3 9" xfId="678"/>
    <cellStyle name="常规 7 2 11" xfId="679"/>
    <cellStyle name="计算 9 2" xfId="680"/>
    <cellStyle name="千位分隔 3 2" xfId="681"/>
    <cellStyle name="标题 4 2 2" xfId="682"/>
    <cellStyle name="千位分隔 3 3" xfId="683"/>
    <cellStyle name="标题 4 2 3" xfId="684"/>
    <cellStyle name="常规 2 18 2" xfId="685"/>
    <cellStyle name="常规 2 23 2" xfId="686"/>
    <cellStyle name="标题 4 2 4" xfId="687"/>
    <cellStyle name="标题 4 2 5" xfId="688"/>
    <cellStyle name="千位分隔 4" xfId="689"/>
    <cellStyle name="标题 4 3" xfId="690"/>
    <cellStyle name="标题 4 8" xfId="691"/>
    <cellStyle name="标题 5" xfId="692"/>
    <cellStyle name="解释性文本 2 3" xfId="693"/>
    <cellStyle name="标题 5 2" xfId="694"/>
    <cellStyle name="标题 5 3" xfId="695"/>
    <cellStyle name="标题 6" xfId="696"/>
    <cellStyle name="解释性文本 2 4" xfId="697"/>
    <cellStyle name="标题 7" xfId="698"/>
    <cellStyle name="解释性文本 2 5" xfId="699"/>
    <cellStyle name="常规 10 2" xfId="700"/>
    <cellStyle name="标题 8" xfId="701"/>
    <cellStyle name="常规 10 3" xfId="702"/>
    <cellStyle name="标题 9" xfId="703"/>
    <cellStyle name="差 10" xfId="704"/>
    <cellStyle name="差 11" xfId="705"/>
    <cellStyle name="差 2" xfId="706"/>
    <cellStyle name="解释性文本 5" xfId="707"/>
    <cellStyle name="差 2 2" xfId="708"/>
    <cellStyle name="差 2 3" xfId="709"/>
    <cellStyle name="差 2 4" xfId="710"/>
    <cellStyle name="差 2 5" xfId="711"/>
    <cellStyle name="计算 10" xfId="712"/>
    <cellStyle name="差 3" xfId="713"/>
    <cellStyle name="解释性文本 6" xfId="714"/>
    <cellStyle name="计算 11" xfId="715"/>
    <cellStyle name="差 4" xfId="716"/>
    <cellStyle name="解释性文本 7" xfId="717"/>
    <cellStyle name="差 5" xfId="718"/>
    <cellStyle name="解释性文本 8" xfId="719"/>
    <cellStyle name="差_KING" xfId="720"/>
    <cellStyle name="常规 10" xfId="721"/>
    <cellStyle name="常规 11" xfId="722"/>
    <cellStyle name="常规 12" xfId="723"/>
    <cellStyle name="注释 4 2" xfId="724"/>
    <cellStyle name="常规 17" xfId="725"/>
    <cellStyle name="常规 22" xfId="726"/>
    <cellStyle name="常规 4 2 2 2 2" xfId="727"/>
    <cellStyle name="常规 6 4 2" xfId="728"/>
    <cellStyle name="注释 4 3" xfId="729"/>
    <cellStyle name="常规 18" xfId="730"/>
    <cellStyle name="常规 23" xfId="731"/>
    <cellStyle name="常规 19" xfId="732"/>
    <cellStyle name="常规 24" xfId="733"/>
    <cellStyle name="常规 2" xfId="734"/>
    <cellStyle name="常规 3 14 2" xfId="735"/>
    <cellStyle name="好 10" xfId="736"/>
    <cellStyle name="强调文字颜色 3 3" xfId="737"/>
    <cellStyle name="常规 2 10" xfId="738"/>
    <cellStyle name="注释 2 4 2 2" xfId="739"/>
    <cellStyle name="强调文字颜色 3 4" xfId="740"/>
    <cellStyle name="常规 2 11" xfId="741"/>
    <cellStyle name="常规 2 11 2" xfId="742"/>
    <cellStyle name="常规 3 2 2 3" xfId="743"/>
    <cellStyle name="计算 7 3" xfId="744"/>
    <cellStyle name="强调文字颜色 3 5" xfId="745"/>
    <cellStyle name="常规 2 12" xfId="746"/>
    <cellStyle name="汇总 5 2" xfId="747"/>
    <cellStyle name="常规 2 12 2" xfId="748"/>
    <cellStyle name="汇总 5 2 2" xfId="749"/>
    <cellStyle name="计算 8 3" xfId="750"/>
    <cellStyle name="强调文字颜色 3 6" xfId="751"/>
    <cellStyle name="常规 2 13" xfId="752"/>
    <cellStyle name="汇总 5 3" xfId="753"/>
    <cellStyle name="常规 2 2 2 2 22" xfId="754"/>
    <cellStyle name="常规 2 2 2 2 17" xfId="755"/>
    <cellStyle name="常规 2 2 2 11" xfId="756"/>
    <cellStyle name="常规 2 13 2" xfId="757"/>
    <cellStyle name="常规 7 2 12" xfId="758"/>
    <cellStyle name="计算 9 3" xfId="759"/>
    <cellStyle name="强调文字颜色 3 7" xfId="760"/>
    <cellStyle name="常规 2 14" xfId="761"/>
    <cellStyle name="强调文字颜色 3 8" xfId="762"/>
    <cellStyle name="常规 2 15" xfId="763"/>
    <cellStyle name="常规 2 20" xfId="764"/>
    <cellStyle name="强调文字颜色 3 9" xfId="765"/>
    <cellStyle name="常规 2 16" xfId="766"/>
    <cellStyle name="常规 2 21" xfId="767"/>
    <cellStyle name="千位分隔 2 2" xfId="768"/>
    <cellStyle name="常规 2 17" xfId="769"/>
    <cellStyle name="常规 2 22" xfId="770"/>
    <cellStyle name="常规 2 19" xfId="771"/>
    <cellStyle name="常规 2 24" xfId="772"/>
    <cellStyle name="千位分隔 2 2 2" xfId="773"/>
    <cellStyle name="常规 2 17 2" xfId="774"/>
    <cellStyle name="常规 2 22 2" xfId="775"/>
    <cellStyle name="千位分隔 2 3" xfId="776"/>
    <cellStyle name="常规 2 18" xfId="777"/>
    <cellStyle name="常规 2 23" xfId="778"/>
    <cellStyle name="常规 2 19 2" xfId="779"/>
    <cellStyle name="常规 2 24 2" xfId="780"/>
    <cellStyle name="常规 2 2 10 2" xfId="781"/>
    <cellStyle name="常规 2 2 11 2" xfId="782"/>
    <cellStyle name="常规 3 10" xfId="783"/>
    <cellStyle name="强调文字颜色 6 2 4" xfId="784"/>
    <cellStyle name="常规 2 2 12 2" xfId="785"/>
    <cellStyle name="常规 2 2 14" xfId="786"/>
    <cellStyle name="常规 2 2 19" xfId="787"/>
    <cellStyle name="常规 2 2 24" xfId="788"/>
    <cellStyle name="常规 2 2 2 2 23" xfId="789"/>
    <cellStyle name="常规 2 2 2 2 18" xfId="790"/>
    <cellStyle name="常规 2 2 2 12" xfId="791"/>
    <cellStyle name="常规 2 2 2 2 19" xfId="792"/>
    <cellStyle name="常规 2 2 2 13" xfId="793"/>
    <cellStyle name="常规 2 2 2 2" xfId="794"/>
    <cellStyle name="常规 2 2 2 2 22 2" xfId="795"/>
    <cellStyle name="常规 2 2 2 2 17 2" xfId="796"/>
    <cellStyle name="常规 2 2 2 2 18 2" xfId="797"/>
    <cellStyle name="常规 2 2 2 2 2" xfId="798"/>
    <cellStyle name="常规 2 2 2 2 2 2" xfId="799"/>
    <cellStyle name="注释 2 2 4" xfId="800"/>
    <cellStyle name="常规 2 2 2 2 2 2 2" xfId="801"/>
    <cellStyle name="常规 2 2 2 2 3" xfId="802"/>
    <cellStyle name="常规 2 2 2 2 3 2" xfId="803"/>
    <cellStyle name="常规 2 2 2 3" xfId="804"/>
    <cellStyle name="常规 2 2 25" xfId="805"/>
    <cellStyle name="常规 2 2 25 2" xfId="806"/>
    <cellStyle name="常规 2 2 26" xfId="807"/>
    <cellStyle name="常规 2 2 26 2" xfId="808"/>
    <cellStyle name="常规 2 2 27" xfId="809"/>
    <cellStyle name="常规 6 2 3 2" xfId="810"/>
    <cellStyle name="常规 2 2 3" xfId="811"/>
    <cellStyle name="常规 2 2 3 2" xfId="812"/>
    <cellStyle name="常规 3 15" xfId="813"/>
    <cellStyle name="常规 3 20" xfId="814"/>
    <cellStyle name="常规 2 2 4" xfId="815"/>
    <cellStyle name="常规 2 2 5" xfId="816"/>
    <cellStyle name="常规 2 2 5 2" xfId="817"/>
    <cellStyle name="解释性文本 4" xfId="818"/>
    <cellStyle name="常规 2 2 7 2" xfId="819"/>
    <cellStyle name="汇总 3" xfId="820"/>
    <cellStyle name="常规 2 25" xfId="821"/>
    <cellStyle name="常规 2 25 2" xfId="822"/>
    <cellStyle name="检查单元格 2 4" xfId="823"/>
    <cellStyle name="常规 2 26 2" xfId="824"/>
    <cellStyle name="常规 2 27" xfId="825"/>
    <cellStyle name="常规 4 2 2 9 2" xfId="826"/>
    <cellStyle name="常规 2 3 2" xfId="827"/>
    <cellStyle name="常规 2 4" xfId="828"/>
    <cellStyle name="常规 2 4 2" xfId="829"/>
    <cellStyle name="常规 2 5" xfId="830"/>
    <cellStyle name="常规 2 6" xfId="831"/>
    <cellStyle name="常规 2 6 2" xfId="832"/>
    <cellStyle name="常规 2 7" xfId="833"/>
    <cellStyle name="输入 2" xfId="834"/>
    <cellStyle name="常规 2 8" xfId="835"/>
    <cellStyle name="输入 3" xfId="836"/>
    <cellStyle name="常规 2 9" xfId="837"/>
    <cellStyle name="常规 25" xfId="838"/>
    <cellStyle name="常规 30" xfId="839"/>
    <cellStyle name="注释 2 2 2 2 2" xfId="840"/>
    <cellStyle name="常规 26" xfId="841"/>
    <cellStyle name="常规 31" xfId="842"/>
    <cellStyle name="常规 27" xfId="843"/>
    <cellStyle name="常规 32" xfId="844"/>
    <cellStyle name="常规 28" xfId="845"/>
    <cellStyle name="常规 33" xfId="846"/>
    <cellStyle name="常规 29" xfId="847"/>
    <cellStyle name="常规 34" xfId="848"/>
    <cellStyle name="常规 6 10" xfId="849"/>
    <cellStyle name="注释 10" xfId="850"/>
    <cellStyle name="输出 4 2" xfId="851"/>
    <cellStyle name="常规 3" xfId="852"/>
    <cellStyle name="好 11" xfId="853"/>
    <cellStyle name="常规 3 10 2" xfId="854"/>
    <cellStyle name="常规 3 11" xfId="855"/>
    <cellStyle name="常规 3 12" xfId="856"/>
    <cellStyle name="常规 3 12 2" xfId="857"/>
    <cellStyle name="常规 3 13" xfId="858"/>
    <cellStyle name="常规 3 13 2" xfId="859"/>
    <cellStyle name="常规 3 15 2" xfId="860"/>
    <cellStyle name="常规 3 20 2" xfId="861"/>
    <cellStyle name="常规 3 16" xfId="862"/>
    <cellStyle name="常规 3 21" xfId="863"/>
    <cellStyle name="常规 3 17" xfId="864"/>
    <cellStyle name="常规 3 22" xfId="865"/>
    <cellStyle name="常规 3 17 2" xfId="866"/>
    <cellStyle name="常规 3 22 2" xfId="867"/>
    <cellStyle name="常规 3 18" xfId="868"/>
    <cellStyle name="常规 3 23" xfId="869"/>
    <cellStyle name="常规 3 18 2" xfId="870"/>
    <cellStyle name="常规 3 23 2" xfId="871"/>
    <cellStyle name="常规 3 19" xfId="872"/>
    <cellStyle name="常规 3 24" xfId="873"/>
    <cellStyle name="常规 3 19 2" xfId="874"/>
    <cellStyle name="常规 3 24 2" xfId="875"/>
    <cellStyle name="常规 3 2 16" xfId="876"/>
    <cellStyle name="常规 3 2 21" xfId="877"/>
    <cellStyle name="注释 10 2 2" xfId="878"/>
    <cellStyle name="适中 4" xfId="879"/>
    <cellStyle name="常规 3 2 2" xfId="880"/>
    <cellStyle name="计算 7" xfId="881"/>
    <cellStyle name="适中 5" xfId="882"/>
    <cellStyle name="常规 3 2 3" xfId="883"/>
    <cellStyle name="计算 8" xfId="884"/>
    <cellStyle name="适中 6" xfId="885"/>
    <cellStyle name="常规 3 2 4" xfId="886"/>
    <cellStyle name="常规 4 2 2 7 2" xfId="887"/>
    <cellStyle name="注释 9 2" xfId="888"/>
    <cellStyle name="计算 9" xfId="889"/>
    <cellStyle name="常规 3 25" xfId="890"/>
    <cellStyle name="常规 3 30" xfId="891"/>
    <cellStyle name="常规 3 9 2" xfId="892"/>
    <cellStyle name="常规 3 25 2" xfId="893"/>
    <cellStyle name="常规 3 30 2" xfId="894"/>
    <cellStyle name="常规 3 26" xfId="895"/>
    <cellStyle name="常规 3 28" xfId="896"/>
    <cellStyle name="常规 3 28 2" xfId="897"/>
    <cellStyle name="常规 3 29" xfId="898"/>
    <cellStyle name="常规 3 4" xfId="899"/>
    <cellStyle name="常规 3 5" xfId="900"/>
    <cellStyle name="常规 3 6" xfId="901"/>
    <cellStyle name="常规 3 7" xfId="902"/>
    <cellStyle name="常规 3 7 2" xfId="903"/>
    <cellStyle name="常规 3 8" xfId="904"/>
    <cellStyle name="常规 3 9" xfId="905"/>
    <cellStyle name="常规 38" xfId="906"/>
    <cellStyle name="常规 38 2" xfId="907"/>
    <cellStyle name="常规 4 2 2 9" xfId="908"/>
    <cellStyle name="注释 11" xfId="909"/>
    <cellStyle name="输出 4 3" xfId="910"/>
    <cellStyle name="常规 4" xfId="911"/>
    <cellStyle name="常规 6 11" xfId="912"/>
    <cellStyle name="常规 4 10 2" xfId="913"/>
    <cellStyle name="样式 1 10" xfId="914"/>
    <cellStyle name="常规 4 17" xfId="915"/>
    <cellStyle name="常规 4 22" xfId="916"/>
    <cellStyle name="样式 1 10 2" xfId="917"/>
    <cellStyle name="常规 4 17 2" xfId="918"/>
    <cellStyle name="常规 4 22 2" xfId="919"/>
    <cellStyle name="常规 7 12" xfId="920"/>
    <cellStyle name="常规 4 18" xfId="921"/>
    <cellStyle name="常规 4 23" xfId="922"/>
    <cellStyle name="强调文字颜色 5 10" xfId="923"/>
    <cellStyle name="常规 4 18 2" xfId="924"/>
    <cellStyle name="常规 4 23 2" xfId="925"/>
    <cellStyle name="常规 4 19" xfId="926"/>
    <cellStyle name="常规 4 24" xfId="927"/>
    <cellStyle name="汇总 11 2" xfId="928"/>
    <cellStyle name="常规 4 19 2" xfId="929"/>
    <cellStyle name="常规 4 24 2" xfId="930"/>
    <cellStyle name="汇总 11 2 2" xfId="931"/>
    <cellStyle name="常规 4 2 10" xfId="932"/>
    <cellStyle name="汇总 11 3" xfId="933"/>
    <cellStyle name="常规 4 2 11" xfId="934"/>
    <cellStyle name="常规 4 2 12" xfId="935"/>
    <cellStyle name="常规 4 2 13" xfId="936"/>
    <cellStyle name="常规 4 2 14" xfId="937"/>
    <cellStyle name="常规 4 2 15" xfId="938"/>
    <cellStyle name="常规 4 2 20" xfId="939"/>
    <cellStyle name="常规 4 2 16" xfId="940"/>
    <cellStyle name="常规 4 2 21" xfId="941"/>
    <cellStyle name="常规 6 2 7 2" xfId="942"/>
    <cellStyle name="常规 4 2 17" xfId="943"/>
    <cellStyle name="常规 4 2 22" xfId="944"/>
    <cellStyle name="常规 4 2 18" xfId="945"/>
    <cellStyle name="常规 4 2 23" xfId="946"/>
    <cellStyle name="常规 4 2 19" xfId="947"/>
    <cellStyle name="常规 4 2 24" xfId="948"/>
    <cellStyle name="注释 11 2 2" xfId="949"/>
    <cellStyle name="常规 4 2 2" xfId="950"/>
    <cellStyle name="常规 4 4" xfId="951"/>
    <cellStyle name="输入 2 3" xfId="952"/>
    <cellStyle name="常规 4 2 2 10" xfId="953"/>
    <cellStyle name="输入 2 4" xfId="954"/>
    <cellStyle name="常规 4 2 2 11" xfId="955"/>
    <cellStyle name="输入 2 5" xfId="956"/>
    <cellStyle name="常规 4 2 2 12" xfId="957"/>
    <cellStyle name="常规 4 2 2 2" xfId="958"/>
    <cellStyle name="常规 4 4 2" xfId="959"/>
    <cellStyle name="常规 6 4" xfId="960"/>
    <cellStyle name="警告文本 2" xfId="961"/>
    <cellStyle name="常规 4 2 2 3 2" xfId="962"/>
    <cellStyle name="常规 4 2 2 4" xfId="963"/>
    <cellStyle name="常规 6 6" xfId="964"/>
    <cellStyle name="常规 4 2 2 4 2" xfId="965"/>
    <cellStyle name="常规 4 2 2 5" xfId="966"/>
    <cellStyle name="常规 6 7" xfId="967"/>
    <cellStyle name="常规 4 2 2 6" xfId="968"/>
    <cellStyle name="常规 6 8" xfId="969"/>
    <cellStyle name="常规 4 2 2 6 2" xfId="970"/>
    <cellStyle name="常规 4 2 2 7" xfId="971"/>
    <cellStyle name="常规 6 9" xfId="972"/>
    <cellStyle name="常规 4 2 2 8" xfId="973"/>
    <cellStyle name="常规 4 2 2 8 2" xfId="974"/>
    <cellStyle name="常规 4 2 3" xfId="975"/>
    <cellStyle name="常规 4 5" xfId="976"/>
    <cellStyle name="常规 4 2 3 2" xfId="977"/>
    <cellStyle name="常规 4 5 2" xfId="978"/>
    <cellStyle name="常规 7 4" xfId="979"/>
    <cellStyle name="常规 4 2 4" xfId="980"/>
    <cellStyle name="常规 4 6" xfId="981"/>
    <cellStyle name="链接单元格 9" xfId="982"/>
    <cellStyle name="常规 4 2 4 2" xfId="983"/>
    <cellStyle name="常规 4 6 2" xfId="984"/>
    <cellStyle name="常规 4 2 5" xfId="985"/>
    <cellStyle name="常规 4 7" xfId="986"/>
    <cellStyle name="常规 4 2 6" xfId="987"/>
    <cellStyle name="常规 4 8" xfId="988"/>
    <cellStyle name="常规 4 2 7" xfId="989"/>
    <cellStyle name="常规 4 9" xfId="990"/>
    <cellStyle name="常规 4 2 8" xfId="991"/>
    <cellStyle name="常规 4 2 9" xfId="992"/>
    <cellStyle name="常规 41 2" xfId="993"/>
    <cellStyle name="常规 40 2" xfId="994"/>
    <cellStyle name="常规 41 3" xfId="995"/>
    <cellStyle name="常规 6 2" xfId="996"/>
    <cellStyle name="注释 2" xfId="997"/>
    <cellStyle name="常规 7 18" xfId="998"/>
    <cellStyle name="常规 7 23" xfId="999"/>
    <cellStyle name="常规 6 2 11 2" xfId="1000"/>
    <cellStyle name="常规 6 2 12 2" xfId="1001"/>
    <cellStyle name="常规 6 2 2 2" xfId="1002"/>
    <cellStyle name="常规 6 2 4 2" xfId="1003"/>
    <cellStyle name="常规 6 2 6" xfId="1004"/>
    <cellStyle name="常规 6 2 6 2" xfId="1005"/>
    <cellStyle name="常规 6 2 7" xfId="1006"/>
    <cellStyle name="常规 6 2 8" xfId="1007"/>
    <cellStyle name="常规 6 2 8 2" xfId="1008"/>
    <cellStyle name="常规 6 2 9" xfId="1009"/>
    <cellStyle name="常规 6 2 9 2" xfId="1010"/>
    <cellStyle name="常规 6 3" xfId="1011"/>
    <cellStyle name="注释 3" xfId="1012"/>
    <cellStyle name="输入 7 2" xfId="1013"/>
    <cellStyle name="常规 7 19" xfId="1014"/>
    <cellStyle name="常规 7 24" xfId="1015"/>
    <cellStyle name="常规 7 10" xfId="1016"/>
    <cellStyle name="常规 7 11" xfId="1017"/>
    <cellStyle name="常规 7 13" xfId="1018"/>
    <cellStyle name="常规 7 14" xfId="1019"/>
    <cellStyle name="常规 7 15" xfId="1020"/>
    <cellStyle name="常规 7 20" xfId="1021"/>
    <cellStyle name="常规 7 16" xfId="1022"/>
    <cellStyle name="常规 7 21" xfId="1023"/>
    <cellStyle name="常规 7 2 12 2" xfId="1024"/>
    <cellStyle name="常规 7 22" xfId="1025"/>
    <cellStyle name="常规 7 17" xfId="1026"/>
    <cellStyle name="常规 7 2" xfId="1027"/>
    <cellStyle name="常规 7 2 2" xfId="1028"/>
    <cellStyle name="常规 7 2 2 2" xfId="1029"/>
    <cellStyle name="常规 7 2 4 2" xfId="1030"/>
    <cellStyle name="常规 7 4 2" xfId="1031"/>
    <cellStyle name="常规 7 5" xfId="1032"/>
    <cellStyle name="常规 7 6" xfId="1033"/>
    <cellStyle name="常规 7 7" xfId="1034"/>
    <cellStyle name="常规 7 8" xfId="1035"/>
    <cellStyle name="常规 7 9" xfId="1036"/>
    <cellStyle name="超链接 2" xfId="1037"/>
    <cellStyle name="好 2" xfId="1038"/>
    <cellStyle name="好 2 2" xfId="1039"/>
    <cellStyle name="好 3" xfId="1040"/>
    <cellStyle name="好 4" xfId="1041"/>
    <cellStyle name="好_KING" xfId="1042"/>
    <cellStyle name="汇总 7" xfId="1043"/>
    <cellStyle name="汇总 10 2" xfId="1044"/>
    <cellStyle name="汇总 7 2" xfId="1045"/>
    <cellStyle name="汇总 10 2 2" xfId="1046"/>
    <cellStyle name="汇总 8" xfId="1047"/>
    <cellStyle name="汇总 2 2 2 2" xfId="1048"/>
    <cellStyle name="汇总 10 3" xfId="1049"/>
    <cellStyle name="汇总 2" xfId="1050"/>
    <cellStyle name="汇总 2 2" xfId="1051"/>
    <cellStyle name="汇总 2 2 2" xfId="1052"/>
    <cellStyle name="汇总 2 2 3" xfId="1053"/>
    <cellStyle name="检查单元格 2" xfId="1054"/>
    <cellStyle name="汇总 2 3" xfId="1055"/>
    <cellStyle name="计算 3 2 2" xfId="1056"/>
    <cellStyle name="检查单元格 2 2" xfId="1057"/>
    <cellStyle name="汇总 2 3 2" xfId="1058"/>
    <cellStyle name="检查单元格 2 3" xfId="1059"/>
    <cellStyle name="汇总 2 3 3" xfId="1060"/>
    <cellStyle name="检查单元格 3" xfId="1061"/>
    <cellStyle name="汇总 2 4" xfId="1062"/>
    <cellStyle name="汇总 2 4 2" xfId="1063"/>
    <cellStyle name="汇总 2 4 2 2" xfId="1064"/>
    <cellStyle name="汇总 2 4 3" xfId="1065"/>
    <cellStyle name="检查单元格 4" xfId="1066"/>
    <cellStyle name="汇总 2 5" xfId="1067"/>
    <cellStyle name="计算 2 3 2 2" xfId="1068"/>
    <cellStyle name="汇总 2 5 2" xfId="1069"/>
    <cellStyle name="检查单元格 5" xfId="1070"/>
    <cellStyle name="汇总 2 6" xfId="1071"/>
    <cellStyle name="检查单元格 6" xfId="1072"/>
    <cellStyle name="汇总 2 7" xfId="1073"/>
    <cellStyle name="汇总 3 2" xfId="1074"/>
    <cellStyle name="汇总 3 2 2" xfId="1075"/>
    <cellStyle name="汇总 3 3" xfId="1076"/>
    <cellStyle name="汇总 4" xfId="1077"/>
    <cellStyle name="汇总 4 2" xfId="1078"/>
    <cellStyle name="汇总 4 2 2" xfId="1079"/>
    <cellStyle name="汇总 4 3" xfId="1080"/>
    <cellStyle name="汇总 5" xfId="1081"/>
    <cellStyle name="汇总 6" xfId="1082"/>
    <cellStyle name="汇总 6 2" xfId="1083"/>
    <cellStyle name="汇总 6 2 2" xfId="1084"/>
    <cellStyle name="汇总 6 3" xfId="1085"/>
    <cellStyle name="汇总 7 2 2" xfId="1086"/>
    <cellStyle name="汇总 7 3" xfId="1087"/>
    <cellStyle name="汇总 8 2" xfId="1088"/>
    <cellStyle name="汇总 8 3" xfId="1089"/>
    <cellStyle name="汇总 9" xfId="1090"/>
    <cellStyle name="汇总 9 2" xfId="1091"/>
    <cellStyle name="汇总 9 2 2" xfId="1092"/>
    <cellStyle name="BOM_Level_Below3 3" xfId="1093"/>
    <cellStyle name="汇总 9 3" xfId="1094"/>
    <cellStyle name="计算 10 2" xfId="1095"/>
    <cellStyle name="注释 2 2 2 3" xfId="1096"/>
    <cellStyle name="计算 10 2 2" xfId="1097"/>
    <cellStyle name="计算 10 3" xfId="1098"/>
    <cellStyle name="计算 11 2 2" xfId="1099"/>
    <cellStyle name="计算 2" xfId="1100"/>
    <cellStyle name="强调文字颜色 1 8" xfId="1101"/>
    <cellStyle name="计算 2 2" xfId="1102"/>
    <cellStyle name="计算 2 2 2" xfId="1103"/>
    <cellStyle name="计算 2 2 2 2" xfId="1104"/>
    <cellStyle name="计算 2 2 3" xfId="1105"/>
    <cellStyle name="计算 2 3 2" xfId="1106"/>
    <cellStyle name="计算 2 4" xfId="1107"/>
    <cellStyle name="计算 2 4 2" xfId="1108"/>
    <cellStyle name="计算 2 4 3" xfId="1109"/>
    <cellStyle name="计算 2 5" xfId="1110"/>
    <cellStyle name="计算 2 5 2" xfId="1111"/>
    <cellStyle name="计算 2 6" xfId="1112"/>
    <cellStyle name="计算 2 6 2" xfId="1113"/>
    <cellStyle name="计算 3" xfId="1114"/>
    <cellStyle name="强调文字颜色 1 9" xfId="1115"/>
    <cellStyle name="计算 3 3" xfId="1116"/>
    <cellStyle name="计算 4" xfId="1117"/>
    <cellStyle name="计算 4 2" xfId="1118"/>
    <cellStyle name="计算 4 3" xfId="1119"/>
    <cellStyle name="计算 5" xfId="1120"/>
    <cellStyle name="计算 5 2" xfId="1121"/>
    <cellStyle name="计算 5 3" xfId="1122"/>
    <cellStyle name="计算 6" xfId="1123"/>
    <cellStyle name="计算 6 2 2" xfId="1124"/>
    <cellStyle name="计算 7 2 2" xfId="1125"/>
    <cellStyle name="计算 8 2 2" xfId="1126"/>
    <cellStyle name="检查单元格 7" xfId="1127"/>
    <cellStyle name="输出 3 2 2" xfId="1128"/>
    <cellStyle name="检查单元格 8" xfId="1129"/>
    <cellStyle name="检查单元格 9" xfId="1130"/>
    <cellStyle name="解释性文本 2" xfId="1131"/>
    <cellStyle name="解释性文本 3" xfId="1132"/>
    <cellStyle name="警告文本 10" xfId="1133"/>
    <cellStyle name="警告文本 11" xfId="1134"/>
    <cellStyle name="警告文本 2 2" xfId="1135"/>
    <cellStyle name="警告文本 2 4" xfId="1136"/>
    <cellStyle name="样式 1 2" xfId="1137"/>
    <cellStyle name="警告文本 2 5" xfId="1138"/>
    <cellStyle name="警告文本 3" xfId="1139"/>
    <cellStyle name="警告文本 4" xfId="1140"/>
    <cellStyle name="警告文本 5" xfId="1141"/>
    <cellStyle name="警告文本 6" xfId="1142"/>
    <cellStyle name="警告文本 7" xfId="1143"/>
    <cellStyle name="警告文本 8" xfId="1144"/>
    <cellStyle name="警告文本 9" xfId="1145"/>
    <cellStyle name="链接单元格 10" xfId="1146"/>
    <cellStyle name="链接单元格 11" xfId="1147"/>
    <cellStyle name="链接单元格 2" xfId="1148"/>
    <cellStyle name="链接单元格 2 2" xfId="1149"/>
    <cellStyle name="注释 6 3" xfId="1150"/>
    <cellStyle name="链接单元格 2 3" xfId="1151"/>
    <cellStyle name="链接单元格 2 4" xfId="1152"/>
    <cellStyle name="链接单元格 2 5" xfId="1153"/>
    <cellStyle name="链接单元格 3" xfId="1154"/>
    <cellStyle name="链接单元格 4" xfId="1155"/>
    <cellStyle name="输出 2 4 2 2" xfId="1156"/>
    <cellStyle name="链接单元格 5" xfId="1157"/>
    <cellStyle name="链接单元格 6" xfId="1158"/>
    <cellStyle name="链接单元格 8" xfId="1159"/>
    <cellStyle name="强调文字颜色 1 10" xfId="1160"/>
    <cellStyle name="强调文字颜色 1 11" xfId="1161"/>
    <cellStyle name="强调文字颜色 1 2" xfId="1162"/>
    <cellStyle name="强调文字颜色 1 3" xfId="1163"/>
    <cellStyle name="强调文字颜色 1 4" xfId="1164"/>
    <cellStyle name="强调文字颜色 1 5" xfId="1165"/>
    <cellStyle name="强调文字颜色 1 6" xfId="1166"/>
    <cellStyle name="强调文字颜色 1 7" xfId="1167"/>
    <cellStyle name="强调文字颜色 2 10" xfId="1168"/>
    <cellStyle name="强调文字颜色 2 11" xfId="1169"/>
    <cellStyle name="强调文字颜色 2 2" xfId="1170"/>
    <cellStyle name="强调文字颜色 2 2 2" xfId="1171"/>
    <cellStyle name="强调文字颜色 2 2 3" xfId="1172"/>
    <cellStyle name="强调文字颜色 2 2 4" xfId="1173"/>
    <cellStyle name="强调文字颜色 2 2 5" xfId="1174"/>
    <cellStyle name="输入 11 2 2" xfId="1175"/>
    <cellStyle name="强调文字颜色 2 3" xfId="1176"/>
    <cellStyle name="强调文字颜色 2 4" xfId="1177"/>
    <cellStyle name="强调文字颜色 2 5" xfId="1178"/>
    <cellStyle name="强调文字颜色 2 6" xfId="1179"/>
    <cellStyle name="强调文字颜色 2 7" xfId="1180"/>
    <cellStyle name="强调文字颜色 2 8" xfId="1181"/>
    <cellStyle name="强调文字颜色 2 9" xfId="1182"/>
    <cellStyle name="强调文字颜色 3 10" xfId="1183"/>
    <cellStyle name="强调文字颜色 3 11" xfId="1184"/>
    <cellStyle name="强调文字颜色 3 2" xfId="1185"/>
    <cellStyle name="强调文字颜色 3 2 2" xfId="1186"/>
    <cellStyle name="适中 2 3" xfId="1187"/>
    <cellStyle name="强调文字颜色 3 2 3" xfId="1188"/>
    <cellStyle name="适中 2 4" xfId="1189"/>
    <cellStyle name="强调文字颜色 3 2 4" xfId="1190"/>
    <cellStyle name="适中 2 5" xfId="1191"/>
    <cellStyle name="强调文字颜色 3 2 5" xfId="1192"/>
    <cellStyle name="强调文字颜色 4 2" xfId="1193"/>
    <cellStyle name="强调文字颜色 4 2 2" xfId="1194"/>
    <cellStyle name="强调文字颜色 4 2 3" xfId="1195"/>
    <cellStyle name="强调文字颜色 4 2 4" xfId="1196"/>
    <cellStyle name="强调文字颜色 4 2 5" xfId="1197"/>
    <cellStyle name="强调文字颜色 4 3" xfId="1198"/>
    <cellStyle name="强调文字颜色 4 4" xfId="1199"/>
    <cellStyle name="强调文字颜色 4 5" xfId="1200"/>
    <cellStyle name="强调文字颜色 4 6" xfId="1201"/>
    <cellStyle name="强调文字颜色 4 7" xfId="1202"/>
    <cellStyle name="强调文字颜色 4 8" xfId="1203"/>
    <cellStyle name="输入 10" xfId="1204"/>
    <cellStyle name="强调文字颜色 4 9" xfId="1205"/>
    <cellStyle name="输入 11" xfId="1206"/>
    <cellStyle name="强调文字颜色 5 11" xfId="1207"/>
    <cellStyle name="强调文字颜色 5 2" xfId="1208"/>
    <cellStyle name="强调文字颜色 5 2 2" xfId="1209"/>
    <cellStyle name="强调文字颜色 5 2 3" xfId="1210"/>
    <cellStyle name="强调文字颜色 5 3" xfId="1211"/>
    <cellStyle name="强调文字颜色 5 4" xfId="1212"/>
    <cellStyle name="强调文字颜色 5 5" xfId="1213"/>
    <cellStyle name="强调文字颜色 5 6" xfId="1214"/>
    <cellStyle name="强调文字颜色 5 7" xfId="1215"/>
    <cellStyle name="强调文字颜色 5 8" xfId="1216"/>
    <cellStyle name="强调文字颜色 5 9" xfId="1217"/>
    <cellStyle name="强调文字颜色 6 10" xfId="1218"/>
    <cellStyle name="强调文字颜色 6 11" xfId="1219"/>
    <cellStyle name="强调文字颜色 6 2" xfId="1220"/>
    <cellStyle name="强调文字颜色 6 2 2" xfId="1221"/>
    <cellStyle name="强调文字颜色 6 2 3" xfId="1222"/>
    <cellStyle name="强调文字颜色 6 2 5" xfId="1223"/>
    <cellStyle name="强调文字颜色 6 3" xfId="1224"/>
    <cellStyle name="强调文字颜色 6 4" xfId="1225"/>
    <cellStyle name="强调文字颜色 6 5" xfId="1226"/>
    <cellStyle name="强调文字颜色 6 6" xfId="1227"/>
    <cellStyle name="强调文字颜色 6 7" xfId="1228"/>
    <cellStyle name="强调文字颜色 6 8" xfId="1229"/>
    <cellStyle name="强调文字颜色 6 9" xfId="1230"/>
    <cellStyle name="适中 10" xfId="1231"/>
    <cellStyle name="适中 11" xfId="1232"/>
    <cellStyle name="适中 2" xfId="1233"/>
    <cellStyle name="适中 2 2" xfId="1234"/>
    <cellStyle name="适中 3" xfId="1235"/>
    <cellStyle name="输出 10" xfId="1236"/>
    <cellStyle name="输出 10 2" xfId="1237"/>
    <cellStyle name="输出 10 2 2" xfId="1238"/>
    <cellStyle name="输出 10 3" xfId="1239"/>
    <cellStyle name="输出 11" xfId="1240"/>
    <cellStyle name="输出 11 2 2" xfId="1241"/>
    <cellStyle name="输出 2" xfId="1242"/>
    <cellStyle name="输出 2 2" xfId="1243"/>
    <cellStyle name="输出 2 2 2" xfId="1244"/>
    <cellStyle name="输出 2 2 2 2" xfId="1245"/>
    <cellStyle name="输出 2 2 3" xfId="1246"/>
    <cellStyle name="输出 2 3" xfId="1247"/>
    <cellStyle name="输出 2 3 2" xfId="1248"/>
    <cellStyle name="输出 2 3 2 2" xfId="1249"/>
    <cellStyle name="输出 2 3 3" xfId="1250"/>
    <cellStyle name="输出 2 4" xfId="1251"/>
    <cellStyle name="输出 2 4 2" xfId="1252"/>
    <cellStyle name="输出 2 4 3" xfId="1253"/>
    <cellStyle name="输出 2 5" xfId="1254"/>
    <cellStyle name="输出 2 5 2" xfId="1255"/>
    <cellStyle name="输出 2 6" xfId="1256"/>
    <cellStyle name="输出 2 6 2" xfId="1257"/>
    <cellStyle name="输出 2 7" xfId="1258"/>
    <cellStyle name="输出 3" xfId="1259"/>
    <cellStyle name="输出 3 2" xfId="1260"/>
    <cellStyle name="输出 4" xfId="1261"/>
    <cellStyle name="输出 5" xfId="1262"/>
    <cellStyle name="输出 5 2" xfId="1263"/>
    <cellStyle name="输出 5 3" xfId="1264"/>
    <cellStyle name="输出 6" xfId="1265"/>
    <cellStyle name="输出 6 2 2" xfId="1266"/>
    <cellStyle name="输入 2 2 3" xfId="1267"/>
    <cellStyle name="输出 6 3" xfId="1268"/>
    <cellStyle name="输出 7" xfId="1269"/>
    <cellStyle name="输出 7 2" xfId="1270"/>
    <cellStyle name="输出 7 2 2" xfId="1271"/>
    <cellStyle name="输出 7 3" xfId="1272"/>
    <cellStyle name="输出 8 2" xfId="1273"/>
    <cellStyle name="输出 8 3" xfId="1274"/>
    <cellStyle name="输出 9 2" xfId="1275"/>
    <cellStyle name="输出 9 3" xfId="1276"/>
    <cellStyle name="输入 10 2" xfId="1277"/>
    <cellStyle name="输入 10 3" xfId="1278"/>
    <cellStyle name="输入 2 2 2" xfId="1279"/>
    <cellStyle name="输入 2 3 2 2" xfId="1280"/>
    <cellStyle name="输入 2 3 3" xfId="1281"/>
    <cellStyle name="输入 2 4 2 2" xfId="1282"/>
    <cellStyle name="输入 2 4 3" xfId="1283"/>
    <cellStyle name="输入 2 6" xfId="1284"/>
    <cellStyle name="输入 2 6 2" xfId="1285"/>
    <cellStyle name="输入 2 7" xfId="1286"/>
    <cellStyle name="输入 3 2 2" xfId="1287"/>
    <cellStyle name="输入 3 3" xfId="1288"/>
    <cellStyle name="输入 4" xfId="1289"/>
    <cellStyle name="输入 4 3" xfId="1290"/>
    <cellStyle name="输入 5" xfId="1291"/>
    <cellStyle name="输入 5 3" xfId="1292"/>
    <cellStyle name="输入 6" xfId="1293"/>
    <cellStyle name="输入 7" xfId="1294"/>
    <cellStyle name="输入 7 3" xfId="1295"/>
    <cellStyle name="注释 4" xfId="1296"/>
    <cellStyle name="输入 8" xfId="1297"/>
    <cellStyle name="输入 8 2" xfId="1298"/>
    <cellStyle name="输入 8 3" xfId="1299"/>
    <cellStyle name="输入 9" xfId="1300"/>
    <cellStyle name="输入 9 3" xfId="1301"/>
    <cellStyle name="注释 2 2 2" xfId="1302"/>
    <cellStyle name="注释 2 2 2 2" xfId="1303"/>
    <cellStyle name="注释 2 2 3" xfId="1304"/>
    <cellStyle name="注释 2 2 3 2" xfId="1305"/>
    <cellStyle name="注释 2 3 2" xfId="1306"/>
    <cellStyle name="注释 2 3 2 2" xfId="1307"/>
    <cellStyle name="注释 2 3 3" xfId="1308"/>
    <cellStyle name="注释 2 4 2" xfId="1309"/>
    <cellStyle name="注释 2 4 3" xfId="1310"/>
    <cellStyle name="注释 2 6" xfId="1311"/>
    <cellStyle name="注释 3 2 2" xfId="1312"/>
    <cellStyle name="注释 5" xfId="1313"/>
    <cellStyle name="注释 5 2" xfId="1314"/>
    <cellStyle name="注释 5 3" xfId="1315"/>
    <cellStyle name="注释 6" xfId="1316"/>
    <cellStyle name="注释 6 2" xfId="1317"/>
    <cellStyle name="注释 6 2 2" xfId="1318"/>
    <cellStyle name="注释 7" xfId="1319"/>
    <cellStyle name="注释 7 2 2" xfId="1320"/>
    <cellStyle name="注释 8" xfId="1321"/>
    <cellStyle name="注释 8 2" xfId="1322"/>
    <cellStyle name="注释 8 2 2" xfId="1323"/>
    <cellStyle name="注释 8 3" xfId="1324"/>
    <cellStyle name="注释 9" xfId="1325"/>
    <cellStyle name="注释 9 3" xfId="1326"/>
    <cellStyle name="BOM_Level_Below3 5" xfId="1327"/>
    <cellStyle name="样式 1 10 2 2 2" xfId="1328"/>
    <cellStyle name="RowLevel_1" xfId="1329"/>
    <cellStyle name="BOM_Level_Below3 3 2" xfId="1330"/>
  </cellStyles>
  <dxfs count="1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haredStrings" Target="sharedStrings.xml"/><Relationship Id="rId44" Type="http://schemas.openxmlformats.org/officeDocument/2006/relationships/styles" Target="styles.xml"/><Relationship Id="rId43" Type="http://schemas.openxmlformats.org/officeDocument/2006/relationships/theme" Target="theme/theme1.xml"/><Relationship Id="rId42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7.png"/><Relationship Id="rId8" Type="http://schemas.openxmlformats.org/officeDocument/2006/relationships/image" Target="../media/image116.png"/><Relationship Id="rId7" Type="http://schemas.openxmlformats.org/officeDocument/2006/relationships/image" Target="../media/image115.png"/><Relationship Id="rId6" Type="http://schemas.openxmlformats.org/officeDocument/2006/relationships/image" Target="../media/image114.png"/><Relationship Id="rId5" Type="http://schemas.openxmlformats.org/officeDocument/2006/relationships/image" Target="../media/image113.png"/><Relationship Id="rId4" Type="http://schemas.openxmlformats.org/officeDocument/2006/relationships/image" Target="../media/image112.png"/><Relationship Id="rId3" Type="http://schemas.openxmlformats.org/officeDocument/2006/relationships/image" Target="../media/image111.png"/><Relationship Id="rId2" Type="http://schemas.openxmlformats.org/officeDocument/2006/relationships/image" Target="../media/image110.png"/><Relationship Id="rId13" Type="http://schemas.openxmlformats.org/officeDocument/2006/relationships/image" Target="../media/image121.emf"/><Relationship Id="rId12" Type="http://schemas.openxmlformats.org/officeDocument/2006/relationships/image" Target="../media/image120.emf"/><Relationship Id="rId11" Type="http://schemas.openxmlformats.org/officeDocument/2006/relationships/image" Target="../media/image119.png"/><Relationship Id="rId10" Type="http://schemas.openxmlformats.org/officeDocument/2006/relationships/image" Target="../media/image118.png"/><Relationship Id="rId1" Type="http://schemas.openxmlformats.org/officeDocument/2006/relationships/image" Target="../media/image109.png"/></Relationships>
</file>

<file path=xl/drawings/_rels/drawing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6.emf"/><Relationship Id="rId3" Type="http://schemas.openxmlformats.org/officeDocument/2006/relationships/image" Target="../media/image99.emf"/><Relationship Id="rId2" Type="http://schemas.openxmlformats.org/officeDocument/2006/relationships/image" Target="../media/image86.emf"/><Relationship Id="rId1" Type="http://schemas.openxmlformats.org/officeDocument/2006/relationships/image" Target="../media/image122.emf"/></Relationships>
</file>

<file path=xl/drawings/_rels/drawing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6.emf"/><Relationship Id="rId3" Type="http://schemas.openxmlformats.org/officeDocument/2006/relationships/image" Target="../media/image125.emf"/><Relationship Id="rId2" Type="http://schemas.openxmlformats.org/officeDocument/2006/relationships/image" Target="../media/image124.emf"/><Relationship Id="rId1" Type="http://schemas.openxmlformats.org/officeDocument/2006/relationships/image" Target="../media/image123.emf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png"/><Relationship Id="rId8" Type="http://schemas.openxmlformats.org/officeDocument/2006/relationships/image" Target="../media/image46.png"/><Relationship Id="rId7" Type="http://schemas.openxmlformats.org/officeDocument/2006/relationships/image" Target="../media/image129.png"/><Relationship Id="rId6" Type="http://schemas.openxmlformats.org/officeDocument/2006/relationships/image" Target="../media/image128.png"/><Relationship Id="rId5" Type="http://schemas.openxmlformats.org/officeDocument/2006/relationships/image" Target="../media/image48.png"/><Relationship Id="rId4" Type="http://schemas.openxmlformats.org/officeDocument/2006/relationships/image" Target="../media/image47.png"/><Relationship Id="rId3" Type="http://schemas.openxmlformats.org/officeDocument/2006/relationships/image" Target="../media/image127.png"/><Relationship Id="rId2" Type="http://schemas.openxmlformats.org/officeDocument/2006/relationships/image" Target="../media/image45.png"/><Relationship Id="rId11" Type="http://schemas.openxmlformats.org/officeDocument/2006/relationships/image" Target="../media/image130.png"/><Relationship Id="rId10" Type="http://schemas.openxmlformats.org/officeDocument/2006/relationships/image" Target="../media/image94.png"/><Relationship Id="rId1" Type="http://schemas.openxmlformats.org/officeDocument/2006/relationships/image" Target="../media/image57.png"/></Relationships>
</file>

<file path=xl/drawings/_rels/drawing1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4.png"/><Relationship Id="rId8" Type="http://schemas.openxmlformats.org/officeDocument/2006/relationships/image" Target="../media/image127.png"/><Relationship Id="rId7" Type="http://schemas.openxmlformats.org/officeDocument/2006/relationships/image" Target="../media/image133.emf"/><Relationship Id="rId6" Type="http://schemas.openxmlformats.org/officeDocument/2006/relationships/image" Target="../media/image44.png"/><Relationship Id="rId5" Type="http://schemas.openxmlformats.org/officeDocument/2006/relationships/image" Target="../media/image42.png"/><Relationship Id="rId4" Type="http://schemas.openxmlformats.org/officeDocument/2006/relationships/image" Target="../media/image132.emf"/><Relationship Id="rId3" Type="http://schemas.openxmlformats.org/officeDocument/2006/relationships/image" Target="../media/image43.png"/><Relationship Id="rId2" Type="http://schemas.openxmlformats.org/officeDocument/2006/relationships/image" Target="../media/image131.png"/><Relationship Id="rId10" Type="http://schemas.openxmlformats.org/officeDocument/2006/relationships/image" Target="../media/image134.png"/><Relationship Id="rId1" Type="http://schemas.openxmlformats.org/officeDocument/2006/relationships/image" Target="../media/image56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png"/><Relationship Id="rId49" Type="http://schemas.openxmlformats.org/officeDocument/2006/relationships/image" Target="../media/image50.emf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emf"/><Relationship Id="rId4" Type="http://schemas.openxmlformats.org/officeDocument/2006/relationships/image" Target="../media/image5.pn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jpeg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w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jpe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57.png"/><Relationship Id="rId8" Type="http://schemas.openxmlformats.org/officeDocument/2006/relationships/image" Target="../media/image56.png"/><Relationship Id="rId7" Type="http://schemas.openxmlformats.org/officeDocument/2006/relationships/image" Target="../media/image7.png"/><Relationship Id="rId6" Type="http://schemas.openxmlformats.org/officeDocument/2006/relationships/image" Target="../media/image55.png"/><Relationship Id="rId5" Type="http://schemas.openxmlformats.org/officeDocument/2006/relationships/image" Target="../media/image6.png"/><Relationship Id="rId42" Type="http://schemas.openxmlformats.org/officeDocument/2006/relationships/image" Target="../media/image54.png"/><Relationship Id="rId41" Type="http://schemas.openxmlformats.org/officeDocument/2006/relationships/image" Target="../media/image51.emf"/><Relationship Id="rId40" Type="http://schemas.openxmlformats.org/officeDocument/2006/relationships/image" Target="../media/image31.emf"/><Relationship Id="rId4" Type="http://schemas.openxmlformats.org/officeDocument/2006/relationships/image" Target="../media/image5.png"/><Relationship Id="rId39" Type="http://schemas.openxmlformats.org/officeDocument/2006/relationships/image" Target="../media/image85.png"/><Relationship Id="rId38" Type="http://schemas.openxmlformats.org/officeDocument/2006/relationships/image" Target="../media/image84.png"/><Relationship Id="rId37" Type="http://schemas.openxmlformats.org/officeDocument/2006/relationships/image" Target="../media/image83.png"/><Relationship Id="rId36" Type="http://schemas.openxmlformats.org/officeDocument/2006/relationships/image" Target="../media/image82.emf"/><Relationship Id="rId35" Type="http://schemas.openxmlformats.org/officeDocument/2006/relationships/image" Target="../media/image81.emf"/><Relationship Id="rId34" Type="http://schemas.openxmlformats.org/officeDocument/2006/relationships/image" Target="../media/image80.emf"/><Relationship Id="rId33" Type="http://schemas.openxmlformats.org/officeDocument/2006/relationships/image" Target="../media/image79.emf"/><Relationship Id="rId32" Type="http://schemas.openxmlformats.org/officeDocument/2006/relationships/image" Target="../media/image78.png"/><Relationship Id="rId31" Type="http://schemas.openxmlformats.org/officeDocument/2006/relationships/image" Target="../media/image77.emf"/><Relationship Id="rId30" Type="http://schemas.openxmlformats.org/officeDocument/2006/relationships/image" Target="../media/image76.emf"/><Relationship Id="rId3" Type="http://schemas.openxmlformats.org/officeDocument/2006/relationships/image" Target="../media/image4.png"/><Relationship Id="rId29" Type="http://schemas.openxmlformats.org/officeDocument/2006/relationships/image" Target="../media/image75.png"/><Relationship Id="rId28" Type="http://schemas.openxmlformats.org/officeDocument/2006/relationships/image" Target="../media/image74.png"/><Relationship Id="rId27" Type="http://schemas.openxmlformats.org/officeDocument/2006/relationships/image" Target="../media/image73.png"/><Relationship Id="rId26" Type="http://schemas.openxmlformats.org/officeDocument/2006/relationships/image" Target="../media/image72.png"/><Relationship Id="rId25" Type="http://schemas.openxmlformats.org/officeDocument/2006/relationships/image" Target="../media/image71.png"/><Relationship Id="rId24" Type="http://schemas.openxmlformats.org/officeDocument/2006/relationships/image" Target="../media/image70.png"/><Relationship Id="rId23" Type="http://schemas.openxmlformats.org/officeDocument/2006/relationships/image" Target="../media/image69.png"/><Relationship Id="rId22" Type="http://schemas.openxmlformats.org/officeDocument/2006/relationships/image" Target="../media/image68.png"/><Relationship Id="rId21" Type="http://schemas.openxmlformats.org/officeDocument/2006/relationships/image" Target="../media/image67.png"/><Relationship Id="rId20" Type="http://schemas.openxmlformats.org/officeDocument/2006/relationships/image" Target="../media/image66.png"/><Relationship Id="rId2" Type="http://schemas.openxmlformats.org/officeDocument/2006/relationships/image" Target="../media/image3.png"/><Relationship Id="rId19" Type="http://schemas.openxmlformats.org/officeDocument/2006/relationships/image" Target="../media/image65.png"/><Relationship Id="rId18" Type="http://schemas.openxmlformats.org/officeDocument/2006/relationships/image" Target="../media/image64.png"/><Relationship Id="rId17" Type="http://schemas.openxmlformats.org/officeDocument/2006/relationships/image" Target="../media/image63.png"/><Relationship Id="rId16" Type="http://schemas.openxmlformats.org/officeDocument/2006/relationships/image" Target="../media/image62.png"/><Relationship Id="rId15" Type="http://schemas.openxmlformats.org/officeDocument/2006/relationships/image" Target="../media/image61.png"/><Relationship Id="rId14" Type="http://schemas.openxmlformats.org/officeDocument/2006/relationships/image" Target="../media/image9.png"/><Relationship Id="rId13" Type="http://schemas.openxmlformats.org/officeDocument/2006/relationships/image" Target="../media/image60.png"/><Relationship Id="rId12" Type="http://schemas.openxmlformats.org/officeDocument/2006/relationships/image" Target="../media/image8.png"/><Relationship Id="rId11" Type="http://schemas.openxmlformats.org/officeDocument/2006/relationships/image" Target="../media/image59.png"/><Relationship Id="rId10" Type="http://schemas.openxmlformats.org/officeDocument/2006/relationships/image" Target="../media/image58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emf"/><Relationship Id="rId2" Type="http://schemas.openxmlformats.org/officeDocument/2006/relationships/image" Target="../media/image55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94.png"/><Relationship Id="rId8" Type="http://schemas.openxmlformats.org/officeDocument/2006/relationships/image" Target="../media/image93.png"/><Relationship Id="rId7" Type="http://schemas.openxmlformats.org/officeDocument/2006/relationships/image" Target="../media/image92.png"/><Relationship Id="rId6" Type="http://schemas.openxmlformats.org/officeDocument/2006/relationships/image" Target="../media/image91.png"/><Relationship Id="rId5" Type="http://schemas.openxmlformats.org/officeDocument/2006/relationships/image" Target="../media/image90.png"/><Relationship Id="rId4" Type="http://schemas.openxmlformats.org/officeDocument/2006/relationships/image" Target="../media/image89.png"/><Relationship Id="rId3" Type="http://schemas.openxmlformats.org/officeDocument/2006/relationships/image" Target="../media/image88.png"/><Relationship Id="rId2" Type="http://schemas.openxmlformats.org/officeDocument/2006/relationships/image" Target="../media/image87.png"/><Relationship Id="rId12" Type="http://schemas.openxmlformats.org/officeDocument/2006/relationships/image" Target="../media/image97.png"/><Relationship Id="rId11" Type="http://schemas.openxmlformats.org/officeDocument/2006/relationships/image" Target="../media/image96.png"/><Relationship Id="rId10" Type="http://schemas.openxmlformats.org/officeDocument/2006/relationships/image" Target="../media/image95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6.emf"/><Relationship Id="rId1" Type="http://schemas.openxmlformats.org/officeDocument/2006/relationships/image" Target="../media/image5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emf"/><Relationship Id="rId2" Type="http://schemas.openxmlformats.org/officeDocument/2006/relationships/image" Target="../media/image99.emf"/><Relationship Id="rId1" Type="http://schemas.openxmlformats.org/officeDocument/2006/relationships/image" Target="../media/image98.pn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58.png"/><Relationship Id="rId8" Type="http://schemas.openxmlformats.org/officeDocument/2006/relationships/image" Target="../media/image57.png"/><Relationship Id="rId7" Type="http://schemas.openxmlformats.org/officeDocument/2006/relationships/image" Target="../media/image56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8" Type="http://schemas.openxmlformats.org/officeDocument/2006/relationships/image" Target="../media/image38.png"/><Relationship Id="rId37" Type="http://schemas.openxmlformats.org/officeDocument/2006/relationships/image" Target="../media/image100.emf"/><Relationship Id="rId36" Type="http://schemas.openxmlformats.org/officeDocument/2006/relationships/image" Target="../media/image99.emf"/><Relationship Id="rId35" Type="http://schemas.openxmlformats.org/officeDocument/2006/relationships/image" Target="../media/image98.png"/><Relationship Id="rId34" Type="http://schemas.openxmlformats.org/officeDocument/2006/relationships/image" Target="../media/image86.emf"/><Relationship Id="rId33" Type="http://schemas.openxmlformats.org/officeDocument/2006/relationships/image" Target="../media/image55.png"/><Relationship Id="rId32" Type="http://schemas.openxmlformats.org/officeDocument/2006/relationships/image" Target="../media/image108.png"/><Relationship Id="rId31" Type="http://schemas.openxmlformats.org/officeDocument/2006/relationships/image" Target="../media/image107.png"/><Relationship Id="rId30" Type="http://schemas.openxmlformats.org/officeDocument/2006/relationships/image" Target="../media/image17.jpeg"/><Relationship Id="rId3" Type="http://schemas.openxmlformats.org/officeDocument/2006/relationships/image" Target="../media/image4.png"/><Relationship Id="rId29" Type="http://schemas.openxmlformats.org/officeDocument/2006/relationships/image" Target="../media/image16.png"/><Relationship Id="rId28" Type="http://schemas.openxmlformats.org/officeDocument/2006/relationships/image" Target="../media/image106.png"/><Relationship Id="rId27" Type="http://schemas.openxmlformats.org/officeDocument/2006/relationships/image" Target="../media/image28.emf"/><Relationship Id="rId26" Type="http://schemas.openxmlformats.org/officeDocument/2006/relationships/image" Target="../media/image62.png"/><Relationship Id="rId25" Type="http://schemas.openxmlformats.org/officeDocument/2006/relationships/image" Target="../media/image105.png"/><Relationship Id="rId24" Type="http://schemas.openxmlformats.org/officeDocument/2006/relationships/image" Target="../media/image61.png"/><Relationship Id="rId23" Type="http://schemas.openxmlformats.org/officeDocument/2006/relationships/image" Target="../media/image15.png"/><Relationship Id="rId22" Type="http://schemas.openxmlformats.org/officeDocument/2006/relationships/image" Target="../media/image104.png"/><Relationship Id="rId21" Type="http://schemas.openxmlformats.org/officeDocument/2006/relationships/image" Target="../media/image14.png"/><Relationship Id="rId20" Type="http://schemas.openxmlformats.org/officeDocument/2006/relationships/image" Target="../media/image13.png"/><Relationship Id="rId2" Type="http://schemas.openxmlformats.org/officeDocument/2006/relationships/image" Target="../media/image3.png"/><Relationship Id="rId19" Type="http://schemas.openxmlformats.org/officeDocument/2006/relationships/image" Target="../media/image12.png"/><Relationship Id="rId18" Type="http://schemas.openxmlformats.org/officeDocument/2006/relationships/image" Target="../media/image11.png"/><Relationship Id="rId17" Type="http://schemas.openxmlformats.org/officeDocument/2006/relationships/image" Target="../media/image103.png"/><Relationship Id="rId16" Type="http://schemas.openxmlformats.org/officeDocument/2006/relationships/image" Target="../media/image10.png"/><Relationship Id="rId15" Type="http://schemas.openxmlformats.org/officeDocument/2006/relationships/image" Target="../media/image102.emf"/><Relationship Id="rId14" Type="http://schemas.openxmlformats.org/officeDocument/2006/relationships/image" Target="../media/image101.png"/><Relationship Id="rId13" Type="http://schemas.openxmlformats.org/officeDocument/2006/relationships/image" Target="../media/image9.png"/><Relationship Id="rId12" Type="http://schemas.openxmlformats.org/officeDocument/2006/relationships/image" Target="../media/image60.png"/><Relationship Id="rId11" Type="http://schemas.openxmlformats.org/officeDocument/2006/relationships/image" Target="../media/image8.png"/><Relationship Id="rId10" Type="http://schemas.openxmlformats.org/officeDocument/2006/relationships/image" Target="../media/image59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123265</xdr:rowOff>
    </xdr:from>
    <xdr:to>
      <xdr:col>2</xdr:col>
      <xdr:colOff>913765</xdr:colOff>
      <xdr:row>9</xdr:row>
      <xdr:rowOff>447750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2237740"/>
          <a:ext cx="1935480" cy="27628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19637</xdr:colOff>
      <xdr:row>7</xdr:row>
      <xdr:rowOff>35403</xdr:rowOff>
    </xdr:from>
    <xdr:to>
      <xdr:col>17</xdr:col>
      <xdr:colOff>556752</xdr:colOff>
      <xdr:row>7</xdr:row>
      <xdr:rowOff>282464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6151245" y="1758950"/>
          <a:ext cx="495935" cy="2470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35624</xdr:colOff>
      <xdr:row>8</xdr:row>
      <xdr:rowOff>28549</xdr:rowOff>
    </xdr:from>
    <xdr:to>
      <xdr:col>17</xdr:col>
      <xdr:colOff>459827</xdr:colOff>
      <xdr:row>8</xdr:row>
      <xdr:rowOff>332853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7755" y="2132965"/>
          <a:ext cx="424180" cy="304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41435</xdr:colOff>
      <xdr:row>9</xdr:row>
      <xdr:rowOff>30823</xdr:rowOff>
    </xdr:from>
    <xdr:to>
      <xdr:col>17</xdr:col>
      <xdr:colOff>483798</xdr:colOff>
      <xdr:row>9</xdr:row>
      <xdr:rowOff>348154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73470" y="2516505"/>
          <a:ext cx="441960" cy="3175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48785</xdr:colOff>
      <xdr:row>10</xdr:row>
      <xdr:rowOff>32049</xdr:rowOff>
    </xdr:from>
    <xdr:to>
      <xdr:col>17</xdr:col>
      <xdr:colOff>389254</xdr:colOff>
      <xdr:row>10</xdr:row>
      <xdr:rowOff>348155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0455" y="2898775"/>
          <a:ext cx="340360" cy="3162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32481</xdr:colOff>
      <xdr:row>11</xdr:row>
      <xdr:rowOff>52962</xdr:rowOff>
    </xdr:from>
    <xdr:to>
      <xdr:col>17</xdr:col>
      <xdr:colOff>505810</xdr:colOff>
      <xdr:row>11</xdr:row>
      <xdr:rowOff>292772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64580" y="3300730"/>
          <a:ext cx="473075" cy="2400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21728</xdr:colOff>
      <xdr:row>12</xdr:row>
      <xdr:rowOff>35876</xdr:rowOff>
    </xdr:from>
    <xdr:to>
      <xdr:col>17</xdr:col>
      <xdr:colOff>473665</xdr:colOff>
      <xdr:row>12</xdr:row>
      <xdr:rowOff>367862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53785" y="3664585"/>
          <a:ext cx="451485" cy="3321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81025</xdr:colOff>
      <xdr:row>13</xdr:row>
      <xdr:rowOff>17685</xdr:rowOff>
    </xdr:from>
    <xdr:to>
      <xdr:col>17</xdr:col>
      <xdr:colOff>389088</xdr:colOff>
      <xdr:row>13</xdr:row>
      <xdr:rowOff>361293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12840" y="4027170"/>
          <a:ext cx="307975" cy="3435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91965</xdr:colOff>
      <xdr:row>14</xdr:row>
      <xdr:rowOff>28628</xdr:rowOff>
    </xdr:from>
    <xdr:to>
      <xdr:col>17</xdr:col>
      <xdr:colOff>400706</xdr:colOff>
      <xdr:row>14</xdr:row>
      <xdr:rowOff>309150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23635" y="4419600"/>
          <a:ext cx="309245" cy="2800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102071</xdr:colOff>
      <xdr:row>16</xdr:row>
      <xdr:rowOff>21222</xdr:rowOff>
    </xdr:from>
    <xdr:to>
      <xdr:col>17</xdr:col>
      <xdr:colOff>453259</xdr:colOff>
      <xdr:row>16</xdr:row>
      <xdr:rowOff>340989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33795" y="5173980"/>
          <a:ext cx="351155" cy="3194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134917</xdr:colOff>
      <xdr:row>17</xdr:row>
      <xdr:rowOff>27034</xdr:rowOff>
    </xdr:from>
    <xdr:to>
      <xdr:col>17</xdr:col>
      <xdr:colOff>459826</xdr:colOff>
      <xdr:row>17</xdr:row>
      <xdr:rowOff>338771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66815" y="5560695"/>
          <a:ext cx="325120" cy="311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95250</xdr:colOff>
      <xdr:row>20</xdr:row>
      <xdr:rowOff>25647</xdr:rowOff>
    </xdr:from>
    <xdr:to>
      <xdr:col>17</xdr:col>
      <xdr:colOff>427201</xdr:colOff>
      <xdr:row>20</xdr:row>
      <xdr:rowOff>322384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27445" y="6702425"/>
          <a:ext cx="331470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41183</xdr:colOff>
      <xdr:row>15</xdr:row>
      <xdr:rowOff>44720</xdr:rowOff>
    </xdr:from>
    <xdr:to>
      <xdr:col>17</xdr:col>
      <xdr:colOff>538215</xdr:colOff>
      <xdr:row>15</xdr:row>
      <xdr:rowOff>341586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72835" y="4816475"/>
          <a:ext cx="474345" cy="2965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87923</xdr:colOff>
      <xdr:row>18</xdr:row>
      <xdr:rowOff>21982</xdr:rowOff>
    </xdr:from>
    <xdr:to>
      <xdr:col>17</xdr:col>
      <xdr:colOff>388326</xdr:colOff>
      <xdr:row>18</xdr:row>
      <xdr:rowOff>354260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9825" y="5936615"/>
          <a:ext cx="30035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57978</xdr:colOff>
      <xdr:row>21</xdr:row>
      <xdr:rowOff>41412</xdr:rowOff>
    </xdr:from>
    <xdr:to>
      <xdr:col>17</xdr:col>
      <xdr:colOff>496957</xdr:colOff>
      <xdr:row>21</xdr:row>
      <xdr:rowOff>344091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89980" y="7099300"/>
          <a:ext cx="438785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1040765</xdr:colOff>
      <xdr:row>6</xdr:row>
      <xdr:rowOff>8255</xdr:rowOff>
    </xdr:from>
    <xdr:to>
      <xdr:col>7</xdr:col>
      <xdr:colOff>368</xdr:colOff>
      <xdr:row>6</xdr:row>
      <xdr:rowOff>348354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4880" y="2075180"/>
          <a:ext cx="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115570</xdr:colOff>
      <xdr:row>11</xdr:row>
      <xdr:rowOff>241300</xdr:rowOff>
    </xdr:from>
    <xdr:to>
      <xdr:col>9</xdr:col>
      <xdr:colOff>668020</xdr:colOff>
      <xdr:row>11</xdr:row>
      <xdr:rowOff>324485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0450" y="4363720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222250</xdr:colOff>
      <xdr:row>12</xdr:row>
      <xdr:rowOff>173990</xdr:rowOff>
    </xdr:from>
    <xdr:to>
      <xdr:col>9</xdr:col>
      <xdr:colOff>508000</xdr:colOff>
      <xdr:row>12</xdr:row>
      <xdr:rowOff>507365</xdr:rowOff>
    </xdr:to>
    <xdr:pic>
      <xdr:nvPicPr>
        <xdr:cNvPr id="85" name="图片 5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47130" y="480377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120597</xdr:colOff>
      <xdr:row>10</xdr:row>
      <xdr:rowOff>136872</xdr:rowOff>
    </xdr:from>
    <xdr:to>
      <xdr:col>9</xdr:col>
      <xdr:colOff>621518</xdr:colOff>
      <xdr:row>10</xdr:row>
      <xdr:rowOff>385349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4895" y="3751580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151130</xdr:colOff>
      <xdr:row>9</xdr:row>
      <xdr:rowOff>167005</xdr:rowOff>
    </xdr:from>
    <xdr:to>
      <xdr:col>9</xdr:col>
      <xdr:colOff>652145</xdr:colOff>
      <xdr:row>9</xdr:row>
      <xdr:rowOff>415290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76010" y="3274695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76200</xdr:colOff>
      <xdr:row>7</xdr:row>
      <xdr:rowOff>57150</xdr:rowOff>
    </xdr:from>
    <xdr:to>
      <xdr:col>18</xdr:col>
      <xdr:colOff>523875</xdr:colOff>
      <xdr:row>7</xdr:row>
      <xdr:rowOff>342900</xdr:rowOff>
    </xdr:to>
    <xdr:pic>
      <xdr:nvPicPr>
        <xdr:cNvPr id="7" name="图片 2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5929630" y="2571750"/>
          <a:ext cx="43878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8</xdr:row>
      <xdr:rowOff>47625</xdr:rowOff>
    </xdr:from>
    <xdr:to>
      <xdr:col>18</xdr:col>
      <xdr:colOff>495300</xdr:colOff>
      <xdr:row>8</xdr:row>
      <xdr:rowOff>371475</xdr:rowOff>
    </xdr:to>
    <xdr:pic>
      <xdr:nvPicPr>
        <xdr:cNvPr id="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8" t="15877" r="29660" b="13927"/>
        <a:stretch>
          <a:fillRect/>
        </a:stretch>
      </xdr:blipFill>
      <xdr:spPr>
        <a:xfrm>
          <a:off x="5929630" y="2943225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9</xdr:row>
      <xdr:rowOff>38100</xdr:rowOff>
    </xdr:from>
    <xdr:to>
      <xdr:col>18</xdr:col>
      <xdr:colOff>352425</xdr:colOff>
      <xdr:row>9</xdr:row>
      <xdr:rowOff>323850</xdr:rowOff>
    </xdr:to>
    <xdr:pic>
      <xdr:nvPicPr>
        <xdr:cNvPr id="10" name="图片 2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10" t="18942" r="44083" b="31198"/>
        <a:stretch>
          <a:fillRect/>
        </a:stretch>
      </xdr:blipFill>
      <xdr:spPr>
        <a:xfrm>
          <a:off x="5967730" y="3314700"/>
          <a:ext cx="238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10</xdr:row>
      <xdr:rowOff>38100</xdr:rowOff>
    </xdr:from>
    <xdr:to>
      <xdr:col>18</xdr:col>
      <xdr:colOff>428625</xdr:colOff>
      <xdr:row>10</xdr:row>
      <xdr:rowOff>333375</xdr:rowOff>
    </xdr:to>
    <xdr:pic>
      <xdr:nvPicPr>
        <xdr:cNvPr id="16" name="图片 1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0" t="31754" r="45033" b="22842"/>
        <a:stretch>
          <a:fillRect/>
        </a:stretch>
      </xdr:blipFill>
      <xdr:spPr>
        <a:xfrm>
          <a:off x="5986780" y="36957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256540</xdr:colOff>
      <xdr:row>9</xdr:row>
      <xdr:rowOff>120650</xdr:rowOff>
    </xdr:from>
    <xdr:to>
      <xdr:col>19</xdr:col>
      <xdr:colOff>525481</xdr:colOff>
      <xdr:row>9</xdr:row>
      <xdr:rowOff>492118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2715" y="3183255"/>
          <a:ext cx="268605" cy="370840"/>
        </a:xfrm>
        <a:prstGeom prst="rect">
          <a:avLst/>
        </a:prstGeom>
      </xdr:spPr>
    </xdr:pic>
    <xdr:clientData/>
  </xdr:twoCellAnchor>
  <xdr:twoCellAnchor>
    <xdr:from>
      <xdr:col>19</xdr:col>
      <xdr:colOff>235323</xdr:colOff>
      <xdr:row>11</xdr:row>
      <xdr:rowOff>82924</xdr:rowOff>
    </xdr:from>
    <xdr:to>
      <xdr:col>19</xdr:col>
      <xdr:colOff>593911</xdr:colOff>
      <xdr:row>11</xdr:row>
      <xdr:rowOff>556230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1125" y="4415155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253253</xdr:colOff>
      <xdr:row>21</xdr:row>
      <xdr:rowOff>62753</xdr:rowOff>
    </xdr:from>
    <xdr:to>
      <xdr:col>19</xdr:col>
      <xdr:colOff>679078</xdr:colOff>
      <xdr:row>21</xdr:row>
      <xdr:rowOff>521697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8905" y="10744835"/>
          <a:ext cx="426085" cy="459105"/>
        </a:xfrm>
        <a:prstGeom prst="rect">
          <a:avLst/>
        </a:prstGeom>
      </xdr:spPr>
    </xdr:pic>
    <xdr:clientData/>
  </xdr:twoCellAnchor>
  <xdr:twoCellAnchor>
    <xdr:from>
      <xdr:col>19</xdr:col>
      <xdr:colOff>167005</xdr:colOff>
      <xdr:row>22</xdr:row>
      <xdr:rowOff>88900</xdr:rowOff>
    </xdr:from>
    <xdr:to>
      <xdr:col>19</xdr:col>
      <xdr:colOff>661670</xdr:colOff>
      <xdr:row>22</xdr:row>
      <xdr:rowOff>539115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33180" y="11406505"/>
          <a:ext cx="494665" cy="450215"/>
        </a:xfrm>
        <a:prstGeom prst="rect">
          <a:avLst/>
        </a:prstGeom>
      </xdr:spPr>
    </xdr:pic>
    <xdr:clientData/>
  </xdr:twoCellAnchor>
  <xdr:twoCellAnchor>
    <xdr:from>
      <xdr:col>19</xdr:col>
      <xdr:colOff>179295</xdr:colOff>
      <xdr:row>23</xdr:row>
      <xdr:rowOff>89647</xdr:rowOff>
    </xdr:from>
    <xdr:to>
      <xdr:col>19</xdr:col>
      <xdr:colOff>567145</xdr:colOff>
      <xdr:row>23</xdr:row>
      <xdr:rowOff>493059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45245" y="12042140"/>
          <a:ext cx="387985" cy="403225"/>
        </a:xfrm>
        <a:prstGeom prst="rect">
          <a:avLst/>
        </a:prstGeom>
      </xdr:spPr>
    </xdr:pic>
    <xdr:clientData/>
  </xdr:twoCellAnchor>
  <xdr:twoCellAnchor>
    <xdr:from>
      <xdr:col>19</xdr:col>
      <xdr:colOff>227965</xdr:colOff>
      <xdr:row>17</xdr:row>
      <xdr:rowOff>87630</xdr:rowOff>
    </xdr:from>
    <xdr:to>
      <xdr:col>19</xdr:col>
      <xdr:colOff>551180</xdr:colOff>
      <xdr:row>17</xdr:row>
      <xdr:rowOff>535305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94140" y="8230235"/>
          <a:ext cx="323215" cy="447675"/>
        </a:xfrm>
        <a:prstGeom prst="rect">
          <a:avLst/>
        </a:prstGeom>
      </xdr:spPr>
    </xdr:pic>
    <xdr:clientData/>
  </xdr:twoCellAnchor>
  <xdr:twoCellAnchor>
    <xdr:from>
      <xdr:col>19</xdr:col>
      <xdr:colOff>132715</xdr:colOff>
      <xdr:row>20</xdr:row>
      <xdr:rowOff>106045</xdr:rowOff>
    </xdr:from>
    <xdr:to>
      <xdr:col>19</xdr:col>
      <xdr:colOff>614568</xdr:colOff>
      <xdr:row>20</xdr:row>
      <xdr:rowOff>562150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98890" y="10153650"/>
          <a:ext cx="481330" cy="455930"/>
        </a:xfrm>
        <a:prstGeom prst="rect">
          <a:avLst/>
        </a:prstGeom>
      </xdr:spPr>
    </xdr:pic>
    <xdr:clientData/>
  </xdr:twoCellAnchor>
  <xdr:twoCellAnchor>
    <xdr:from>
      <xdr:col>19</xdr:col>
      <xdr:colOff>246530</xdr:colOff>
      <xdr:row>13</xdr:row>
      <xdr:rowOff>44824</xdr:rowOff>
    </xdr:from>
    <xdr:to>
      <xdr:col>19</xdr:col>
      <xdr:colOff>613684</xdr:colOff>
      <xdr:row>13</xdr:row>
      <xdr:rowOff>515471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12555" y="5647055"/>
          <a:ext cx="367030" cy="470535"/>
        </a:xfrm>
        <a:prstGeom prst="rect">
          <a:avLst/>
        </a:prstGeom>
      </xdr:spPr>
    </xdr:pic>
    <xdr:clientData/>
  </xdr:twoCellAnchor>
  <xdr:twoCellAnchor>
    <xdr:from>
      <xdr:col>19</xdr:col>
      <xdr:colOff>78740</xdr:colOff>
      <xdr:row>19</xdr:row>
      <xdr:rowOff>153035</xdr:rowOff>
    </xdr:from>
    <xdr:to>
      <xdr:col>19</xdr:col>
      <xdr:colOff>726644</xdr:colOff>
      <xdr:row>19</xdr:row>
      <xdr:rowOff>511623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44915" y="9565640"/>
          <a:ext cx="647700" cy="358140"/>
        </a:xfrm>
        <a:prstGeom prst="rect">
          <a:avLst/>
        </a:prstGeom>
      </xdr:spPr>
    </xdr:pic>
    <xdr:clientData/>
  </xdr:twoCellAnchor>
  <xdr:twoCellAnchor>
    <xdr:from>
      <xdr:col>19</xdr:col>
      <xdr:colOff>190500</xdr:colOff>
      <xdr:row>18</xdr:row>
      <xdr:rowOff>123265</xdr:rowOff>
    </xdr:from>
    <xdr:to>
      <xdr:col>19</xdr:col>
      <xdr:colOff>601383</xdr:colOff>
      <xdr:row>18</xdr:row>
      <xdr:rowOff>493059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56675" y="8900795"/>
          <a:ext cx="410845" cy="369570"/>
        </a:xfrm>
        <a:prstGeom prst="rect">
          <a:avLst/>
        </a:prstGeom>
      </xdr:spPr>
    </xdr:pic>
    <xdr:clientData/>
  </xdr:twoCellAnchor>
  <xdr:twoCellAnchor>
    <xdr:from>
      <xdr:col>19</xdr:col>
      <xdr:colOff>224790</xdr:colOff>
      <xdr:row>15</xdr:row>
      <xdr:rowOff>125095</xdr:rowOff>
    </xdr:from>
    <xdr:to>
      <xdr:col>19</xdr:col>
      <xdr:colOff>521970</xdr:colOff>
      <xdr:row>15</xdr:row>
      <xdr:rowOff>563880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0965" y="6997700"/>
          <a:ext cx="297180" cy="438785"/>
        </a:xfrm>
        <a:prstGeom prst="rect">
          <a:avLst/>
        </a:prstGeom>
      </xdr:spPr>
    </xdr:pic>
    <xdr:clientData/>
  </xdr:twoCellAnchor>
  <xdr:twoCellAnchor>
    <xdr:from>
      <xdr:col>19</xdr:col>
      <xdr:colOff>263898</xdr:colOff>
      <xdr:row>12</xdr:row>
      <xdr:rowOff>73399</xdr:rowOff>
    </xdr:from>
    <xdr:to>
      <xdr:col>19</xdr:col>
      <xdr:colOff>622486</xdr:colOff>
      <xdr:row>12</xdr:row>
      <xdr:rowOff>546705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29700" y="5040630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235323</xdr:colOff>
      <xdr:row>10</xdr:row>
      <xdr:rowOff>82924</xdr:rowOff>
    </xdr:from>
    <xdr:to>
      <xdr:col>19</xdr:col>
      <xdr:colOff>593911</xdr:colOff>
      <xdr:row>10</xdr:row>
      <xdr:rowOff>556230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1125" y="3780155"/>
          <a:ext cx="358775" cy="473075"/>
        </a:xfrm>
        <a:prstGeom prst="rect">
          <a:avLst/>
        </a:prstGeom>
      </xdr:spPr>
    </xdr:pic>
    <xdr:clientData/>
  </xdr:twoCellAnchor>
  <xdr:twoCellAnchor>
    <xdr:from>
      <xdr:col>19</xdr:col>
      <xdr:colOff>224790</xdr:colOff>
      <xdr:row>14</xdr:row>
      <xdr:rowOff>125095</xdr:rowOff>
    </xdr:from>
    <xdr:to>
      <xdr:col>19</xdr:col>
      <xdr:colOff>521970</xdr:colOff>
      <xdr:row>14</xdr:row>
      <xdr:rowOff>563880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0965" y="6362700"/>
          <a:ext cx="297180" cy="438785"/>
        </a:xfrm>
        <a:prstGeom prst="rect">
          <a:avLst/>
        </a:prstGeom>
      </xdr:spPr>
    </xdr:pic>
    <xdr:clientData/>
  </xdr:twoCellAnchor>
  <xdr:twoCellAnchor>
    <xdr:from>
      <xdr:col>19</xdr:col>
      <xdr:colOff>227965</xdr:colOff>
      <xdr:row>16</xdr:row>
      <xdr:rowOff>87630</xdr:rowOff>
    </xdr:from>
    <xdr:to>
      <xdr:col>19</xdr:col>
      <xdr:colOff>551180</xdr:colOff>
      <xdr:row>16</xdr:row>
      <xdr:rowOff>535305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94140" y="7595235"/>
          <a:ext cx="323215" cy="4476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178435</xdr:colOff>
      <xdr:row>9</xdr:row>
      <xdr:rowOff>89535</xdr:rowOff>
    </xdr:from>
    <xdr:to>
      <xdr:col>18</xdr:col>
      <xdr:colOff>391795</xdr:colOff>
      <xdr:row>9</xdr:row>
      <xdr:rowOff>530225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9000" y="3152140"/>
          <a:ext cx="213360" cy="440690"/>
        </a:xfrm>
        <a:prstGeom prst="rect">
          <a:avLst/>
        </a:prstGeom>
      </xdr:spPr>
    </xdr:pic>
    <xdr:clientData/>
  </xdr:twoCellAnchor>
  <xdr:twoCellAnchor>
    <xdr:from>
      <xdr:col>18</xdr:col>
      <xdr:colOff>168087</xdr:colOff>
      <xdr:row>14</xdr:row>
      <xdr:rowOff>89649</xdr:rowOff>
    </xdr:from>
    <xdr:to>
      <xdr:col>18</xdr:col>
      <xdr:colOff>493207</xdr:colOff>
      <xdr:row>14</xdr:row>
      <xdr:rowOff>579234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8205" y="6333490"/>
          <a:ext cx="325120" cy="489585"/>
        </a:xfrm>
        <a:prstGeom prst="rect">
          <a:avLst/>
        </a:prstGeom>
      </xdr:spPr>
    </xdr:pic>
    <xdr:clientData/>
  </xdr:twoCellAnchor>
  <xdr:twoCellAnchor>
    <xdr:from>
      <xdr:col>18</xdr:col>
      <xdr:colOff>290830</xdr:colOff>
      <xdr:row>18</xdr:row>
      <xdr:rowOff>133985</xdr:rowOff>
    </xdr:from>
    <xdr:to>
      <xdr:col>18</xdr:col>
      <xdr:colOff>503555</xdr:colOff>
      <xdr:row>18</xdr:row>
      <xdr:rowOff>588645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81395" y="8923020"/>
          <a:ext cx="212725" cy="454660"/>
        </a:xfrm>
        <a:prstGeom prst="rect">
          <a:avLst/>
        </a:prstGeom>
      </xdr:spPr>
    </xdr:pic>
    <xdr:clientData/>
  </xdr:twoCellAnchor>
  <xdr:twoCellAnchor>
    <xdr:from>
      <xdr:col>18</xdr:col>
      <xdr:colOff>255270</xdr:colOff>
      <xdr:row>10</xdr:row>
      <xdr:rowOff>88900</xdr:rowOff>
    </xdr:from>
    <xdr:to>
      <xdr:col>18</xdr:col>
      <xdr:colOff>482600</xdr:colOff>
      <xdr:row>10</xdr:row>
      <xdr:rowOff>509905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5835" y="3787775"/>
          <a:ext cx="22733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302559</xdr:colOff>
      <xdr:row>11</xdr:row>
      <xdr:rowOff>67235</xdr:rowOff>
    </xdr:from>
    <xdr:to>
      <xdr:col>18</xdr:col>
      <xdr:colOff>504489</xdr:colOff>
      <xdr:row>11</xdr:row>
      <xdr:rowOff>566345</xdr:rowOff>
    </xdr:to>
    <xdr:pic>
      <xdr:nvPicPr>
        <xdr:cNvPr id="70" name="图片 6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92825" y="4401820"/>
          <a:ext cx="201930" cy="499110"/>
        </a:xfrm>
        <a:prstGeom prst="rect">
          <a:avLst/>
        </a:prstGeom>
      </xdr:spPr>
    </xdr:pic>
    <xdr:clientData/>
  </xdr:twoCellAnchor>
  <xdr:twoCellAnchor>
    <xdr:from>
      <xdr:col>18</xdr:col>
      <xdr:colOff>291353</xdr:colOff>
      <xdr:row>12</xdr:row>
      <xdr:rowOff>33618</xdr:rowOff>
    </xdr:from>
    <xdr:to>
      <xdr:col>18</xdr:col>
      <xdr:colOff>526938</xdr:colOff>
      <xdr:row>12</xdr:row>
      <xdr:rowOff>523838</xdr:rowOff>
    </xdr:to>
    <xdr:pic>
      <xdr:nvPicPr>
        <xdr:cNvPr id="71" name="图片 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81395" y="5004435"/>
          <a:ext cx="235585" cy="490220"/>
        </a:xfrm>
        <a:prstGeom prst="rect">
          <a:avLst/>
        </a:prstGeom>
      </xdr:spPr>
    </xdr:pic>
    <xdr:clientData/>
  </xdr:twoCellAnchor>
  <xdr:twoCellAnchor>
    <xdr:from>
      <xdr:col>18</xdr:col>
      <xdr:colOff>201295</xdr:colOff>
      <xdr:row>13</xdr:row>
      <xdr:rowOff>89535</xdr:rowOff>
    </xdr:from>
    <xdr:to>
      <xdr:col>18</xdr:col>
      <xdr:colOff>548640</xdr:colOff>
      <xdr:row>13</xdr:row>
      <xdr:rowOff>570230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860" y="5697220"/>
          <a:ext cx="34734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178435</xdr:colOff>
      <xdr:row>15</xdr:row>
      <xdr:rowOff>66040</xdr:rowOff>
    </xdr:from>
    <xdr:to>
      <xdr:col>18</xdr:col>
      <xdr:colOff>604520</xdr:colOff>
      <xdr:row>15</xdr:row>
      <xdr:rowOff>525145</xdr:rowOff>
    </xdr:to>
    <xdr:pic>
      <xdr:nvPicPr>
        <xdr:cNvPr id="73" name="图片 7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69000" y="6946265"/>
          <a:ext cx="426085" cy="459105"/>
        </a:xfrm>
        <a:prstGeom prst="rect">
          <a:avLst/>
        </a:prstGeom>
      </xdr:spPr>
    </xdr:pic>
    <xdr:clientData/>
  </xdr:twoCellAnchor>
  <xdr:twoCellAnchor>
    <xdr:from>
      <xdr:col>18</xdr:col>
      <xdr:colOff>156210</xdr:colOff>
      <xdr:row>17</xdr:row>
      <xdr:rowOff>133350</xdr:rowOff>
    </xdr:from>
    <xdr:to>
      <xdr:col>18</xdr:col>
      <xdr:colOff>567093</xdr:colOff>
      <xdr:row>17</xdr:row>
      <xdr:rowOff>503144</xdr:rowOff>
    </xdr:to>
    <xdr:pic>
      <xdr:nvPicPr>
        <xdr:cNvPr id="74" name="图片 7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46775" y="8286115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230505</xdr:colOff>
      <xdr:row>16</xdr:row>
      <xdr:rowOff>156845</xdr:rowOff>
    </xdr:from>
    <xdr:to>
      <xdr:col>18</xdr:col>
      <xdr:colOff>570883</xdr:colOff>
      <xdr:row>16</xdr:row>
      <xdr:rowOff>459403</xdr:rowOff>
    </xdr:to>
    <xdr:pic>
      <xdr:nvPicPr>
        <xdr:cNvPr id="87" name="图片 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21070" y="7673340"/>
          <a:ext cx="340360" cy="302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174492</xdr:colOff>
      <xdr:row>10</xdr:row>
      <xdr:rowOff>68036</xdr:rowOff>
    </xdr:from>
    <xdr:to>
      <xdr:col>9</xdr:col>
      <xdr:colOff>589110</xdr:colOff>
      <xdr:row>10</xdr:row>
      <xdr:rowOff>502828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50250" y="1976755"/>
          <a:ext cx="414655" cy="434340"/>
        </a:xfrm>
        <a:prstGeom prst="rect">
          <a:avLst/>
        </a:prstGeom>
      </xdr:spPr>
    </xdr:pic>
    <xdr:clientData/>
  </xdr:twoCellAnchor>
  <xdr:twoCellAnchor>
    <xdr:from>
      <xdr:col>9</xdr:col>
      <xdr:colOff>118462</xdr:colOff>
      <xdr:row>11</xdr:row>
      <xdr:rowOff>44824</xdr:rowOff>
    </xdr:from>
    <xdr:to>
      <xdr:col>9</xdr:col>
      <xdr:colOff>678756</xdr:colOff>
      <xdr:row>11</xdr:row>
      <xdr:rowOff>429672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94370" y="2589530"/>
          <a:ext cx="560070" cy="384810"/>
        </a:xfrm>
        <a:prstGeom prst="rect">
          <a:avLst/>
        </a:prstGeom>
      </xdr:spPr>
    </xdr:pic>
    <xdr:clientData/>
  </xdr:twoCellAnchor>
  <xdr:twoCellAnchor>
    <xdr:from>
      <xdr:col>9</xdr:col>
      <xdr:colOff>158803</xdr:colOff>
      <xdr:row>12</xdr:row>
      <xdr:rowOff>62752</xdr:rowOff>
    </xdr:from>
    <xdr:to>
      <xdr:col>9</xdr:col>
      <xdr:colOff>573421</xdr:colOff>
      <xdr:row>12</xdr:row>
      <xdr:rowOff>610403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5010" y="3243580"/>
          <a:ext cx="414655" cy="548005"/>
        </a:xfrm>
        <a:prstGeom prst="rect">
          <a:avLst/>
        </a:prstGeom>
      </xdr:spPr>
    </xdr:pic>
    <xdr:clientData/>
  </xdr:twoCellAnchor>
  <xdr:twoCellAnchor>
    <xdr:from>
      <xdr:col>9</xdr:col>
      <xdr:colOff>303920</xdr:colOff>
      <xdr:row>17</xdr:row>
      <xdr:rowOff>121025</xdr:rowOff>
    </xdr:from>
    <xdr:to>
      <xdr:col>9</xdr:col>
      <xdr:colOff>504825</xdr:colOff>
      <xdr:row>17</xdr:row>
      <xdr:rowOff>509803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9790" y="6483350"/>
          <a:ext cx="201295" cy="388620"/>
        </a:xfrm>
        <a:prstGeom prst="rect">
          <a:avLst/>
        </a:prstGeom>
      </xdr:spPr>
    </xdr:pic>
    <xdr:clientData/>
  </xdr:twoCellAnchor>
  <xdr:twoCellAnchor>
    <xdr:from>
      <xdr:col>9</xdr:col>
      <xdr:colOff>313765</xdr:colOff>
      <xdr:row>18</xdr:row>
      <xdr:rowOff>99253</xdr:rowOff>
    </xdr:from>
    <xdr:to>
      <xdr:col>9</xdr:col>
      <xdr:colOff>532925</xdr:colOff>
      <xdr:row>18</xdr:row>
      <xdr:rowOff>536283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89950" y="7098030"/>
          <a:ext cx="219075" cy="436880"/>
        </a:xfrm>
        <a:prstGeom prst="rect">
          <a:avLst/>
        </a:prstGeom>
      </xdr:spPr>
    </xdr:pic>
    <xdr:clientData/>
  </xdr:twoCellAnchor>
  <xdr:twoCellAnchor>
    <xdr:from>
      <xdr:col>9</xdr:col>
      <xdr:colOff>179535</xdr:colOff>
      <xdr:row>16</xdr:row>
      <xdr:rowOff>79562</xdr:rowOff>
    </xdr:from>
    <xdr:to>
      <xdr:col>9</xdr:col>
      <xdr:colOff>515711</xdr:colOff>
      <xdr:row>16</xdr:row>
      <xdr:rowOff>498121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55330" y="5805805"/>
          <a:ext cx="336550" cy="418465"/>
        </a:xfrm>
        <a:prstGeom prst="rect">
          <a:avLst/>
        </a:prstGeom>
      </xdr:spPr>
    </xdr:pic>
    <xdr:clientData/>
  </xdr:twoCellAnchor>
  <xdr:twoCellAnchor>
    <xdr:from>
      <xdr:col>9</xdr:col>
      <xdr:colOff>333656</xdr:colOff>
      <xdr:row>20</xdr:row>
      <xdr:rowOff>106454</xdr:rowOff>
    </xdr:from>
    <xdr:to>
      <xdr:col>9</xdr:col>
      <xdr:colOff>618819</xdr:colOff>
      <xdr:row>20</xdr:row>
      <xdr:rowOff>521073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09635" y="8377555"/>
          <a:ext cx="285115" cy="414655"/>
        </a:xfrm>
        <a:prstGeom prst="rect">
          <a:avLst/>
        </a:prstGeom>
      </xdr:spPr>
    </xdr:pic>
    <xdr:clientData/>
  </xdr:twoCellAnchor>
  <xdr:twoCellAnchor>
    <xdr:from>
      <xdr:col>9</xdr:col>
      <xdr:colOff>75589</xdr:colOff>
      <xdr:row>49</xdr:row>
      <xdr:rowOff>99882</xdr:rowOff>
    </xdr:from>
    <xdr:to>
      <xdr:col>9</xdr:col>
      <xdr:colOff>719370</xdr:colOff>
      <xdr:row>49</xdr:row>
      <xdr:rowOff>492088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51825" y="26823035"/>
          <a:ext cx="643255" cy="391795"/>
        </a:xfrm>
        <a:prstGeom prst="rect">
          <a:avLst/>
        </a:prstGeom>
      </xdr:spPr>
    </xdr:pic>
    <xdr:clientData/>
  </xdr:twoCellAnchor>
  <xdr:twoCellAnchor>
    <xdr:from>
      <xdr:col>9</xdr:col>
      <xdr:colOff>218756</xdr:colOff>
      <xdr:row>15</xdr:row>
      <xdr:rowOff>104776</xdr:rowOff>
    </xdr:from>
    <xdr:to>
      <xdr:col>9</xdr:col>
      <xdr:colOff>514350</xdr:colOff>
      <xdr:row>15</xdr:row>
      <xdr:rowOff>475736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94700" y="5194935"/>
          <a:ext cx="295910" cy="370840"/>
        </a:xfrm>
        <a:prstGeom prst="rect">
          <a:avLst/>
        </a:prstGeom>
      </xdr:spPr>
    </xdr:pic>
    <xdr:clientData/>
  </xdr:twoCellAnchor>
  <xdr:twoCellAnchor>
    <xdr:from>
      <xdr:col>9</xdr:col>
      <xdr:colOff>200025</xdr:colOff>
      <xdr:row>21</xdr:row>
      <xdr:rowOff>135683</xdr:rowOff>
    </xdr:from>
    <xdr:to>
      <xdr:col>9</xdr:col>
      <xdr:colOff>705639</xdr:colOff>
      <xdr:row>21</xdr:row>
      <xdr:rowOff>438711</xdr:rowOff>
    </xdr:to>
    <xdr:pic>
      <xdr:nvPicPr>
        <xdr:cNvPr id="51" name="图片 5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76285" y="9043035"/>
          <a:ext cx="505460" cy="302895"/>
        </a:xfrm>
        <a:prstGeom prst="rect">
          <a:avLst/>
        </a:prstGeom>
      </xdr:spPr>
    </xdr:pic>
    <xdr:clientData/>
  </xdr:twoCellAnchor>
  <xdr:twoCellAnchor>
    <xdr:from>
      <xdr:col>9</xdr:col>
      <xdr:colOff>196850</xdr:colOff>
      <xdr:row>26</xdr:row>
      <xdr:rowOff>161290</xdr:rowOff>
    </xdr:from>
    <xdr:to>
      <xdr:col>9</xdr:col>
      <xdr:colOff>684698</xdr:colOff>
      <xdr:row>26</xdr:row>
      <xdr:rowOff>517713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73110" y="12250420"/>
          <a:ext cx="487680" cy="356235"/>
        </a:xfrm>
        <a:prstGeom prst="rect">
          <a:avLst/>
        </a:prstGeom>
      </xdr:spPr>
    </xdr:pic>
    <xdr:clientData/>
  </xdr:twoCellAnchor>
  <xdr:twoCellAnchor>
    <xdr:from>
      <xdr:col>9</xdr:col>
      <xdr:colOff>152080</xdr:colOff>
      <xdr:row>22</xdr:row>
      <xdr:rowOff>44825</xdr:rowOff>
    </xdr:from>
    <xdr:to>
      <xdr:col>9</xdr:col>
      <xdr:colOff>611521</xdr:colOff>
      <xdr:row>22</xdr:row>
      <xdr:rowOff>385081</xdr:rowOff>
    </xdr:to>
    <xdr:pic>
      <xdr:nvPicPr>
        <xdr:cNvPr id="66" name="图片 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28025" y="9588500"/>
          <a:ext cx="459740" cy="340360"/>
        </a:xfrm>
        <a:prstGeom prst="rect">
          <a:avLst/>
        </a:prstGeom>
      </xdr:spPr>
    </xdr:pic>
    <xdr:clientData/>
  </xdr:twoCellAnchor>
  <xdr:twoCellAnchor>
    <xdr:from>
      <xdr:col>9</xdr:col>
      <xdr:colOff>266699</xdr:colOff>
      <xdr:row>24</xdr:row>
      <xdr:rowOff>152379</xdr:rowOff>
    </xdr:from>
    <xdr:to>
      <xdr:col>9</xdr:col>
      <xdr:colOff>448558</xdr:colOff>
      <xdr:row>24</xdr:row>
      <xdr:rowOff>451117</xdr:rowOff>
    </xdr:to>
    <xdr:pic>
      <xdr:nvPicPr>
        <xdr:cNvPr id="67" name="图片 6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42325" y="10968355"/>
          <a:ext cx="182245" cy="299085"/>
        </a:xfrm>
        <a:prstGeom prst="rect">
          <a:avLst/>
        </a:prstGeom>
      </xdr:spPr>
    </xdr:pic>
    <xdr:clientData/>
  </xdr:twoCellAnchor>
  <xdr:twoCellAnchor>
    <xdr:from>
      <xdr:col>9</xdr:col>
      <xdr:colOff>290393</xdr:colOff>
      <xdr:row>23</xdr:row>
      <xdr:rowOff>89565</xdr:rowOff>
    </xdr:from>
    <xdr:to>
      <xdr:col>9</xdr:col>
      <xdr:colOff>498022</xdr:colOff>
      <xdr:row>23</xdr:row>
      <xdr:rowOff>469927</xdr:rowOff>
    </xdr:to>
    <xdr:pic>
      <xdr:nvPicPr>
        <xdr:cNvPr id="68" name="图片 6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66455" y="10269855"/>
          <a:ext cx="207645" cy="380365"/>
        </a:xfrm>
        <a:prstGeom prst="rect">
          <a:avLst/>
        </a:prstGeom>
      </xdr:spPr>
    </xdr:pic>
    <xdr:clientData/>
  </xdr:twoCellAnchor>
  <xdr:twoCellAnchor>
    <xdr:from>
      <xdr:col>9</xdr:col>
      <xdr:colOff>241413</xdr:colOff>
      <xdr:row>48</xdr:row>
      <xdr:rowOff>0</xdr:rowOff>
    </xdr:from>
    <xdr:to>
      <xdr:col>9</xdr:col>
      <xdr:colOff>603834</xdr:colOff>
      <xdr:row>48</xdr:row>
      <xdr:rowOff>354517</xdr:rowOff>
    </xdr:to>
    <xdr:pic>
      <xdr:nvPicPr>
        <xdr:cNvPr id="229" name="图片 2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17560" y="26087070"/>
          <a:ext cx="361950" cy="354330"/>
        </a:xfrm>
        <a:prstGeom prst="rect">
          <a:avLst/>
        </a:prstGeom>
      </xdr:spPr>
    </xdr:pic>
    <xdr:clientData/>
  </xdr:twoCellAnchor>
  <xdr:twoCellAnchor>
    <xdr:from>
      <xdr:col>9</xdr:col>
      <xdr:colOff>305601</xdr:colOff>
      <xdr:row>19</xdr:row>
      <xdr:rowOff>119022</xdr:rowOff>
    </xdr:from>
    <xdr:to>
      <xdr:col>9</xdr:col>
      <xdr:colOff>571500</xdr:colOff>
      <xdr:row>19</xdr:row>
      <xdr:rowOff>509579</xdr:rowOff>
    </xdr:to>
    <xdr:pic>
      <xdr:nvPicPr>
        <xdr:cNvPr id="246" name="图片 24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481695" y="7753985"/>
          <a:ext cx="266065" cy="390525"/>
        </a:xfrm>
        <a:prstGeom prst="rect">
          <a:avLst/>
        </a:prstGeom>
      </xdr:spPr>
    </xdr:pic>
    <xdr:clientData/>
  </xdr:twoCellAnchor>
  <xdr:twoCellAnchor>
    <xdr:from>
      <xdr:col>9</xdr:col>
      <xdr:colOff>220114</xdr:colOff>
      <xdr:row>48</xdr:row>
      <xdr:rowOff>125667</xdr:rowOff>
    </xdr:from>
    <xdr:to>
      <xdr:col>9</xdr:col>
      <xdr:colOff>581429</xdr:colOff>
      <xdr:row>48</xdr:row>
      <xdr:rowOff>483172</xdr:rowOff>
    </xdr:to>
    <xdr:pic>
      <xdr:nvPicPr>
        <xdr:cNvPr id="250" name="图片 249" descr="微信图片_202007221156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95970" y="26212165"/>
          <a:ext cx="361315" cy="357505"/>
        </a:xfrm>
        <a:prstGeom prst="rect">
          <a:avLst/>
        </a:prstGeom>
      </xdr:spPr>
    </xdr:pic>
    <xdr:clientData/>
  </xdr:twoCellAnchor>
  <xdr:twoCellAnchor>
    <xdr:from>
      <xdr:col>9</xdr:col>
      <xdr:colOff>47624</xdr:colOff>
      <xdr:row>66</xdr:row>
      <xdr:rowOff>66675</xdr:rowOff>
    </xdr:from>
    <xdr:to>
      <xdr:col>9</xdr:col>
      <xdr:colOff>719977</xdr:colOff>
      <xdr:row>66</xdr:row>
      <xdr:rowOff>304800</xdr:rowOff>
    </xdr:to>
    <xdr:pic>
      <xdr:nvPicPr>
        <xdr:cNvPr id="64" name="Picture 4934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223250" y="36755070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67</xdr:row>
      <xdr:rowOff>68036</xdr:rowOff>
    </xdr:from>
    <xdr:to>
      <xdr:col>9</xdr:col>
      <xdr:colOff>721178</xdr:colOff>
      <xdr:row>67</xdr:row>
      <xdr:rowOff>408214</xdr:rowOff>
    </xdr:to>
    <xdr:pic>
      <xdr:nvPicPr>
        <xdr:cNvPr id="69" name="图片 68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010" y="37263705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219075</xdr:colOff>
      <xdr:row>71</xdr:row>
      <xdr:rowOff>104775</xdr:rowOff>
    </xdr:from>
    <xdr:to>
      <xdr:col>9</xdr:col>
      <xdr:colOff>619125</xdr:colOff>
      <xdr:row>71</xdr:row>
      <xdr:rowOff>371475</xdr:rowOff>
    </xdr:to>
    <xdr:pic>
      <xdr:nvPicPr>
        <xdr:cNvPr id="70" name="Picture 22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395335" y="3932999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68</xdr:row>
      <xdr:rowOff>114300</xdr:rowOff>
    </xdr:from>
    <xdr:to>
      <xdr:col>9</xdr:col>
      <xdr:colOff>533400</xdr:colOff>
      <xdr:row>68</xdr:row>
      <xdr:rowOff>314325</xdr:rowOff>
    </xdr:to>
    <xdr:pic>
      <xdr:nvPicPr>
        <xdr:cNvPr id="72" name="图片 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3435" y="378174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69</xdr:row>
      <xdr:rowOff>133350</xdr:rowOff>
    </xdr:from>
    <xdr:to>
      <xdr:col>9</xdr:col>
      <xdr:colOff>523875</xdr:colOff>
      <xdr:row>69</xdr:row>
      <xdr:rowOff>361950</xdr:rowOff>
    </xdr:to>
    <xdr:pic>
      <xdr:nvPicPr>
        <xdr:cNvPr id="73" name="图片 13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335" y="3834384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70</xdr:row>
      <xdr:rowOff>133350</xdr:rowOff>
    </xdr:from>
    <xdr:to>
      <xdr:col>9</xdr:col>
      <xdr:colOff>523875</xdr:colOff>
      <xdr:row>70</xdr:row>
      <xdr:rowOff>361950</xdr:rowOff>
    </xdr:to>
    <xdr:pic>
      <xdr:nvPicPr>
        <xdr:cNvPr id="76" name="图片 13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335" y="3885120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54428</xdr:colOff>
      <xdr:row>47</xdr:row>
      <xdr:rowOff>136482</xdr:rowOff>
    </xdr:from>
    <xdr:to>
      <xdr:col>9</xdr:col>
      <xdr:colOff>599783</xdr:colOff>
      <xdr:row>47</xdr:row>
      <xdr:rowOff>493060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230235" y="25586690"/>
          <a:ext cx="545465" cy="356870"/>
        </a:xfrm>
        <a:prstGeom prst="rect">
          <a:avLst/>
        </a:prstGeom>
      </xdr:spPr>
    </xdr:pic>
    <xdr:clientData/>
  </xdr:twoCellAnchor>
  <xdr:twoCellAnchor>
    <xdr:from>
      <xdr:col>9</xdr:col>
      <xdr:colOff>119263</xdr:colOff>
      <xdr:row>58</xdr:row>
      <xdr:rowOff>107257</xdr:rowOff>
    </xdr:from>
    <xdr:to>
      <xdr:col>9</xdr:col>
      <xdr:colOff>657146</xdr:colOff>
      <xdr:row>58</xdr:row>
      <xdr:rowOff>411405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295005" y="32605980"/>
          <a:ext cx="537845" cy="304165"/>
        </a:xfrm>
        <a:prstGeom prst="rect">
          <a:avLst/>
        </a:prstGeom>
      </xdr:spPr>
    </xdr:pic>
    <xdr:clientData/>
  </xdr:twoCellAnchor>
  <xdr:twoCellAnchor>
    <xdr:from>
      <xdr:col>9</xdr:col>
      <xdr:colOff>116061</xdr:colOff>
      <xdr:row>59</xdr:row>
      <xdr:rowOff>79242</xdr:rowOff>
    </xdr:from>
    <xdr:to>
      <xdr:col>9</xdr:col>
      <xdr:colOff>642865</xdr:colOff>
      <xdr:row>59</xdr:row>
      <xdr:rowOff>449036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1830" y="33085405"/>
          <a:ext cx="52705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125707</xdr:colOff>
      <xdr:row>60</xdr:row>
      <xdr:rowOff>153924</xdr:rowOff>
    </xdr:from>
    <xdr:to>
      <xdr:col>9</xdr:col>
      <xdr:colOff>626628</xdr:colOff>
      <xdr:row>60</xdr:row>
      <xdr:rowOff>402401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1355" y="33667700"/>
          <a:ext cx="50101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71237</xdr:colOff>
      <xdr:row>50</xdr:row>
      <xdr:rowOff>96050</xdr:rowOff>
    </xdr:from>
    <xdr:to>
      <xdr:col>15</xdr:col>
      <xdr:colOff>14967</xdr:colOff>
      <xdr:row>50</xdr:row>
      <xdr:rowOff>571499</xdr:rowOff>
    </xdr:to>
    <xdr:pic>
      <xdr:nvPicPr>
        <xdr:cNvPr id="49" name="图片 208" descr="IMG_1128.JPG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7380" y="27455495"/>
          <a:ext cx="676910" cy="47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196903</xdr:colOff>
      <xdr:row>62</xdr:row>
      <xdr:rowOff>95250</xdr:rowOff>
    </xdr:from>
    <xdr:to>
      <xdr:col>9</xdr:col>
      <xdr:colOff>611522</xdr:colOff>
      <xdr:row>62</xdr:row>
      <xdr:rowOff>381000</xdr:rowOff>
    </xdr:to>
    <xdr:pic>
      <xdr:nvPicPr>
        <xdr:cNvPr id="36" name="Picture 1358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3110" y="34688145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135246</xdr:colOff>
      <xdr:row>64</xdr:row>
      <xdr:rowOff>84363</xdr:rowOff>
    </xdr:from>
    <xdr:to>
      <xdr:col>9</xdr:col>
      <xdr:colOff>625925</xdr:colOff>
      <xdr:row>64</xdr:row>
      <xdr:rowOff>367393</xdr:rowOff>
    </xdr:to>
    <xdr:pic>
      <xdr:nvPicPr>
        <xdr:cNvPr id="37" name="Picture 4933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 flipH="1">
          <a:off x="8310880" y="35757485"/>
          <a:ext cx="490855" cy="283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123825</xdr:colOff>
      <xdr:row>63</xdr:row>
      <xdr:rowOff>120650</xdr:rowOff>
    </xdr:from>
    <xdr:to>
      <xdr:col>9</xdr:col>
      <xdr:colOff>633095</xdr:colOff>
      <xdr:row>63</xdr:row>
      <xdr:rowOff>624205</xdr:rowOff>
    </xdr:to>
    <xdr:pic>
      <xdr:nvPicPr>
        <xdr:cNvPr id="4" name="图片 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300085" y="35349815"/>
          <a:ext cx="509270" cy="323850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46</xdr:row>
      <xdr:rowOff>178493</xdr:rowOff>
    </xdr:from>
    <xdr:to>
      <xdr:col>9</xdr:col>
      <xdr:colOff>618565</xdr:colOff>
      <xdr:row>46</xdr:row>
      <xdr:rowOff>464243</xdr:rowOff>
    </xdr:to>
    <xdr:pic>
      <xdr:nvPicPr>
        <xdr:cNvPr id="16" name="Picture 8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299450" y="2499296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136071</xdr:colOff>
      <xdr:row>34</xdr:row>
      <xdr:rowOff>81643</xdr:rowOff>
    </xdr:from>
    <xdr:to>
      <xdr:col>9</xdr:col>
      <xdr:colOff>674725</xdr:colOff>
      <xdr:row>34</xdr:row>
      <xdr:rowOff>462643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2150" y="17260570"/>
          <a:ext cx="53848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163287</xdr:colOff>
      <xdr:row>65</xdr:row>
      <xdr:rowOff>13607</xdr:rowOff>
    </xdr:from>
    <xdr:to>
      <xdr:col>9</xdr:col>
      <xdr:colOff>605068</xdr:colOff>
      <xdr:row>65</xdr:row>
      <xdr:rowOff>476250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9455" y="36194365"/>
          <a:ext cx="441325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33</xdr:row>
      <xdr:rowOff>122464</xdr:rowOff>
    </xdr:from>
    <xdr:to>
      <xdr:col>9</xdr:col>
      <xdr:colOff>442130</xdr:colOff>
      <xdr:row>33</xdr:row>
      <xdr:rowOff>555826</xdr:rowOff>
    </xdr:to>
    <xdr:pic>
      <xdr:nvPicPr>
        <xdr:cNvPr id="15" name="图片 1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66760" y="16664940"/>
          <a:ext cx="251460" cy="433705"/>
        </a:xfrm>
        <a:prstGeom prst="rect">
          <a:avLst/>
        </a:prstGeom>
      </xdr:spPr>
    </xdr:pic>
    <xdr:clientData/>
  </xdr:twoCellAnchor>
  <xdr:twoCellAnchor>
    <xdr:from>
      <xdr:col>9</xdr:col>
      <xdr:colOff>176893</xdr:colOff>
      <xdr:row>29</xdr:row>
      <xdr:rowOff>68035</xdr:rowOff>
    </xdr:from>
    <xdr:to>
      <xdr:col>9</xdr:col>
      <xdr:colOff>571500</xdr:colOff>
      <xdr:row>29</xdr:row>
      <xdr:rowOff>637225</xdr:rowOff>
    </xdr:to>
    <xdr:pic>
      <xdr:nvPicPr>
        <xdr:cNvPr id="18" name="图片 1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352790" y="14065885"/>
          <a:ext cx="394970" cy="56832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35</xdr:row>
      <xdr:rowOff>105410</xdr:rowOff>
    </xdr:from>
    <xdr:to>
      <xdr:col>9</xdr:col>
      <xdr:colOff>553720</xdr:colOff>
      <xdr:row>35</xdr:row>
      <xdr:rowOff>568325</xdr:rowOff>
    </xdr:to>
    <xdr:pic>
      <xdr:nvPicPr>
        <xdr:cNvPr id="19" name="图片 1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271510" y="17920970"/>
          <a:ext cx="458470" cy="462915"/>
        </a:xfrm>
        <a:prstGeom prst="rect">
          <a:avLst/>
        </a:prstGeom>
      </xdr:spPr>
    </xdr:pic>
    <xdr:clientData/>
  </xdr:twoCellAnchor>
  <xdr:twoCellAnchor>
    <xdr:from>
      <xdr:col>9</xdr:col>
      <xdr:colOff>231321</xdr:colOff>
      <xdr:row>42</xdr:row>
      <xdr:rowOff>81643</xdr:rowOff>
    </xdr:from>
    <xdr:to>
      <xdr:col>9</xdr:col>
      <xdr:colOff>536147</xdr:colOff>
      <xdr:row>42</xdr:row>
      <xdr:rowOff>490110</xdr:rowOff>
    </xdr:to>
    <xdr:pic>
      <xdr:nvPicPr>
        <xdr:cNvPr id="22" name="图片 2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7400" y="22350730"/>
          <a:ext cx="304800" cy="408305"/>
        </a:xfrm>
        <a:prstGeom prst="rect">
          <a:avLst/>
        </a:prstGeom>
      </xdr:spPr>
    </xdr:pic>
    <xdr:clientData/>
  </xdr:twoCellAnchor>
  <xdr:twoCellAnchor>
    <xdr:from>
      <xdr:col>9</xdr:col>
      <xdr:colOff>92710</xdr:colOff>
      <xdr:row>25</xdr:row>
      <xdr:rowOff>175895</xdr:rowOff>
    </xdr:from>
    <xdr:to>
      <xdr:col>9</xdr:col>
      <xdr:colOff>580390</xdr:colOff>
      <xdr:row>25</xdr:row>
      <xdr:rowOff>532130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68970" y="11628755"/>
          <a:ext cx="487680" cy="356235"/>
        </a:xfrm>
        <a:prstGeom prst="rect">
          <a:avLst/>
        </a:prstGeom>
      </xdr:spPr>
    </xdr:pic>
    <xdr:clientData/>
  </xdr:twoCellAnchor>
  <xdr:twoCellAnchor>
    <xdr:from>
      <xdr:col>9</xdr:col>
      <xdr:colOff>143435</xdr:colOff>
      <xdr:row>13</xdr:row>
      <xdr:rowOff>121022</xdr:rowOff>
    </xdr:from>
    <xdr:to>
      <xdr:col>9</xdr:col>
      <xdr:colOff>703729</xdr:colOff>
      <xdr:row>13</xdr:row>
      <xdr:rowOff>505870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9135" y="3938270"/>
          <a:ext cx="560705" cy="384810"/>
        </a:xfrm>
        <a:prstGeom prst="rect">
          <a:avLst/>
        </a:prstGeom>
      </xdr:spPr>
    </xdr:pic>
    <xdr:clientData/>
  </xdr:twoCellAnchor>
  <xdr:twoCellAnchor>
    <xdr:from>
      <xdr:col>9</xdr:col>
      <xdr:colOff>291354</xdr:colOff>
      <xdr:row>14</xdr:row>
      <xdr:rowOff>78443</xdr:rowOff>
    </xdr:from>
    <xdr:to>
      <xdr:col>9</xdr:col>
      <xdr:colOff>558922</xdr:colOff>
      <xdr:row>14</xdr:row>
      <xdr:rowOff>582706</xdr:rowOff>
    </xdr:to>
    <xdr:pic>
      <xdr:nvPicPr>
        <xdr:cNvPr id="12" name="图片 1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467090" y="4531995"/>
          <a:ext cx="267970" cy="504190"/>
        </a:xfrm>
        <a:prstGeom prst="rect">
          <a:avLst/>
        </a:prstGeom>
      </xdr:spPr>
    </xdr:pic>
    <xdr:clientData/>
  </xdr:twoCellAnchor>
  <xdr:twoCellAnchor>
    <xdr:from>
      <xdr:col>9</xdr:col>
      <xdr:colOff>277185</xdr:colOff>
      <xdr:row>27</xdr:row>
      <xdr:rowOff>34497</xdr:rowOff>
    </xdr:from>
    <xdr:to>
      <xdr:col>9</xdr:col>
      <xdr:colOff>537321</xdr:colOff>
      <xdr:row>27</xdr:row>
      <xdr:rowOff>438012</xdr:rowOff>
    </xdr:to>
    <xdr:pic>
      <xdr:nvPicPr>
        <xdr:cNvPr id="13" name="图片 1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53120" y="12759690"/>
          <a:ext cx="260350" cy="403225"/>
        </a:xfrm>
        <a:prstGeom prst="rect">
          <a:avLst/>
        </a:prstGeom>
      </xdr:spPr>
    </xdr:pic>
    <xdr:clientData/>
  </xdr:twoCellAnchor>
  <xdr:twoCellAnchor>
    <xdr:from>
      <xdr:col>9</xdr:col>
      <xdr:colOff>203835</xdr:colOff>
      <xdr:row>28</xdr:row>
      <xdr:rowOff>28575</xdr:rowOff>
    </xdr:from>
    <xdr:to>
      <xdr:col>9</xdr:col>
      <xdr:colOff>546100</xdr:colOff>
      <xdr:row>29</xdr:row>
      <xdr:rowOff>20955</xdr:rowOff>
    </xdr:to>
    <xdr:pic>
      <xdr:nvPicPr>
        <xdr:cNvPr id="20" name="图片 1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380095" y="13390245"/>
          <a:ext cx="342265" cy="628650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30</xdr:row>
      <xdr:rowOff>0</xdr:rowOff>
    </xdr:from>
    <xdr:to>
      <xdr:col>9</xdr:col>
      <xdr:colOff>171450</xdr:colOff>
      <xdr:row>30</xdr:row>
      <xdr:rowOff>85725</xdr:rowOff>
    </xdr:to>
    <xdr:pic>
      <xdr:nvPicPr>
        <xdr:cNvPr id="21" name="Picture 5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7710" y="146342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289912</xdr:colOff>
      <xdr:row>30</xdr:row>
      <xdr:rowOff>133316</xdr:rowOff>
    </xdr:from>
    <xdr:to>
      <xdr:col>9</xdr:col>
      <xdr:colOff>495652</xdr:colOff>
      <xdr:row>30</xdr:row>
      <xdr:rowOff>442561</xdr:rowOff>
    </xdr:to>
    <xdr:pic>
      <xdr:nvPicPr>
        <xdr:cNvPr id="23" name="图片 2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465820" y="14766925"/>
          <a:ext cx="205740" cy="309245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31</xdr:row>
      <xdr:rowOff>48652</xdr:rowOff>
    </xdr:from>
    <xdr:to>
      <xdr:col>9</xdr:col>
      <xdr:colOff>466725</xdr:colOff>
      <xdr:row>31</xdr:row>
      <xdr:rowOff>477277</xdr:rowOff>
    </xdr:to>
    <xdr:pic>
      <xdr:nvPicPr>
        <xdr:cNvPr id="24" name="图片 2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557260" y="15318740"/>
          <a:ext cx="85725" cy="428625"/>
        </a:xfrm>
        <a:prstGeom prst="rect">
          <a:avLst/>
        </a:prstGeom>
      </xdr:spPr>
    </xdr:pic>
    <xdr:clientData/>
  </xdr:twoCellAnchor>
  <xdr:twoCellAnchor>
    <xdr:from>
      <xdr:col>9</xdr:col>
      <xdr:colOff>259657</xdr:colOff>
      <xdr:row>32</xdr:row>
      <xdr:rowOff>85725</xdr:rowOff>
    </xdr:from>
    <xdr:to>
      <xdr:col>9</xdr:col>
      <xdr:colOff>495242</xdr:colOff>
      <xdr:row>32</xdr:row>
      <xdr:rowOff>473710</xdr:rowOff>
    </xdr:to>
    <xdr:pic>
      <xdr:nvPicPr>
        <xdr:cNvPr id="25" name="图片 2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435340" y="15992475"/>
          <a:ext cx="235585" cy="387985"/>
        </a:xfrm>
        <a:prstGeom prst="rect">
          <a:avLst/>
        </a:prstGeom>
      </xdr:spPr>
    </xdr:pic>
    <xdr:clientData/>
  </xdr:twoCellAnchor>
  <xdr:twoCellAnchor>
    <xdr:from>
      <xdr:col>9</xdr:col>
      <xdr:colOff>295276</xdr:colOff>
      <xdr:row>38</xdr:row>
      <xdr:rowOff>55770</xdr:rowOff>
    </xdr:from>
    <xdr:to>
      <xdr:col>9</xdr:col>
      <xdr:colOff>485776</xdr:colOff>
      <xdr:row>38</xdr:row>
      <xdr:rowOff>413910</xdr:rowOff>
    </xdr:to>
    <xdr:pic>
      <xdr:nvPicPr>
        <xdr:cNvPr id="26" name="图片 2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471535" y="19779615"/>
          <a:ext cx="190500" cy="358140"/>
        </a:xfrm>
        <a:prstGeom prst="rect">
          <a:avLst/>
        </a:prstGeom>
      </xdr:spPr>
    </xdr:pic>
    <xdr:clientData/>
  </xdr:twoCellAnchor>
  <xdr:twoCellAnchor>
    <xdr:from>
      <xdr:col>9</xdr:col>
      <xdr:colOff>209791</xdr:colOff>
      <xdr:row>39</xdr:row>
      <xdr:rowOff>76985</xdr:rowOff>
    </xdr:from>
    <xdr:to>
      <xdr:col>9</xdr:col>
      <xdr:colOff>543166</xdr:colOff>
      <xdr:row>39</xdr:row>
      <xdr:rowOff>457350</xdr:rowOff>
    </xdr:to>
    <xdr:pic>
      <xdr:nvPicPr>
        <xdr:cNvPr id="27" name="图片 2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385810" y="20437475"/>
          <a:ext cx="333375" cy="380365"/>
        </a:xfrm>
        <a:prstGeom prst="rect">
          <a:avLst/>
        </a:prstGeom>
      </xdr:spPr>
    </xdr:pic>
    <xdr:clientData/>
  </xdr:twoCellAnchor>
  <xdr:twoCellAnchor>
    <xdr:from>
      <xdr:col>9</xdr:col>
      <xdr:colOff>285749</xdr:colOff>
      <xdr:row>37</xdr:row>
      <xdr:rowOff>74313</xdr:rowOff>
    </xdr:from>
    <xdr:to>
      <xdr:col>9</xdr:col>
      <xdr:colOff>466724</xdr:colOff>
      <xdr:row>37</xdr:row>
      <xdr:rowOff>436898</xdr:rowOff>
    </xdr:to>
    <xdr:pic>
      <xdr:nvPicPr>
        <xdr:cNvPr id="28" name="图片 2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461375" y="19162395"/>
          <a:ext cx="180975" cy="362585"/>
        </a:xfrm>
        <a:prstGeom prst="rect">
          <a:avLst/>
        </a:prstGeom>
      </xdr:spPr>
    </xdr:pic>
    <xdr:clientData/>
  </xdr:twoCellAnchor>
  <xdr:twoCellAnchor>
    <xdr:from>
      <xdr:col>9</xdr:col>
      <xdr:colOff>231321</xdr:colOff>
      <xdr:row>41</xdr:row>
      <xdr:rowOff>95250</xdr:rowOff>
    </xdr:from>
    <xdr:to>
      <xdr:col>9</xdr:col>
      <xdr:colOff>536121</xdr:colOff>
      <xdr:row>41</xdr:row>
      <xdr:rowOff>507365</xdr:rowOff>
    </xdr:to>
    <xdr:pic>
      <xdr:nvPicPr>
        <xdr:cNvPr id="29" name="图片 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7400" y="21728430"/>
          <a:ext cx="304800" cy="412115"/>
        </a:xfrm>
        <a:prstGeom prst="rect">
          <a:avLst/>
        </a:prstGeom>
      </xdr:spPr>
    </xdr:pic>
    <xdr:clientData/>
  </xdr:twoCellAnchor>
  <xdr:twoCellAnchor>
    <xdr:from>
      <xdr:col>9</xdr:col>
      <xdr:colOff>331375</xdr:colOff>
      <xdr:row>44</xdr:row>
      <xdr:rowOff>76200</xdr:rowOff>
    </xdr:from>
    <xdr:to>
      <xdr:col>9</xdr:col>
      <xdr:colOff>488220</xdr:colOff>
      <xdr:row>44</xdr:row>
      <xdr:rowOff>399415</xdr:rowOff>
    </xdr:to>
    <xdr:pic>
      <xdr:nvPicPr>
        <xdr:cNvPr id="30" name="图片 2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07095" y="23618190"/>
          <a:ext cx="156845" cy="323215"/>
        </a:xfrm>
        <a:prstGeom prst="rect">
          <a:avLst/>
        </a:prstGeom>
      </xdr:spPr>
    </xdr:pic>
    <xdr:clientData/>
  </xdr:twoCellAnchor>
  <xdr:twoCellAnchor>
    <xdr:from>
      <xdr:col>9</xdr:col>
      <xdr:colOff>323514</xdr:colOff>
      <xdr:row>45</xdr:row>
      <xdr:rowOff>85725</xdr:rowOff>
    </xdr:from>
    <xdr:to>
      <xdr:col>9</xdr:col>
      <xdr:colOff>533064</xdr:colOff>
      <xdr:row>45</xdr:row>
      <xdr:rowOff>358775</xdr:rowOff>
    </xdr:to>
    <xdr:pic>
      <xdr:nvPicPr>
        <xdr:cNvPr id="31" name="图片 3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499475" y="24263985"/>
          <a:ext cx="209550" cy="273050"/>
        </a:xfrm>
        <a:prstGeom prst="rect">
          <a:avLst/>
        </a:prstGeom>
      </xdr:spPr>
    </xdr:pic>
    <xdr:clientData/>
  </xdr:twoCellAnchor>
  <xdr:twoCellAnchor>
    <xdr:from>
      <xdr:col>9</xdr:col>
      <xdr:colOff>252933</xdr:colOff>
      <xdr:row>43</xdr:row>
      <xdr:rowOff>138891</xdr:rowOff>
    </xdr:from>
    <xdr:to>
      <xdr:col>9</xdr:col>
      <xdr:colOff>476453</xdr:colOff>
      <xdr:row>43</xdr:row>
      <xdr:rowOff>390986</xdr:rowOff>
    </xdr:to>
    <xdr:pic>
      <xdr:nvPicPr>
        <xdr:cNvPr id="32" name="图片 3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428990" y="23044150"/>
          <a:ext cx="223520" cy="252095"/>
        </a:xfrm>
        <a:prstGeom prst="rect">
          <a:avLst/>
        </a:prstGeom>
      </xdr:spPr>
    </xdr:pic>
    <xdr:clientData/>
  </xdr:twoCellAnchor>
  <xdr:twoCellAnchor editAs="oneCell">
    <xdr:from>
      <xdr:col>9</xdr:col>
      <xdr:colOff>231322</xdr:colOff>
      <xdr:row>9</xdr:row>
      <xdr:rowOff>81643</xdr:rowOff>
    </xdr:from>
    <xdr:to>
      <xdr:col>9</xdr:col>
      <xdr:colOff>600257</xdr:colOff>
      <xdr:row>9</xdr:row>
      <xdr:rowOff>585198</xdr:rowOff>
    </xdr:to>
    <xdr:pic>
      <xdr:nvPicPr>
        <xdr:cNvPr id="33" name="图片 32"/>
        <xdr:cNvPicPr>
          <a:picLocks noChangeAspect="1"/>
        </xdr:cNvPicPr>
      </xdr:nvPicPr>
      <xdr:blipFill>
        <a:blip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07400" y="1353820"/>
          <a:ext cx="368935" cy="503555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40</xdr:row>
      <xdr:rowOff>70485</xdr:rowOff>
    </xdr:from>
    <xdr:to>
      <xdr:col>9</xdr:col>
      <xdr:colOff>533400</xdr:colOff>
      <xdr:row>40</xdr:row>
      <xdr:rowOff>482600</xdr:rowOff>
    </xdr:to>
    <xdr:pic>
      <xdr:nvPicPr>
        <xdr:cNvPr id="34" name="图片 3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04860" y="21067395"/>
          <a:ext cx="304800" cy="41211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77</xdr:row>
      <xdr:rowOff>90688</xdr:rowOff>
    </xdr:from>
    <xdr:to>
      <xdr:col>9</xdr:col>
      <xdr:colOff>625476</xdr:colOff>
      <xdr:row>77</xdr:row>
      <xdr:rowOff>487563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010" y="42359580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149678</xdr:colOff>
      <xdr:row>75</xdr:row>
      <xdr:rowOff>122464</xdr:rowOff>
    </xdr:from>
    <xdr:to>
      <xdr:col>9</xdr:col>
      <xdr:colOff>693873</xdr:colOff>
      <xdr:row>75</xdr:row>
      <xdr:rowOff>406944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5485" y="41376600"/>
          <a:ext cx="544195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217714</xdr:colOff>
      <xdr:row>76</xdr:row>
      <xdr:rowOff>163287</xdr:rowOff>
    </xdr:from>
    <xdr:to>
      <xdr:col>9</xdr:col>
      <xdr:colOff>672374</xdr:colOff>
      <xdr:row>76</xdr:row>
      <xdr:rowOff>449037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3430" y="41925240"/>
          <a:ext cx="4546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68037</xdr:colOff>
      <xdr:row>5</xdr:row>
      <xdr:rowOff>95250</xdr:rowOff>
    </xdr:from>
    <xdr:to>
      <xdr:col>2</xdr:col>
      <xdr:colOff>857342</xdr:colOff>
      <xdr:row>9</xdr:row>
      <xdr:rowOff>471170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945" y="2209800"/>
          <a:ext cx="1811020" cy="2814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201706</xdr:colOff>
      <xdr:row>10</xdr:row>
      <xdr:rowOff>22412</xdr:rowOff>
    </xdr:from>
    <xdr:to>
      <xdr:col>9</xdr:col>
      <xdr:colOff>616324</xdr:colOff>
      <xdr:row>10</xdr:row>
      <xdr:rowOff>570063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1755" y="1744345"/>
          <a:ext cx="414655" cy="547370"/>
        </a:xfrm>
        <a:prstGeom prst="rect">
          <a:avLst/>
        </a:prstGeom>
      </xdr:spPr>
    </xdr:pic>
    <xdr:clientData/>
  </xdr:twoCellAnchor>
  <xdr:twoCellAnchor>
    <xdr:from>
      <xdr:col>9</xdr:col>
      <xdr:colOff>145676</xdr:colOff>
      <xdr:row>11</xdr:row>
      <xdr:rowOff>89647</xdr:rowOff>
    </xdr:from>
    <xdr:to>
      <xdr:col>9</xdr:col>
      <xdr:colOff>705970</xdr:colOff>
      <xdr:row>11</xdr:row>
      <xdr:rowOff>474495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65875" y="2447925"/>
          <a:ext cx="560070" cy="384810"/>
        </a:xfrm>
        <a:prstGeom prst="rect">
          <a:avLst/>
        </a:prstGeom>
      </xdr:spPr>
    </xdr:pic>
    <xdr:clientData/>
  </xdr:twoCellAnchor>
  <xdr:twoCellAnchor>
    <xdr:from>
      <xdr:col>9</xdr:col>
      <xdr:colOff>141194</xdr:colOff>
      <xdr:row>12</xdr:row>
      <xdr:rowOff>29135</xdr:rowOff>
    </xdr:from>
    <xdr:to>
      <xdr:col>9</xdr:col>
      <xdr:colOff>555812</xdr:colOff>
      <xdr:row>12</xdr:row>
      <xdr:rowOff>576786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1430" y="3023235"/>
          <a:ext cx="414655" cy="548005"/>
        </a:xfrm>
        <a:prstGeom prst="rect">
          <a:avLst/>
        </a:prstGeom>
      </xdr:spPr>
    </xdr:pic>
    <xdr:clientData/>
  </xdr:twoCellAnchor>
  <xdr:twoCellAnchor>
    <xdr:from>
      <xdr:col>9</xdr:col>
      <xdr:colOff>302559</xdr:colOff>
      <xdr:row>15</xdr:row>
      <xdr:rowOff>44824</xdr:rowOff>
    </xdr:from>
    <xdr:to>
      <xdr:col>9</xdr:col>
      <xdr:colOff>582706</xdr:colOff>
      <xdr:row>15</xdr:row>
      <xdr:rowOff>586946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22720" y="4947920"/>
          <a:ext cx="280035" cy="542290"/>
        </a:xfrm>
        <a:prstGeom prst="rect">
          <a:avLst/>
        </a:prstGeom>
      </xdr:spPr>
    </xdr:pic>
    <xdr:clientData/>
  </xdr:twoCellAnchor>
  <xdr:twoCellAnchor>
    <xdr:from>
      <xdr:col>9</xdr:col>
      <xdr:colOff>313765</xdr:colOff>
      <xdr:row>16</xdr:row>
      <xdr:rowOff>112060</xdr:rowOff>
    </xdr:from>
    <xdr:to>
      <xdr:col>9</xdr:col>
      <xdr:colOff>532925</xdr:colOff>
      <xdr:row>16</xdr:row>
      <xdr:rowOff>549090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34150" y="5651500"/>
          <a:ext cx="219075" cy="436880"/>
        </a:xfrm>
        <a:prstGeom prst="rect">
          <a:avLst/>
        </a:prstGeom>
      </xdr:spPr>
    </xdr:pic>
    <xdr:clientData/>
  </xdr:twoCellAnchor>
  <xdr:twoCellAnchor>
    <xdr:from>
      <xdr:col>9</xdr:col>
      <xdr:colOff>235324</xdr:colOff>
      <xdr:row>14</xdr:row>
      <xdr:rowOff>89647</xdr:rowOff>
    </xdr:from>
    <xdr:to>
      <xdr:col>9</xdr:col>
      <xdr:colOff>571500</xdr:colOff>
      <xdr:row>14</xdr:row>
      <xdr:rowOff>508206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55410" y="4356735"/>
          <a:ext cx="336550" cy="418465"/>
        </a:xfrm>
        <a:prstGeom prst="rect">
          <a:avLst/>
        </a:prstGeom>
      </xdr:spPr>
    </xdr:pic>
    <xdr:clientData/>
  </xdr:twoCellAnchor>
  <xdr:twoCellAnchor>
    <xdr:from>
      <xdr:col>9</xdr:col>
      <xdr:colOff>224117</xdr:colOff>
      <xdr:row>17</xdr:row>
      <xdr:rowOff>56030</xdr:rowOff>
    </xdr:from>
    <xdr:to>
      <xdr:col>9</xdr:col>
      <xdr:colOff>582706</xdr:colOff>
      <xdr:row>17</xdr:row>
      <xdr:rowOff>494305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43980" y="6231890"/>
          <a:ext cx="358775" cy="438150"/>
        </a:xfrm>
        <a:prstGeom prst="rect">
          <a:avLst/>
        </a:prstGeom>
      </xdr:spPr>
    </xdr:pic>
    <xdr:clientData/>
  </xdr:twoCellAnchor>
  <xdr:twoCellAnchor>
    <xdr:from>
      <xdr:col>9</xdr:col>
      <xdr:colOff>265620</xdr:colOff>
      <xdr:row>18</xdr:row>
      <xdr:rowOff>78439</xdr:rowOff>
    </xdr:from>
    <xdr:to>
      <xdr:col>9</xdr:col>
      <xdr:colOff>550783</xdr:colOff>
      <xdr:row>18</xdr:row>
      <xdr:rowOff>493058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85890" y="6890385"/>
          <a:ext cx="285115" cy="414655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19</xdr:row>
      <xdr:rowOff>89647</xdr:rowOff>
    </xdr:from>
    <xdr:to>
      <xdr:col>9</xdr:col>
      <xdr:colOff>425825</xdr:colOff>
      <xdr:row>19</xdr:row>
      <xdr:rowOff>598376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99530" y="7538085"/>
          <a:ext cx="246380" cy="508635"/>
        </a:xfrm>
        <a:prstGeom prst="rect">
          <a:avLst/>
        </a:prstGeom>
      </xdr:spPr>
    </xdr:pic>
    <xdr:clientData/>
  </xdr:twoCellAnchor>
  <xdr:twoCellAnchor>
    <xdr:from>
      <xdr:col>9</xdr:col>
      <xdr:colOff>257736</xdr:colOff>
      <xdr:row>20</xdr:row>
      <xdr:rowOff>78442</xdr:rowOff>
    </xdr:from>
    <xdr:to>
      <xdr:col>9</xdr:col>
      <xdr:colOff>526677</xdr:colOff>
      <xdr:row>20</xdr:row>
      <xdr:rowOff>449910</xdr:rowOff>
    </xdr:to>
    <xdr:pic>
      <xdr:nvPicPr>
        <xdr:cNvPr id="36" name="图片 3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7635" y="8162925"/>
          <a:ext cx="269240" cy="371475"/>
        </a:xfrm>
        <a:prstGeom prst="rect">
          <a:avLst/>
        </a:prstGeom>
      </xdr:spPr>
    </xdr:pic>
    <xdr:clientData/>
  </xdr:twoCellAnchor>
  <xdr:twoCellAnchor>
    <xdr:from>
      <xdr:col>9</xdr:col>
      <xdr:colOff>235323</xdr:colOff>
      <xdr:row>24</xdr:row>
      <xdr:rowOff>44823</xdr:rowOff>
    </xdr:from>
    <xdr:to>
      <xdr:col>9</xdr:col>
      <xdr:colOff>588000</xdr:colOff>
      <xdr:row>24</xdr:row>
      <xdr:rowOff>549088</xdr:rowOff>
    </xdr:to>
    <xdr:pic>
      <xdr:nvPicPr>
        <xdr:cNvPr id="60" name="图片 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55410" y="10674350"/>
          <a:ext cx="352425" cy="504190"/>
        </a:xfrm>
        <a:prstGeom prst="rect">
          <a:avLst/>
        </a:prstGeom>
      </xdr:spPr>
    </xdr:pic>
    <xdr:clientData/>
  </xdr:twoCellAnchor>
  <xdr:twoCellAnchor>
    <xdr:from>
      <xdr:col>9</xdr:col>
      <xdr:colOff>224117</xdr:colOff>
      <xdr:row>25</xdr:row>
      <xdr:rowOff>112060</xdr:rowOff>
    </xdr:from>
    <xdr:to>
      <xdr:col>9</xdr:col>
      <xdr:colOff>582706</xdr:colOff>
      <xdr:row>25</xdr:row>
      <xdr:rowOff>585396</xdr:rowOff>
    </xdr:to>
    <xdr:pic>
      <xdr:nvPicPr>
        <xdr:cNvPr id="61" name="图片 6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43980" y="11377930"/>
          <a:ext cx="358775" cy="473075"/>
        </a:xfrm>
        <a:prstGeom prst="rect">
          <a:avLst/>
        </a:prstGeom>
      </xdr:spPr>
    </xdr:pic>
    <xdr:clientData/>
  </xdr:twoCellAnchor>
  <xdr:twoCellAnchor>
    <xdr:from>
      <xdr:col>9</xdr:col>
      <xdr:colOff>56029</xdr:colOff>
      <xdr:row>22</xdr:row>
      <xdr:rowOff>112060</xdr:rowOff>
    </xdr:from>
    <xdr:to>
      <xdr:col>9</xdr:col>
      <xdr:colOff>699810</xdr:colOff>
      <xdr:row>22</xdr:row>
      <xdr:rowOff>504266</xdr:rowOff>
    </xdr:to>
    <xdr:pic>
      <xdr:nvPicPr>
        <xdr:cNvPr id="62" name="图片 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276340" y="9469120"/>
          <a:ext cx="643890" cy="392430"/>
        </a:xfrm>
        <a:prstGeom prst="rect">
          <a:avLst/>
        </a:prstGeom>
      </xdr:spPr>
    </xdr:pic>
    <xdr:clientData/>
  </xdr:twoCellAnchor>
  <xdr:twoCellAnchor>
    <xdr:from>
      <xdr:col>9</xdr:col>
      <xdr:colOff>224118</xdr:colOff>
      <xdr:row>23</xdr:row>
      <xdr:rowOff>56029</xdr:rowOff>
    </xdr:from>
    <xdr:to>
      <xdr:col>9</xdr:col>
      <xdr:colOff>515471</xdr:colOff>
      <xdr:row>23</xdr:row>
      <xdr:rowOff>565271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443980" y="10049510"/>
          <a:ext cx="291465" cy="509270"/>
        </a:xfrm>
        <a:prstGeom prst="rect">
          <a:avLst/>
        </a:prstGeom>
      </xdr:spPr>
    </xdr:pic>
    <xdr:clientData/>
  </xdr:twoCellAnchor>
  <xdr:twoCellAnchor>
    <xdr:from>
      <xdr:col>9</xdr:col>
      <xdr:colOff>179295</xdr:colOff>
      <xdr:row>13</xdr:row>
      <xdr:rowOff>56029</xdr:rowOff>
    </xdr:from>
    <xdr:to>
      <xdr:col>9</xdr:col>
      <xdr:colOff>593913</xdr:colOff>
      <xdr:row>13</xdr:row>
      <xdr:rowOff>577960</xdr:rowOff>
    </xdr:to>
    <xdr:pic>
      <xdr:nvPicPr>
        <xdr:cNvPr id="77" name="图片 7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99530" y="3686810"/>
          <a:ext cx="414655" cy="521970"/>
        </a:xfrm>
        <a:prstGeom prst="rect">
          <a:avLst/>
        </a:prstGeom>
      </xdr:spPr>
    </xdr:pic>
    <xdr:clientData/>
  </xdr:twoCellAnchor>
  <xdr:twoCellAnchor>
    <xdr:from>
      <xdr:col>9</xdr:col>
      <xdr:colOff>169209</xdr:colOff>
      <xdr:row>60</xdr:row>
      <xdr:rowOff>73959</xdr:rowOff>
    </xdr:from>
    <xdr:to>
      <xdr:col>9</xdr:col>
      <xdr:colOff>671603</xdr:colOff>
      <xdr:row>60</xdr:row>
      <xdr:rowOff>522194</xdr:rowOff>
    </xdr:to>
    <xdr:pic>
      <xdr:nvPicPr>
        <xdr:cNvPr id="42" name="图片 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89370" y="30272355"/>
          <a:ext cx="502285" cy="448310"/>
        </a:xfrm>
        <a:prstGeom prst="rect">
          <a:avLst/>
        </a:prstGeom>
      </xdr:spPr>
    </xdr:pic>
    <xdr:clientData/>
  </xdr:twoCellAnchor>
  <xdr:twoCellAnchor>
    <xdr:from>
      <xdr:col>9</xdr:col>
      <xdr:colOff>116060</xdr:colOff>
      <xdr:row>62</xdr:row>
      <xdr:rowOff>79555</xdr:rowOff>
    </xdr:from>
    <xdr:to>
      <xdr:col>9</xdr:col>
      <xdr:colOff>583406</xdr:colOff>
      <xdr:row>62</xdr:row>
      <xdr:rowOff>568695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336030" y="31550610"/>
          <a:ext cx="467360" cy="488950"/>
        </a:xfrm>
        <a:prstGeom prst="rect">
          <a:avLst/>
        </a:prstGeom>
      </xdr:spPr>
    </xdr:pic>
    <xdr:clientData/>
  </xdr:twoCellAnchor>
  <xdr:twoCellAnchor>
    <xdr:from>
      <xdr:col>9</xdr:col>
      <xdr:colOff>100292</xdr:colOff>
      <xdr:row>61</xdr:row>
      <xdr:rowOff>121824</xdr:rowOff>
    </xdr:from>
    <xdr:to>
      <xdr:col>9</xdr:col>
      <xdr:colOff>602686</xdr:colOff>
      <xdr:row>61</xdr:row>
      <xdr:rowOff>570059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20155" y="30956250"/>
          <a:ext cx="502920" cy="448310"/>
        </a:xfrm>
        <a:prstGeom prst="rect">
          <a:avLst/>
        </a:prstGeom>
      </xdr:spPr>
    </xdr:pic>
    <xdr:clientData/>
  </xdr:twoCellAnchor>
  <xdr:twoCellAnchor>
    <xdr:from>
      <xdr:col>9</xdr:col>
      <xdr:colOff>103909</xdr:colOff>
      <xdr:row>34</xdr:row>
      <xdr:rowOff>155864</xdr:rowOff>
    </xdr:from>
    <xdr:to>
      <xdr:col>9</xdr:col>
      <xdr:colOff>623454</xdr:colOff>
      <xdr:row>34</xdr:row>
      <xdr:rowOff>390912</xdr:rowOff>
    </xdr:to>
    <xdr:pic>
      <xdr:nvPicPr>
        <xdr:cNvPr id="24" name="图片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23965" y="16885285"/>
          <a:ext cx="519430" cy="234950"/>
        </a:xfrm>
        <a:prstGeom prst="rect">
          <a:avLst/>
        </a:prstGeom>
      </xdr:spPr>
    </xdr:pic>
    <xdr:clientData/>
  </xdr:twoCellAnchor>
  <xdr:twoCellAnchor>
    <xdr:from>
      <xdr:col>9</xdr:col>
      <xdr:colOff>124239</xdr:colOff>
      <xdr:row>35</xdr:row>
      <xdr:rowOff>96378</xdr:rowOff>
    </xdr:from>
    <xdr:to>
      <xdr:col>9</xdr:col>
      <xdr:colOff>736695</xdr:colOff>
      <xdr:row>35</xdr:row>
      <xdr:rowOff>314739</xdr:rowOff>
    </xdr:to>
    <xdr:pic>
      <xdr:nvPicPr>
        <xdr:cNvPr id="25" name="图片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44285" y="17332960"/>
          <a:ext cx="609600" cy="218440"/>
        </a:xfrm>
        <a:prstGeom prst="rect">
          <a:avLst/>
        </a:prstGeom>
      </xdr:spPr>
    </xdr:pic>
    <xdr:clientData/>
  </xdr:twoCellAnchor>
  <xdr:twoCellAnchor>
    <xdr:from>
      <xdr:col>9</xdr:col>
      <xdr:colOff>166686</xdr:colOff>
      <xdr:row>36</xdr:row>
      <xdr:rowOff>95250</xdr:rowOff>
    </xdr:from>
    <xdr:to>
      <xdr:col>9</xdr:col>
      <xdr:colOff>703871</xdr:colOff>
      <xdr:row>36</xdr:row>
      <xdr:rowOff>428623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86830" y="17839690"/>
          <a:ext cx="537210" cy="332740"/>
        </a:xfrm>
        <a:prstGeom prst="rect">
          <a:avLst/>
        </a:prstGeom>
      </xdr:spPr>
    </xdr:pic>
    <xdr:clientData/>
  </xdr:twoCellAnchor>
  <xdr:twoCellAnchor>
    <xdr:from>
      <xdr:col>9</xdr:col>
      <xdr:colOff>100855</xdr:colOff>
      <xdr:row>37</xdr:row>
      <xdr:rowOff>123264</xdr:rowOff>
    </xdr:from>
    <xdr:to>
      <xdr:col>9</xdr:col>
      <xdr:colOff>694509</xdr:colOff>
      <xdr:row>37</xdr:row>
      <xdr:rowOff>429896</xdr:rowOff>
    </xdr:to>
    <xdr:pic>
      <xdr:nvPicPr>
        <xdr:cNvPr id="31" name="图片 3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320790" y="18374995"/>
          <a:ext cx="593725" cy="306705"/>
        </a:xfrm>
        <a:prstGeom prst="rect">
          <a:avLst/>
        </a:prstGeom>
      </xdr:spPr>
    </xdr:pic>
    <xdr:clientData/>
  </xdr:twoCellAnchor>
  <xdr:twoCellAnchor>
    <xdr:from>
      <xdr:col>9</xdr:col>
      <xdr:colOff>78442</xdr:colOff>
      <xdr:row>38</xdr:row>
      <xdr:rowOff>97654</xdr:rowOff>
    </xdr:from>
    <xdr:to>
      <xdr:col>9</xdr:col>
      <xdr:colOff>705970</xdr:colOff>
      <xdr:row>38</xdr:row>
      <xdr:rowOff>425345</xdr:rowOff>
    </xdr:to>
    <xdr:pic>
      <xdr:nvPicPr>
        <xdr:cNvPr id="32" name="图片 3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298565" y="18856325"/>
          <a:ext cx="627380" cy="327660"/>
        </a:xfrm>
        <a:prstGeom prst="rect">
          <a:avLst/>
        </a:prstGeom>
      </xdr:spPr>
    </xdr:pic>
    <xdr:clientData/>
  </xdr:twoCellAnchor>
  <xdr:twoCellAnchor>
    <xdr:from>
      <xdr:col>9</xdr:col>
      <xdr:colOff>22413</xdr:colOff>
      <xdr:row>39</xdr:row>
      <xdr:rowOff>163056</xdr:rowOff>
    </xdr:from>
    <xdr:to>
      <xdr:col>9</xdr:col>
      <xdr:colOff>728382</xdr:colOff>
      <xdr:row>39</xdr:row>
      <xdr:rowOff>310705</xdr:rowOff>
    </xdr:to>
    <xdr:pic>
      <xdr:nvPicPr>
        <xdr:cNvPr id="33" name="图片 3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242685" y="19429095"/>
          <a:ext cx="706120" cy="147955"/>
        </a:xfrm>
        <a:prstGeom prst="rect">
          <a:avLst/>
        </a:prstGeom>
      </xdr:spPr>
    </xdr:pic>
    <xdr:clientData/>
  </xdr:twoCellAnchor>
  <xdr:twoCellAnchor>
    <xdr:from>
      <xdr:col>9</xdr:col>
      <xdr:colOff>56030</xdr:colOff>
      <xdr:row>40</xdr:row>
      <xdr:rowOff>183411</xdr:rowOff>
    </xdr:from>
    <xdr:to>
      <xdr:col>9</xdr:col>
      <xdr:colOff>649942</xdr:colOff>
      <xdr:row>40</xdr:row>
      <xdr:rowOff>362852</xdr:rowOff>
    </xdr:to>
    <xdr:pic>
      <xdr:nvPicPr>
        <xdr:cNvPr id="34" name="图片 3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276340" y="19956780"/>
          <a:ext cx="593725" cy="179705"/>
        </a:xfrm>
        <a:prstGeom prst="rect">
          <a:avLst/>
        </a:prstGeom>
      </xdr:spPr>
    </xdr:pic>
    <xdr:clientData/>
  </xdr:twoCellAnchor>
  <xdr:twoCellAnchor>
    <xdr:from>
      <xdr:col>9</xdr:col>
      <xdr:colOff>44824</xdr:colOff>
      <xdr:row>41</xdr:row>
      <xdr:rowOff>171307</xdr:rowOff>
    </xdr:from>
    <xdr:to>
      <xdr:col>9</xdr:col>
      <xdr:colOff>784411</xdr:colOff>
      <xdr:row>41</xdr:row>
      <xdr:rowOff>376901</xdr:rowOff>
    </xdr:to>
    <xdr:pic>
      <xdr:nvPicPr>
        <xdr:cNvPr id="35" name="图片 3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264910" y="20452080"/>
          <a:ext cx="688975" cy="205740"/>
        </a:xfrm>
        <a:prstGeom prst="rect">
          <a:avLst/>
        </a:prstGeom>
      </xdr:spPr>
    </xdr:pic>
    <xdr:clientData/>
  </xdr:twoCellAnchor>
  <xdr:twoCellAnchor>
    <xdr:from>
      <xdr:col>9</xdr:col>
      <xdr:colOff>33618</xdr:colOff>
      <xdr:row>43</xdr:row>
      <xdr:rowOff>208505</xdr:rowOff>
    </xdr:from>
    <xdr:to>
      <xdr:col>9</xdr:col>
      <xdr:colOff>762000</xdr:colOff>
      <xdr:row>43</xdr:row>
      <xdr:rowOff>367425</xdr:rowOff>
    </xdr:to>
    <xdr:pic>
      <xdr:nvPicPr>
        <xdr:cNvPr id="37" name="图片 3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253480" y="21504275"/>
          <a:ext cx="700405" cy="158750"/>
        </a:xfrm>
        <a:prstGeom prst="rect">
          <a:avLst/>
        </a:prstGeom>
      </xdr:spPr>
    </xdr:pic>
    <xdr:clientData/>
  </xdr:twoCellAnchor>
  <xdr:twoCellAnchor>
    <xdr:from>
      <xdr:col>9</xdr:col>
      <xdr:colOff>155864</xdr:colOff>
      <xdr:row>44</xdr:row>
      <xdr:rowOff>69273</xdr:rowOff>
    </xdr:from>
    <xdr:to>
      <xdr:col>9</xdr:col>
      <xdr:colOff>588818</xdr:colOff>
      <xdr:row>44</xdr:row>
      <xdr:rowOff>397172</xdr:rowOff>
    </xdr:to>
    <xdr:pic>
      <xdr:nvPicPr>
        <xdr:cNvPr id="40" name="图片 3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76035" y="21872575"/>
          <a:ext cx="433070" cy="327660"/>
        </a:xfrm>
        <a:prstGeom prst="rect">
          <a:avLst/>
        </a:prstGeom>
      </xdr:spPr>
    </xdr:pic>
    <xdr:clientData/>
  </xdr:twoCellAnchor>
  <xdr:twoCellAnchor>
    <xdr:from>
      <xdr:col>9</xdr:col>
      <xdr:colOff>180713</xdr:colOff>
      <xdr:row>45</xdr:row>
      <xdr:rowOff>34637</xdr:rowOff>
    </xdr:from>
    <xdr:to>
      <xdr:col>9</xdr:col>
      <xdr:colOff>561713</xdr:colOff>
      <xdr:row>45</xdr:row>
      <xdr:rowOff>455480</xdr:rowOff>
    </xdr:to>
    <xdr:pic>
      <xdr:nvPicPr>
        <xdr:cNvPr id="41" name="图片 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400800" y="22345015"/>
          <a:ext cx="381000" cy="42100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46</xdr:row>
      <xdr:rowOff>59531</xdr:rowOff>
    </xdr:from>
    <xdr:to>
      <xdr:col>9</xdr:col>
      <xdr:colOff>550195</xdr:colOff>
      <xdr:row>46</xdr:row>
      <xdr:rowOff>443612</xdr:rowOff>
    </xdr:to>
    <xdr:pic>
      <xdr:nvPicPr>
        <xdr:cNvPr id="5" name="图片 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410960" y="22877145"/>
          <a:ext cx="359410" cy="38417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48</xdr:row>
      <xdr:rowOff>35719</xdr:rowOff>
    </xdr:from>
    <xdr:to>
      <xdr:col>9</xdr:col>
      <xdr:colOff>698519</xdr:colOff>
      <xdr:row>48</xdr:row>
      <xdr:rowOff>401511</xdr:rowOff>
    </xdr:to>
    <xdr:pic>
      <xdr:nvPicPr>
        <xdr:cNvPr id="8" name="图片 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327140" y="23868380"/>
          <a:ext cx="591820" cy="365760"/>
        </a:xfrm>
        <a:prstGeom prst="rect">
          <a:avLst/>
        </a:prstGeom>
      </xdr:spPr>
    </xdr:pic>
    <xdr:clientData/>
  </xdr:twoCellAnchor>
  <xdr:twoCellAnchor>
    <xdr:from>
      <xdr:col>9</xdr:col>
      <xdr:colOff>164306</xdr:colOff>
      <xdr:row>49</xdr:row>
      <xdr:rowOff>33338</xdr:rowOff>
    </xdr:from>
    <xdr:to>
      <xdr:col>10</xdr:col>
      <xdr:colOff>0</xdr:colOff>
      <xdr:row>49</xdr:row>
      <xdr:rowOff>399130</xdr:rowOff>
    </xdr:to>
    <xdr:pic>
      <xdr:nvPicPr>
        <xdr:cNvPr id="47" name="图片 4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384290" y="24373205"/>
          <a:ext cx="569595" cy="365760"/>
        </a:xfrm>
        <a:prstGeom prst="rect">
          <a:avLst/>
        </a:prstGeom>
      </xdr:spPr>
    </xdr:pic>
    <xdr:clientData/>
  </xdr:twoCellAnchor>
  <xdr:twoCellAnchor>
    <xdr:from>
      <xdr:col>9</xdr:col>
      <xdr:colOff>93849</xdr:colOff>
      <xdr:row>50</xdr:row>
      <xdr:rowOff>116261</xdr:rowOff>
    </xdr:from>
    <xdr:to>
      <xdr:col>10</xdr:col>
      <xdr:colOff>0</xdr:colOff>
      <xdr:row>51</xdr:row>
      <xdr:rowOff>1709</xdr:rowOff>
    </xdr:to>
    <xdr:pic>
      <xdr:nvPicPr>
        <xdr:cNvPr id="48" name="Picture 25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6313805" y="24963755"/>
          <a:ext cx="640080" cy="40894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103654</xdr:colOff>
      <xdr:row>51</xdr:row>
      <xdr:rowOff>45523</xdr:rowOff>
    </xdr:from>
    <xdr:to>
      <xdr:col>9</xdr:col>
      <xdr:colOff>734686</xdr:colOff>
      <xdr:row>51</xdr:row>
      <xdr:rowOff>454846</xdr:rowOff>
    </xdr:to>
    <xdr:pic>
      <xdr:nvPicPr>
        <xdr:cNvPr id="49" name="Picture 26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6323965" y="25416510"/>
          <a:ext cx="629920" cy="4095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178594</xdr:colOff>
      <xdr:row>47</xdr:row>
      <xdr:rowOff>47625</xdr:rowOff>
    </xdr:from>
    <xdr:to>
      <xdr:col>9</xdr:col>
      <xdr:colOff>593158</xdr:colOff>
      <xdr:row>47</xdr:row>
      <xdr:rowOff>492672</xdr:rowOff>
    </xdr:to>
    <xdr:pic>
      <xdr:nvPicPr>
        <xdr:cNvPr id="12" name="图片 1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398895" y="23373080"/>
          <a:ext cx="414655" cy="44450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52</xdr:row>
      <xdr:rowOff>59531</xdr:rowOff>
    </xdr:from>
    <xdr:to>
      <xdr:col>10</xdr:col>
      <xdr:colOff>0</xdr:colOff>
      <xdr:row>53</xdr:row>
      <xdr:rowOff>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8085" y="25954355"/>
          <a:ext cx="68580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154781</xdr:colOff>
      <xdr:row>53</xdr:row>
      <xdr:rowOff>107156</xdr:rowOff>
    </xdr:from>
    <xdr:to>
      <xdr:col>9</xdr:col>
      <xdr:colOff>654843</xdr:colOff>
      <xdr:row>53</xdr:row>
      <xdr:rowOff>416719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4765" y="26525855"/>
          <a:ext cx="50038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59531</xdr:colOff>
      <xdr:row>55</xdr:row>
      <xdr:rowOff>83344</xdr:rowOff>
    </xdr:from>
    <xdr:to>
      <xdr:col>9</xdr:col>
      <xdr:colOff>716637</xdr:colOff>
      <xdr:row>55</xdr:row>
      <xdr:rowOff>488157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9515" y="27550110"/>
          <a:ext cx="65722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130970</xdr:colOff>
      <xdr:row>58</xdr:row>
      <xdr:rowOff>71437</xdr:rowOff>
    </xdr:from>
    <xdr:to>
      <xdr:col>10</xdr:col>
      <xdr:colOff>0</xdr:colOff>
      <xdr:row>58</xdr:row>
      <xdr:rowOff>523875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1270" y="29109670"/>
          <a:ext cx="602615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107156</xdr:colOff>
      <xdr:row>56</xdr:row>
      <xdr:rowOff>83343</xdr:rowOff>
    </xdr:from>
    <xdr:to>
      <xdr:col>9</xdr:col>
      <xdr:colOff>592065</xdr:colOff>
      <xdr:row>56</xdr:row>
      <xdr:rowOff>509569</xdr:rowOff>
    </xdr:to>
    <xdr:pic>
      <xdr:nvPicPr>
        <xdr:cNvPr id="54" name="图片 5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327140" y="2807398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107156</xdr:colOff>
      <xdr:row>59</xdr:row>
      <xdr:rowOff>83343</xdr:rowOff>
    </xdr:from>
    <xdr:to>
      <xdr:col>9</xdr:col>
      <xdr:colOff>592065</xdr:colOff>
      <xdr:row>59</xdr:row>
      <xdr:rowOff>509569</xdr:rowOff>
    </xdr:to>
    <xdr:pic>
      <xdr:nvPicPr>
        <xdr:cNvPr id="55" name="图片 5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327140" y="29758005"/>
          <a:ext cx="485140" cy="426085"/>
        </a:xfrm>
        <a:prstGeom prst="rect">
          <a:avLst/>
        </a:prstGeom>
      </xdr:spPr>
    </xdr:pic>
    <xdr:clientData/>
  </xdr:twoCellAnchor>
  <xdr:twoCellAnchor>
    <xdr:from>
      <xdr:col>9</xdr:col>
      <xdr:colOff>71438</xdr:colOff>
      <xdr:row>54</xdr:row>
      <xdr:rowOff>71438</xdr:rowOff>
    </xdr:from>
    <xdr:to>
      <xdr:col>9</xdr:col>
      <xdr:colOff>728544</xdr:colOff>
      <xdr:row>54</xdr:row>
      <xdr:rowOff>476251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1580" y="27014170"/>
          <a:ext cx="657225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142875</xdr:colOff>
      <xdr:row>57</xdr:row>
      <xdr:rowOff>47625</xdr:rowOff>
    </xdr:from>
    <xdr:to>
      <xdr:col>10</xdr:col>
      <xdr:colOff>0</xdr:colOff>
      <xdr:row>57</xdr:row>
      <xdr:rowOff>500063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3335" y="28562300"/>
          <a:ext cx="590550" cy="452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10</xdr:col>
      <xdr:colOff>0</xdr:colOff>
      <xdr:row>34</xdr:row>
      <xdr:rowOff>6370</xdr:rowOff>
    </xdr:to>
    <xdr:pic>
      <xdr:nvPicPr>
        <xdr:cNvPr id="13" name="图片 1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220460" y="16093440"/>
          <a:ext cx="733425" cy="642620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19</xdr:row>
      <xdr:rowOff>89647</xdr:rowOff>
    </xdr:from>
    <xdr:to>
      <xdr:col>9</xdr:col>
      <xdr:colOff>425825</xdr:colOff>
      <xdr:row>19</xdr:row>
      <xdr:rowOff>598376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99530" y="7538085"/>
          <a:ext cx="246380" cy="508635"/>
        </a:xfrm>
        <a:prstGeom prst="rect">
          <a:avLst/>
        </a:prstGeom>
      </xdr:spPr>
    </xdr:pic>
    <xdr:clientData/>
  </xdr:twoCellAnchor>
  <xdr:twoCellAnchor>
    <xdr:from>
      <xdr:col>9</xdr:col>
      <xdr:colOff>257736</xdr:colOff>
      <xdr:row>20</xdr:row>
      <xdr:rowOff>78442</xdr:rowOff>
    </xdr:from>
    <xdr:to>
      <xdr:col>9</xdr:col>
      <xdr:colOff>526677</xdr:colOff>
      <xdr:row>20</xdr:row>
      <xdr:rowOff>449910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77635" y="8162925"/>
          <a:ext cx="269240" cy="371475"/>
        </a:xfrm>
        <a:prstGeom prst="rect">
          <a:avLst/>
        </a:prstGeom>
      </xdr:spPr>
    </xdr:pic>
    <xdr:clientData/>
  </xdr:twoCellAnchor>
  <xdr:twoCellAnchor>
    <xdr:from>
      <xdr:col>9</xdr:col>
      <xdr:colOff>112060</xdr:colOff>
      <xdr:row>42</xdr:row>
      <xdr:rowOff>71699</xdr:rowOff>
    </xdr:from>
    <xdr:to>
      <xdr:col>9</xdr:col>
      <xdr:colOff>694765</xdr:colOff>
      <xdr:row>42</xdr:row>
      <xdr:rowOff>472019</xdr:rowOff>
    </xdr:to>
    <xdr:pic>
      <xdr:nvPicPr>
        <xdr:cNvPr id="4" name="图片 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332220" y="20859750"/>
          <a:ext cx="582930" cy="400685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21</xdr:row>
      <xdr:rowOff>178493</xdr:rowOff>
    </xdr:from>
    <xdr:to>
      <xdr:col>9</xdr:col>
      <xdr:colOff>618565</xdr:colOff>
      <xdr:row>21</xdr:row>
      <xdr:rowOff>464243</xdr:rowOff>
    </xdr:to>
    <xdr:pic>
      <xdr:nvPicPr>
        <xdr:cNvPr id="7" name="Picture 89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343650" y="889952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285751</xdr:colOff>
      <xdr:row>64</xdr:row>
      <xdr:rowOff>90688</xdr:rowOff>
    </xdr:from>
    <xdr:to>
      <xdr:col>9</xdr:col>
      <xdr:colOff>625476</xdr:colOff>
      <xdr:row>64</xdr:row>
      <xdr:rowOff>487563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4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6210" y="328339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214314</xdr:colOff>
      <xdr:row>9</xdr:row>
      <xdr:rowOff>45394</xdr:rowOff>
    </xdr:from>
    <xdr:to>
      <xdr:col>9</xdr:col>
      <xdr:colOff>554674</xdr:colOff>
      <xdr:row>9</xdr:row>
      <xdr:rowOff>547679</xdr:rowOff>
    </xdr:to>
    <xdr:pic>
      <xdr:nvPicPr>
        <xdr:cNvPr id="19" name="图片 18"/>
        <xdr:cNvPicPr>
          <a:picLocks noChangeAspect="1"/>
        </xdr:cNvPicPr>
      </xdr:nvPicPr>
      <xdr:blipFill>
        <a:blip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434455" y="1130935"/>
          <a:ext cx="340360" cy="502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305601</xdr:colOff>
      <xdr:row>9</xdr:row>
      <xdr:rowOff>119022</xdr:rowOff>
    </xdr:from>
    <xdr:to>
      <xdr:col>12</xdr:col>
      <xdr:colOff>571666</xdr:colOff>
      <xdr:row>9</xdr:row>
      <xdr:rowOff>509547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6895" y="3633470"/>
          <a:ext cx="266065" cy="390525"/>
        </a:xfrm>
        <a:prstGeom prst="rect">
          <a:avLst/>
        </a:prstGeom>
      </xdr:spPr>
    </xdr:pic>
    <xdr:clientData/>
  </xdr:twoCellAnchor>
  <xdr:twoCellAnchor>
    <xdr:from>
      <xdr:col>12</xdr:col>
      <xdr:colOff>186017</xdr:colOff>
      <xdr:row>10</xdr:row>
      <xdr:rowOff>107577</xdr:rowOff>
    </xdr:from>
    <xdr:to>
      <xdr:col>12</xdr:col>
      <xdr:colOff>544606</xdr:colOff>
      <xdr:row>10</xdr:row>
      <xdr:rowOff>545852</xdr:rowOff>
    </xdr:to>
    <xdr:pic>
      <xdr:nvPicPr>
        <xdr:cNvPr id="6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6880" y="4258310"/>
          <a:ext cx="358775" cy="438150"/>
        </a:xfrm>
        <a:prstGeom prst="rect">
          <a:avLst/>
        </a:prstGeom>
      </xdr:spPr>
    </xdr:pic>
    <xdr:clientData/>
  </xdr:twoCellAnchor>
  <xdr:twoCellAnchor>
    <xdr:from>
      <xdr:col>12</xdr:col>
      <xdr:colOff>115570</xdr:colOff>
      <xdr:row>11</xdr:row>
      <xdr:rowOff>241300</xdr:rowOff>
    </xdr:from>
    <xdr:to>
      <xdr:col>12</xdr:col>
      <xdr:colOff>668020</xdr:colOff>
      <xdr:row>11</xdr:row>
      <xdr:rowOff>324485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030" y="5028565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106212</xdr:colOff>
      <xdr:row>12</xdr:row>
      <xdr:rowOff>266993</xdr:rowOff>
    </xdr:from>
    <xdr:to>
      <xdr:col>12</xdr:col>
      <xdr:colOff>658662</xdr:colOff>
      <xdr:row>12</xdr:row>
      <xdr:rowOff>349543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7505" y="5690235"/>
          <a:ext cx="55245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238125</xdr:colOff>
      <xdr:row>2</xdr:row>
      <xdr:rowOff>89535</xdr:rowOff>
    </xdr:from>
    <xdr:to>
      <xdr:col>18</xdr:col>
      <xdr:colOff>523288</xdr:colOff>
      <xdr:row>2</xdr:row>
      <xdr:rowOff>504154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8450" y="723265"/>
          <a:ext cx="285115" cy="414020"/>
        </a:xfrm>
        <a:prstGeom prst="rect">
          <a:avLst/>
        </a:prstGeom>
      </xdr:spPr>
    </xdr:pic>
    <xdr:clientData/>
  </xdr:twoCellAnchor>
  <xdr:twoCellAnchor>
    <xdr:from>
      <xdr:col>18</xdr:col>
      <xdr:colOff>309245</xdr:colOff>
      <xdr:row>6</xdr:row>
      <xdr:rowOff>99695</xdr:rowOff>
    </xdr:from>
    <xdr:to>
      <xdr:col>18</xdr:col>
      <xdr:colOff>548953</xdr:colOff>
      <xdr:row>6</xdr:row>
      <xdr:rowOff>559136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9570" y="3278505"/>
          <a:ext cx="239395" cy="459105"/>
        </a:xfrm>
        <a:prstGeom prst="rect">
          <a:avLst/>
        </a:prstGeom>
      </xdr:spPr>
    </xdr:pic>
    <xdr:clientData/>
  </xdr:twoCellAnchor>
  <xdr:twoCellAnchor>
    <xdr:from>
      <xdr:col>18</xdr:col>
      <xdr:colOff>274955</xdr:colOff>
      <xdr:row>7</xdr:row>
      <xdr:rowOff>89535</xdr:rowOff>
    </xdr:from>
    <xdr:to>
      <xdr:col>18</xdr:col>
      <xdr:colOff>581660</xdr:colOff>
      <xdr:row>7</xdr:row>
      <xdr:rowOff>551180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85280" y="3904615"/>
          <a:ext cx="306705" cy="461645"/>
        </a:xfrm>
        <a:prstGeom prst="rect">
          <a:avLst/>
        </a:prstGeom>
      </xdr:spPr>
    </xdr:pic>
    <xdr:clientData/>
  </xdr:twoCellAnchor>
  <xdr:twoCellAnchor>
    <xdr:from>
      <xdr:col>18</xdr:col>
      <xdr:colOff>196850</xdr:colOff>
      <xdr:row>4</xdr:row>
      <xdr:rowOff>66675</xdr:rowOff>
    </xdr:from>
    <xdr:to>
      <xdr:col>18</xdr:col>
      <xdr:colOff>560887</xdr:colOff>
      <xdr:row>4</xdr:row>
      <xdr:rowOff>570940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07175" y="1972945"/>
          <a:ext cx="363855" cy="504190"/>
        </a:xfrm>
        <a:prstGeom prst="rect">
          <a:avLst/>
        </a:prstGeom>
      </xdr:spPr>
    </xdr:pic>
    <xdr:clientData/>
  </xdr:twoCellAnchor>
  <xdr:twoCellAnchor>
    <xdr:from>
      <xdr:col>18</xdr:col>
      <xdr:colOff>62230</xdr:colOff>
      <xdr:row>5</xdr:row>
      <xdr:rowOff>189865</xdr:rowOff>
    </xdr:from>
    <xdr:to>
      <xdr:col>18</xdr:col>
      <xdr:colOff>728635</xdr:colOff>
      <xdr:row>5</xdr:row>
      <xdr:rowOff>425189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2555" y="2732405"/>
          <a:ext cx="666115" cy="234950"/>
        </a:xfrm>
        <a:prstGeom prst="rect">
          <a:avLst/>
        </a:prstGeom>
      </xdr:spPr>
    </xdr:pic>
    <xdr:clientData/>
  </xdr:twoCellAnchor>
  <xdr:twoCellAnchor>
    <xdr:from>
      <xdr:col>18</xdr:col>
      <xdr:colOff>274955</xdr:colOff>
      <xdr:row>8</xdr:row>
      <xdr:rowOff>100965</xdr:rowOff>
    </xdr:from>
    <xdr:to>
      <xdr:col>18</xdr:col>
      <xdr:colOff>513276</xdr:colOff>
      <xdr:row>8</xdr:row>
      <xdr:rowOff>549199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85280" y="4552315"/>
          <a:ext cx="238125" cy="447675"/>
        </a:xfrm>
        <a:prstGeom prst="rect">
          <a:avLst/>
        </a:prstGeom>
      </xdr:spPr>
    </xdr:pic>
    <xdr:clientData/>
  </xdr:twoCellAnchor>
  <xdr:twoCellAnchor>
    <xdr:from>
      <xdr:col>18</xdr:col>
      <xdr:colOff>174492</xdr:colOff>
      <xdr:row>9</xdr:row>
      <xdr:rowOff>179294</xdr:rowOff>
    </xdr:from>
    <xdr:to>
      <xdr:col>18</xdr:col>
      <xdr:colOff>678757</xdr:colOff>
      <xdr:row>9</xdr:row>
      <xdr:rowOff>363679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84315" y="5266690"/>
          <a:ext cx="504190" cy="184150"/>
        </a:xfrm>
        <a:prstGeom prst="rect">
          <a:avLst/>
        </a:prstGeom>
      </xdr:spPr>
    </xdr:pic>
    <xdr:clientData/>
  </xdr:twoCellAnchor>
  <xdr:twoCellAnchor>
    <xdr:from>
      <xdr:col>18</xdr:col>
      <xdr:colOff>129668</xdr:colOff>
      <xdr:row>10</xdr:row>
      <xdr:rowOff>89648</xdr:rowOff>
    </xdr:from>
    <xdr:to>
      <xdr:col>18</xdr:col>
      <xdr:colOff>611521</xdr:colOff>
      <xdr:row>10</xdr:row>
      <xdr:rowOff>319523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39865" y="5813425"/>
          <a:ext cx="481965" cy="229870"/>
        </a:xfrm>
        <a:prstGeom prst="rect">
          <a:avLst/>
        </a:prstGeom>
      </xdr:spPr>
    </xdr:pic>
    <xdr:clientData/>
  </xdr:twoCellAnchor>
  <xdr:twoCellAnchor>
    <xdr:from>
      <xdr:col>18</xdr:col>
      <xdr:colOff>163286</xdr:colOff>
      <xdr:row>14</xdr:row>
      <xdr:rowOff>56030</xdr:rowOff>
    </xdr:from>
    <xdr:to>
      <xdr:col>18</xdr:col>
      <xdr:colOff>574169</xdr:colOff>
      <xdr:row>14</xdr:row>
      <xdr:rowOff>425824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73520" y="8324850"/>
          <a:ext cx="410845" cy="369570"/>
        </a:xfrm>
        <a:prstGeom prst="rect">
          <a:avLst/>
        </a:prstGeom>
      </xdr:spPr>
    </xdr:pic>
    <xdr:clientData/>
  </xdr:twoCellAnchor>
  <xdr:twoCellAnchor>
    <xdr:from>
      <xdr:col>18</xdr:col>
      <xdr:colOff>84845</xdr:colOff>
      <xdr:row>11</xdr:row>
      <xdr:rowOff>112059</xdr:rowOff>
    </xdr:from>
    <xdr:to>
      <xdr:col>18</xdr:col>
      <xdr:colOff>712375</xdr:colOff>
      <xdr:row>11</xdr:row>
      <xdr:rowOff>257950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94780" y="6471920"/>
          <a:ext cx="627380" cy="146050"/>
        </a:xfrm>
        <a:prstGeom prst="rect">
          <a:avLst/>
        </a:prstGeom>
      </xdr:spPr>
    </xdr:pic>
    <xdr:clientData/>
  </xdr:twoCellAnchor>
  <xdr:twoCellAnchor>
    <xdr:from>
      <xdr:col>18</xdr:col>
      <xdr:colOff>330835</xdr:colOff>
      <xdr:row>12</xdr:row>
      <xdr:rowOff>78105</xdr:rowOff>
    </xdr:from>
    <xdr:to>
      <xdr:col>18</xdr:col>
      <xdr:colOff>398070</xdr:colOff>
      <xdr:row>12</xdr:row>
      <xdr:rowOff>540840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741160" y="7074535"/>
          <a:ext cx="66675" cy="462280"/>
        </a:xfrm>
        <a:prstGeom prst="rect">
          <a:avLst/>
        </a:prstGeom>
      </xdr:spPr>
    </xdr:pic>
    <xdr:clientData/>
  </xdr:twoCellAnchor>
  <xdr:twoCellAnchor>
    <xdr:from>
      <xdr:col>18</xdr:col>
      <xdr:colOff>319405</xdr:colOff>
      <xdr:row>13</xdr:row>
      <xdr:rowOff>99695</xdr:rowOff>
    </xdr:from>
    <xdr:to>
      <xdr:col>18</xdr:col>
      <xdr:colOff>431464</xdr:colOff>
      <xdr:row>13</xdr:row>
      <xdr:rowOff>516228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729730" y="7732395"/>
          <a:ext cx="111760" cy="415925"/>
        </a:xfrm>
        <a:prstGeom prst="rect">
          <a:avLst/>
        </a:prstGeom>
      </xdr:spPr>
    </xdr:pic>
    <xdr:clientData/>
  </xdr:twoCellAnchor>
  <xdr:twoCellAnchor>
    <xdr:from>
      <xdr:col>18</xdr:col>
      <xdr:colOff>238125</xdr:colOff>
      <xdr:row>3</xdr:row>
      <xdr:rowOff>89535</xdr:rowOff>
    </xdr:from>
    <xdr:to>
      <xdr:col>18</xdr:col>
      <xdr:colOff>523288</xdr:colOff>
      <xdr:row>3</xdr:row>
      <xdr:rowOff>504154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8450" y="1359535"/>
          <a:ext cx="285115" cy="414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224117</xdr:colOff>
      <xdr:row>9</xdr:row>
      <xdr:rowOff>56030</xdr:rowOff>
    </xdr:from>
    <xdr:to>
      <xdr:col>11</xdr:col>
      <xdr:colOff>582892</xdr:colOff>
      <xdr:row>9</xdr:row>
      <xdr:rowOff>494180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9450" y="3239770"/>
          <a:ext cx="358775" cy="438150"/>
        </a:xfrm>
        <a:prstGeom prst="rect">
          <a:avLst/>
        </a:prstGeom>
      </xdr:spPr>
    </xdr:pic>
    <xdr:clientData/>
  </xdr:twoCellAnchor>
  <xdr:twoCellAnchor>
    <xdr:from>
      <xdr:col>11</xdr:col>
      <xdr:colOff>115570</xdr:colOff>
      <xdr:row>11</xdr:row>
      <xdr:rowOff>241300</xdr:rowOff>
    </xdr:from>
    <xdr:to>
      <xdr:col>11</xdr:col>
      <xdr:colOff>668020</xdr:colOff>
      <xdr:row>11</xdr:row>
      <xdr:rowOff>324485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1500" y="4697730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106212</xdr:colOff>
      <xdr:row>12</xdr:row>
      <xdr:rowOff>266993</xdr:rowOff>
    </xdr:from>
    <xdr:to>
      <xdr:col>11</xdr:col>
      <xdr:colOff>658662</xdr:colOff>
      <xdr:row>12</xdr:row>
      <xdr:rowOff>349543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1975" y="5359400"/>
          <a:ext cx="55245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207010</xdr:colOff>
      <xdr:row>10</xdr:row>
      <xdr:rowOff>102870</xdr:rowOff>
    </xdr:from>
    <xdr:to>
      <xdr:col>12</xdr:col>
      <xdr:colOff>598805</xdr:colOff>
      <xdr:row>10</xdr:row>
      <xdr:rowOff>504190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8470" y="4253865"/>
          <a:ext cx="391795" cy="401320"/>
        </a:xfrm>
        <a:prstGeom prst="rect">
          <a:avLst/>
        </a:prstGeom>
      </xdr:spPr>
    </xdr:pic>
    <xdr:clientData/>
  </xdr:twoCellAnchor>
  <xdr:twoCellAnchor>
    <xdr:from>
      <xdr:col>12</xdr:col>
      <xdr:colOff>222250</xdr:colOff>
      <xdr:row>11</xdr:row>
      <xdr:rowOff>173990</xdr:rowOff>
    </xdr:from>
    <xdr:to>
      <xdr:col>12</xdr:col>
      <xdr:colOff>508000</xdr:colOff>
      <xdr:row>11</xdr:row>
      <xdr:rowOff>507365</xdr:rowOff>
    </xdr:to>
    <xdr:pic>
      <xdr:nvPicPr>
        <xdr:cNvPr id="66" name="图片 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3710" y="496125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235323</xdr:colOff>
      <xdr:row>12</xdr:row>
      <xdr:rowOff>148600</xdr:rowOff>
    </xdr:from>
    <xdr:to>
      <xdr:col>12</xdr:col>
      <xdr:colOff>587748</xdr:colOff>
      <xdr:row>12</xdr:row>
      <xdr:rowOff>522615</xdr:rowOff>
    </xdr:to>
    <xdr:pic>
      <xdr:nvPicPr>
        <xdr:cNvPr id="67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6410" y="5572125"/>
          <a:ext cx="352425" cy="37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156845</xdr:colOff>
      <xdr:row>9</xdr:row>
      <xdr:rowOff>95885</xdr:rowOff>
    </xdr:from>
    <xdr:to>
      <xdr:col>12</xdr:col>
      <xdr:colOff>548640</xdr:colOff>
      <xdr:row>9</xdr:row>
      <xdr:rowOff>497205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8305" y="3610610"/>
          <a:ext cx="391795" cy="4013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174492</xdr:colOff>
      <xdr:row>14</xdr:row>
      <xdr:rowOff>68036</xdr:rowOff>
    </xdr:from>
    <xdr:to>
      <xdr:col>12</xdr:col>
      <xdr:colOff>589110</xdr:colOff>
      <xdr:row>14</xdr:row>
      <xdr:rowOff>502828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29750" y="6764020"/>
          <a:ext cx="414655" cy="434340"/>
        </a:xfrm>
        <a:prstGeom prst="rect">
          <a:avLst/>
        </a:prstGeom>
      </xdr:spPr>
    </xdr:pic>
    <xdr:clientData/>
  </xdr:twoCellAnchor>
  <xdr:twoCellAnchor>
    <xdr:from>
      <xdr:col>12</xdr:col>
      <xdr:colOff>118462</xdr:colOff>
      <xdr:row>18</xdr:row>
      <xdr:rowOff>44824</xdr:rowOff>
    </xdr:from>
    <xdr:to>
      <xdr:col>12</xdr:col>
      <xdr:colOff>678756</xdr:colOff>
      <xdr:row>18</xdr:row>
      <xdr:rowOff>429672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73870" y="9285605"/>
          <a:ext cx="560070" cy="384810"/>
        </a:xfrm>
        <a:prstGeom prst="rect">
          <a:avLst/>
        </a:prstGeom>
      </xdr:spPr>
    </xdr:pic>
    <xdr:clientData/>
  </xdr:twoCellAnchor>
  <xdr:twoCellAnchor>
    <xdr:from>
      <xdr:col>12</xdr:col>
      <xdr:colOff>80362</xdr:colOff>
      <xdr:row>19</xdr:row>
      <xdr:rowOff>62754</xdr:rowOff>
    </xdr:from>
    <xdr:to>
      <xdr:col>12</xdr:col>
      <xdr:colOff>640656</xdr:colOff>
      <xdr:row>19</xdr:row>
      <xdr:rowOff>447602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5770" y="9939655"/>
          <a:ext cx="560070" cy="384810"/>
        </a:xfrm>
        <a:prstGeom prst="rect">
          <a:avLst/>
        </a:prstGeom>
      </xdr:spPr>
    </xdr:pic>
    <xdr:clientData/>
  </xdr:twoCellAnchor>
  <xdr:twoCellAnchor>
    <xdr:from>
      <xdr:col>12</xdr:col>
      <xdr:colOff>87085</xdr:colOff>
      <xdr:row>20</xdr:row>
      <xdr:rowOff>80681</xdr:rowOff>
    </xdr:from>
    <xdr:to>
      <xdr:col>12</xdr:col>
      <xdr:colOff>647379</xdr:colOff>
      <xdr:row>20</xdr:row>
      <xdr:rowOff>465529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42755" y="10594340"/>
          <a:ext cx="560070" cy="384810"/>
        </a:xfrm>
        <a:prstGeom prst="rect">
          <a:avLst/>
        </a:prstGeom>
      </xdr:spPr>
    </xdr:pic>
    <xdr:clientData/>
  </xdr:twoCellAnchor>
  <xdr:twoCellAnchor>
    <xdr:from>
      <xdr:col>12</xdr:col>
      <xdr:colOff>158803</xdr:colOff>
      <xdr:row>22</xdr:row>
      <xdr:rowOff>62752</xdr:rowOff>
    </xdr:from>
    <xdr:to>
      <xdr:col>12</xdr:col>
      <xdr:colOff>573421</xdr:colOff>
      <xdr:row>22</xdr:row>
      <xdr:rowOff>610403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11848465"/>
          <a:ext cx="414655" cy="548005"/>
        </a:xfrm>
        <a:prstGeom prst="rect">
          <a:avLst/>
        </a:prstGeom>
      </xdr:spPr>
    </xdr:pic>
    <xdr:clientData/>
  </xdr:twoCellAnchor>
  <xdr:twoCellAnchor editAs="oneCell">
    <xdr:from>
      <xdr:col>12</xdr:col>
      <xdr:colOff>303920</xdr:colOff>
      <xdr:row>35</xdr:row>
      <xdr:rowOff>121025</xdr:rowOff>
    </xdr:from>
    <xdr:to>
      <xdr:col>12</xdr:col>
      <xdr:colOff>505215</xdr:colOff>
      <xdr:row>35</xdr:row>
      <xdr:rowOff>509645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59290" y="20178395"/>
          <a:ext cx="201295" cy="388620"/>
        </a:xfrm>
        <a:prstGeom prst="rect">
          <a:avLst/>
        </a:prstGeom>
      </xdr:spPr>
    </xdr:pic>
    <xdr:clientData/>
  </xdr:twoCellAnchor>
  <xdr:twoCellAnchor editAs="oneCell">
    <xdr:from>
      <xdr:col>12</xdr:col>
      <xdr:colOff>313765</xdr:colOff>
      <xdr:row>36</xdr:row>
      <xdr:rowOff>99253</xdr:rowOff>
    </xdr:from>
    <xdr:to>
      <xdr:col>12</xdr:col>
      <xdr:colOff>532840</xdr:colOff>
      <xdr:row>36</xdr:row>
      <xdr:rowOff>536133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69450" y="20793075"/>
          <a:ext cx="219075" cy="436880"/>
        </a:xfrm>
        <a:prstGeom prst="rect">
          <a:avLst/>
        </a:prstGeom>
      </xdr:spPr>
    </xdr:pic>
    <xdr:clientData/>
  </xdr:twoCellAnchor>
  <xdr:twoCellAnchor editAs="oneCell">
    <xdr:from>
      <xdr:col>12</xdr:col>
      <xdr:colOff>179535</xdr:colOff>
      <xdr:row>30</xdr:row>
      <xdr:rowOff>79562</xdr:rowOff>
    </xdr:from>
    <xdr:to>
      <xdr:col>12</xdr:col>
      <xdr:colOff>516085</xdr:colOff>
      <xdr:row>30</xdr:row>
      <xdr:rowOff>498027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34830" y="16955770"/>
          <a:ext cx="336550" cy="418465"/>
        </a:xfrm>
        <a:prstGeom prst="rect">
          <a:avLst/>
        </a:prstGeom>
      </xdr:spPr>
    </xdr:pic>
    <xdr:clientData/>
  </xdr:twoCellAnchor>
  <xdr:twoCellAnchor editAs="oneCell">
    <xdr:from>
      <xdr:col>12</xdr:col>
      <xdr:colOff>192421</xdr:colOff>
      <xdr:row>31</xdr:row>
      <xdr:rowOff>96370</xdr:rowOff>
    </xdr:from>
    <xdr:to>
      <xdr:col>12</xdr:col>
      <xdr:colOff>528336</xdr:colOff>
      <xdr:row>31</xdr:row>
      <xdr:rowOff>514835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48165" y="17608550"/>
          <a:ext cx="335915" cy="418465"/>
        </a:xfrm>
        <a:prstGeom prst="rect">
          <a:avLst/>
        </a:prstGeom>
      </xdr:spPr>
    </xdr:pic>
    <xdr:clientData/>
  </xdr:twoCellAnchor>
  <xdr:twoCellAnchor editAs="oneCell">
    <xdr:from>
      <xdr:col>12</xdr:col>
      <xdr:colOff>187940</xdr:colOff>
      <xdr:row>32</xdr:row>
      <xdr:rowOff>125507</xdr:rowOff>
    </xdr:from>
    <xdr:to>
      <xdr:col>12</xdr:col>
      <xdr:colOff>524490</xdr:colOff>
      <xdr:row>32</xdr:row>
      <xdr:rowOff>543972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43085" y="18274030"/>
          <a:ext cx="336550" cy="41846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333656</xdr:colOff>
      <xdr:row>41</xdr:row>
      <xdr:rowOff>106454</xdr:rowOff>
    </xdr:from>
    <xdr:to>
      <xdr:col>12</xdr:col>
      <xdr:colOff>618771</xdr:colOff>
      <xdr:row>41</xdr:row>
      <xdr:rowOff>521109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89135" y="23981410"/>
          <a:ext cx="285115" cy="414655"/>
        </a:xfrm>
        <a:prstGeom prst="rect">
          <a:avLst/>
        </a:prstGeom>
      </xdr:spPr>
    </xdr:pic>
    <xdr:clientData/>
  </xdr:twoCellAnchor>
  <xdr:twoCellAnchor editAs="oneCell">
    <xdr:from>
      <xdr:col>12</xdr:col>
      <xdr:colOff>290686</xdr:colOff>
      <xdr:row>47</xdr:row>
      <xdr:rowOff>85725</xdr:rowOff>
    </xdr:from>
    <xdr:to>
      <xdr:col>12</xdr:col>
      <xdr:colOff>455786</xdr:colOff>
      <xdr:row>47</xdr:row>
      <xdr:rowOff>426085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45955" y="27778710"/>
          <a:ext cx="165100" cy="340360"/>
        </a:xfrm>
        <a:prstGeom prst="rect">
          <a:avLst/>
        </a:prstGeom>
      </xdr:spPr>
    </xdr:pic>
    <xdr:clientData/>
  </xdr:twoCellAnchor>
  <xdr:twoCellAnchor editAs="oneCell">
    <xdr:from>
      <xdr:col>12</xdr:col>
      <xdr:colOff>240047</xdr:colOff>
      <xdr:row>48</xdr:row>
      <xdr:rowOff>95250</xdr:rowOff>
    </xdr:from>
    <xdr:to>
      <xdr:col>12</xdr:col>
      <xdr:colOff>508652</xdr:colOff>
      <xdr:row>48</xdr:row>
      <xdr:rowOff>466090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495790" y="28424505"/>
          <a:ext cx="268605" cy="37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165236</xdr:colOff>
      <xdr:row>72</xdr:row>
      <xdr:rowOff>109136</xdr:rowOff>
    </xdr:from>
    <xdr:to>
      <xdr:col>12</xdr:col>
      <xdr:colOff>517661</xdr:colOff>
      <xdr:row>72</xdr:row>
      <xdr:rowOff>615866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420860" y="43708320"/>
          <a:ext cx="352425" cy="506730"/>
        </a:xfrm>
        <a:prstGeom prst="rect">
          <a:avLst/>
        </a:prstGeom>
      </xdr:spPr>
    </xdr:pic>
    <xdr:clientData/>
  </xdr:twoCellAnchor>
  <xdr:twoCellAnchor editAs="oneCell">
    <xdr:from>
      <xdr:col>12</xdr:col>
      <xdr:colOff>159633</xdr:colOff>
      <xdr:row>73</xdr:row>
      <xdr:rowOff>43851</xdr:rowOff>
    </xdr:from>
    <xdr:to>
      <xdr:col>12</xdr:col>
      <xdr:colOff>518408</xdr:colOff>
      <xdr:row>73</xdr:row>
      <xdr:rowOff>516926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15145" y="44279820"/>
          <a:ext cx="358775" cy="473075"/>
        </a:xfrm>
        <a:prstGeom prst="rect">
          <a:avLst/>
        </a:prstGeom>
      </xdr:spPr>
    </xdr:pic>
    <xdr:clientData/>
  </xdr:twoCellAnchor>
  <xdr:twoCellAnchor editAs="oneCell">
    <xdr:from>
      <xdr:col>12</xdr:col>
      <xdr:colOff>75589</xdr:colOff>
      <xdr:row>70</xdr:row>
      <xdr:rowOff>99882</xdr:rowOff>
    </xdr:from>
    <xdr:to>
      <xdr:col>12</xdr:col>
      <xdr:colOff>718844</xdr:colOff>
      <xdr:row>70</xdr:row>
      <xdr:rowOff>491677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331325" y="42426890"/>
          <a:ext cx="643255" cy="391795"/>
        </a:xfrm>
        <a:prstGeom prst="rect">
          <a:avLst/>
        </a:prstGeom>
      </xdr:spPr>
    </xdr:pic>
    <xdr:clientData/>
  </xdr:twoCellAnchor>
  <xdr:twoCellAnchor editAs="oneCell">
    <xdr:from>
      <xdr:col>12</xdr:col>
      <xdr:colOff>210061</xdr:colOff>
      <xdr:row>71</xdr:row>
      <xdr:rowOff>41902</xdr:rowOff>
    </xdr:from>
    <xdr:to>
      <xdr:col>12</xdr:col>
      <xdr:colOff>501526</xdr:colOff>
      <xdr:row>71</xdr:row>
      <xdr:rowOff>553712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65310" y="43004740"/>
          <a:ext cx="291465" cy="511810"/>
        </a:xfrm>
        <a:prstGeom prst="rect">
          <a:avLst/>
        </a:prstGeom>
      </xdr:spPr>
    </xdr:pic>
    <xdr:clientData/>
  </xdr:twoCellAnchor>
  <xdr:twoCellAnchor editAs="oneCell">
    <xdr:from>
      <xdr:col>12</xdr:col>
      <xdr:colOff>218756</xdr:colOff>
      <xdr:row>25</xdr:row>
      <xdr:rowOff>104776</xdr:rowOff>
    </xdr:from>
    <xdr:to>
      <xdr:col>12</xdr:col>
      <xdr:colOff>514666</xdr:colOff>
      <xdr:row>25</xdr:row>
      <xdr:rowOff>475616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74200" y="13799820"/>
          <a:ext cx="295910" cy="370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287941</xdr:colOff>
      <xdr:row>68</xdr:row>
      <xdr:rowOff>144703</xdr:rowOff>
    </xdr:from>
    <xdr:to>
      <xdr:col>12</xdr:col>
      <xdr:colOff>640366</xdr:colOff>
      <xdr:row>68</xdr:row>
      <xdr:rowOff>553643</xdr:rowOff>
    </xdr:to>
    <xdr:pic>
      <xdr:nvPicPr>
        <xdr:cNvPr id="20" name="Picture 36" descr="036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43415" y="41198800"/>
          <a:ext cx="35242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214061</xdr:colOff>
      <xdr:row>69</xdr:row>
      <xdr:rowOff>116689</xdr:rowOff>
    </xdr:from>
    <xdr:to>
      <xdr:col>12</xdr:col>
      <xdr:colOff>556961</xdr:colOff>
      <xdr:row>69</xdr:row>
      <xdr:rowOff>469114</xdr:rowOff>
    </xdr:to>
    <xdr:pic>
      <xdr:nvPicPr>
        <xdr:cNvPr id="21" name="Picture 2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9755" y="4180713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200025</xdr:colOff>
      <xdr:row>42</xdr:row>
      <xdr:rowOff>135683</xdr:rowOff>
    </xdr:from>
    <xdr:to>
      <xdr:col>12</xdr:col>
      <xdr:colOff>705485</xdr:colOff>
      <xdr:row>42</xdr:row>
      <xdr:rowOff>438578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455785" y="24646890"/>
          <a:ext cx="505460" cy="302895"/>
        </a:xfrm>
        <a:prstGeom prst="rect">
          <a:avLst/>
        </a:prstGeom>
      </xdr:spPr>
    </xdr:pic>
    <xdr:clientData/>
  </xdr:twoCellAnchor>
  <xdr:twoCellAnchor editAs="oneCell">
    <xdr:from>
      <xdr:col>12</xdr:col>
      <xdr:colOff>165687</xdr:colOff>
      <xdr:row>65</xdr:row>
      <xdr:rowOff>169690</xdr:rowOff>
    </xdr:from>
    <xdr:to>
      <xdr:col>12</xdr:col>
      <xdr:colOff>558117</xdr:colOff>
      <xdr:row>65</xdr:row>
      <xdr:rowOff>533545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420860" y="39315390"/>
          <a:ext cx="392430" cy="363855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244929</xdr:colOff>
      <xdr:row>46</xdr:row>
      <xdr:rowOff>161448</xdr:rowOff>
    </xdr:from>
    <xdr:to>
      <xdr:col>12</xdr:col>
      <xdr:colOff>732609</xdr:colOff>
      <xdr:row>46</xdr:row>
      <xdr:rowOff>517683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00235" y="27218005"/>
          <a:ext cx="487680" cy="35623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152080</xdr:colOff>
      <xdr:row>43</xdr:row>
      <xdr:rowOff>44825</xdr:rowOff>
    </xdr:from>
    <xdr:to>
      <xdr:col>12</xdr:col>
      <xdr:colOff>611820</xdr:colOff>
      <xdr:row>43</xdr:row>
      <xdr:rowOff>385185</xdr:rowOff>
    </xdr:to>
    <xdr:pic>
      <xdr:nvPicPr>
        <xdr:cNvPr id="25" name="图片 2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407525" y="25192355"/>
          <a:ext cx="459740" cy="340360"/>
        </a:xfrm>
        <a:prstGeom prst="rect">
          <a:avLst/>
        </a:prstGeom>
      </xdr:spPr>
    </xdr:pic>
    <xdr:clientData/>
  </xdr:twoCellAnchor>
  <xdr:twoCellAnchor editAs="oneCell">
    <xdr:from>
      <xdr:col>12</xdr:col>
      <xdr:colOff>266699</xdr:colOff>
      <xdr:row>45</xdr:row>
      <xdr:rowOff>152379</xdr:rowOff>
    </xdr:from>
    <xdr:to>
      <xdr:col>12</xdr:col>
      <xdr:colOff>448944</xdr:colOff>
      <xdr:row>45</xdr:row>
      <xdr:rowOff>451464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521825" y="26572210"/>
          <a:ext cx="182245" cy="299085"/>
        </a:xfrm>
        <a:prstGeom prst="rect">
          <a:avLst/>
        </a:prstGeom>
      </xdr:spPr>
    </xdr:pic>
    <xdr:clientData/>
  </xdr:twoCellAnchor>
  <xdr:twoCellAnchor editAs="oneCell">
    <xdr:from>
      <xdr:col>12</xdr:col>
      <xdr:colOff>290393</xdr:colOff>
      <xdr:row>44</xdr:row>
      <xdr:rowOff>89565</xdr:rowOff>
    </xdr:from>
    <xdr:to>
      <xdr:col>12</xdr:col>
      <xdr:colOff>498038</xdr:colOff>
      <xdr:row>44</xdr:row>
      <xdr:rowOff>469930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45955" y="25873710"/>
          <a:ext cx="207645" cy="380365"/>
        </a:xfrm>
        <a:prstGeom prst="rect">
          <a:avLst/>
        </a:prstGeom>
      </xdr:spPr>
    </xdr:pic>
    <xdr:clientData/>
  </xdr:twoCellAnchor>
  <xdr:twoCellAnchor editAs="oneCell">
    <xdr:from>
      <xdr:col>12</xdr:col>
      <xdr:colOff>13957</xdr:colOff>
      <xdr:row>74</xdr:row>
      <xdr:rowOff>41450</xdr:rowOff>
    </xdr:from>
    <xdr:to>
      <xdr:col>12</xdr:col>
      <xdr:colOff>676262</xdr:colOff>
      <xdr:row>74</xdr:row>
      <xdr:rowOff>478330</xdr:rowOff>
    </xdr:to>
    <xdr:pic>
      <xdr:nvPicPr>
        <xdr:cNvPr id="28" name="图片 2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269095" y="44913550"/>
          <a:ext cx="662305" cy="436880"/>
        </a:xfrm>
        <a:prstGeom prst="rect">
          <a:avLst/>
        </a:prstGeom>
      </xdr:spPr>
    </xdr:pic>
    <xdr:clientData/>
  </xdr:twoCellAnchor>
  <xdr:twoCellAnchor editAs="oneCell">
    <xdr:from>
      <xdr:col>12</xdr:col>
      <xdr:colOff>241413</xdr:colOff>
      <xdr:row>66</xdr:row>
      <xdr:rowOff>135340</xdr:rowOff>
    </xdr:from>
    <xdr:to>
      <xdr:col>12</xdr:col>
      <xdr:colOff>603363</xdr:colOff>
      <xdr:row>66</xdr:row>
      <xdr:rowOff>489670</xdr:rowOff>
    </xdr:to>
    <xdr:pic>
      <xdr:nvPicPr>
        <xdr:cNvPr id="29" name="图片 2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497060" y="39917370"/>
          <a:ext cx="361950" cy="35433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129669</xdr:colOff>
      <xdr:row>54</xdr:row>
      <xdr:rowOff>44824</xdr:rowOff>
    </xdr:from>
    <xdr:to>
      <xdr:col>12</xdr:col>
      <xdr:colOff>631954</xdr:colOff>
      <xdr:row>54</xdr:row>
      <xdr:rowOff>493134</xdr:rowOff>
    </xdr:to>
    <xdr:pic>
      <xdr:nvPicPr>
        <xdr:cNvPr id="30" name="图片 2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85300" y="32191325"/>
          <a:ext cx="502285" cy="448310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136392</xdr:colOff>
      <xdr:row>55</xdr:row>
      <xdr:rowOff>96371</xdr:rowOff>
    </xdr:from>
    <xdr:to>
      <xdr:col>12</xdr:col>
      <xdr:colOff>638677</xdr:colOff>
      <xdr:row>55</xdr:row>
      <xdr:rowOff>544681</xdr:rowOff>
    </xdr:to>
    <xdr:pic>
      <xdr:nvPicPr>
        <xdr:cNvPr id="31" name="图片 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91650" y="32879030"/>
          <a:ext cx="502285" cy="44831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120703</xdr:colOff>
      <xdr:row>56</xdr:row>
      <xdr:rowOff>92689</xdr:rowOff>
    </xdr:from>
    <xdr:to>
      <xdr:col>12</xdr:col>
      <xdr:colOff>622988</xdr:colOff>
      <xdr:row>56</xdr:row>
      <xdr:rowOff>540999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76410" y="33511490"/>
          <a:ext cx="502285" cy="448310"/>
        </a:xfrm>
        <a:prstGeom prst="rect">
          <a:avLst/>
        </a:prstGeom>
      </xdr:spPr>
    </xdr:pic>
    <xdr:clientData/>
  </xdr:twoCellAnchor>
  <xdr:twoCellAnchor editAs="oneCell">
    <xdr:from>
      <xdr:col>12</xdr:col>
      <xdr:colOff>163286</xdr:colOff>
      <xdr:row>59</xdr:row>
      <xdr:rowOff>119592</xdr:rowOff>
    </xdr:from>
    <xdr:to>
      <xdr:col>12</xdr:col>
      <xdr:colOff>604611</xdr:colOff>
      <xdr:row>59</xdr:row>
      <xdr:rowOff>488527</xdr:rowOff>
    </xdr:to>
    <xdr:pic>
      <xdr:nvPicPr>
        <xdr:cNvPr id="33" name="图片 3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418955" y="35447605"/>
          <a:ext cx="441325" cy="368935"/>
        </a:xfrm>
        <a:prstGeom prst="rect">
          <a:avLst/>
        </a:prstGeom>
      </xdr:spPr>
    </xdr:pic>
    <xdr:clientData/>
  </xdr:twoCellAnchor>
  <xdr:twoCellAnchor editAs="oneCell">
    <xdr:from>
      <xdr:col>12</xdr:col>
      <xdr:colOff>140874</xdr:colOff>
      <xdr:row>60</xdr:row>
      <xdr:rowOff>44824</xdr:rowOff>
    </xdr:from>
    <xdr:to>
      <xdr:col>12</xdr:col>
      <xdr:colOff>601249</xdr:colOff>
      <xdr:row>60</xdr:row>
      <xdr:rowOff>526789</xdr:rowOff>
    </xdr:to>
    <xdr:pic>
      <xdr:nvPicPr>
        <xdr:cNvPr id="34" name="图片 3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396095" y="36008945"/>
          <a:ext cx="460375" cy="481965"/>
        </a:xfrm>
        <a:prstGeom prst="rect">
          <a:avLst/>
        </a:prstGeom>
      </xdr:spPr>
    </xdr:pic>
    <xdr:clientData/>
  </xdr:twoCellAnchor>
  <xdr:twoCellAnchor>
    <xdr:from>
      <xdr:col>12</xdr:col>
      <xdr:colOff>196903</xdr:colOff>
      <xdr:row>64</xdr:row>
      <xdr:rowOff>95250</xdr:rowOff>
    </xdr:from>
    <xdr:to>
      <xdr:col>12</xdr:col>
      <xdr:colOff>611522</xdr:colOff>
      <xdr:row>64</xdr:row>
      <xdr:rowOff>381000</xdr:rowOff>
    </xdr:to>
    <xdr:pic>
      <xdr:nvPicPr>
        <xdr:cNvPr id="35" name="Picture 1358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2610" y="38604825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214834</xdr:colOff>
      <xdr:row>9</xdr:row>
      <xdr:rowOff>57150</xdr:rowOff>
    </xdr:from>
    <xdr:to>
      <xdr:col>12</xdr:col>
      <xdr:colOff>573609</xdr:colOff>
      <xdr:row>9</xdr:row>
      <xdr:rowOff>549910</xdr:rowOff>
    </xdr:to>
    <xdr:pic>
      <xdr:nvPicPr>
        <xdr:cNvPr id="36" name="图片 3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70390" y="3571875"/>
          <a:ext cx="358775" cy="492760"/>
        </a:xfrm>
        <a:prstGeom prst="rect">
          <a:avLst/>
        </a:prstGeom>
      </xdr:spPr>
    </xdr:pic>
    <xdr:clientData/>
  </xdr:twoCellAnchor>
  <xdr:twoCellAnchor editAs="oneCell">
    <xdr:from>
      <xdr:col>12</xdr:col>
      <xdr:colOff>184578</xdr:colOff>
      <xdr:row>10</xdr:row>
      <xdr:rowOff>42022</xdr:rowOff>
    </xdr:from>
    <xdr:to>
      <xdr:col>12</xdr:col>
      <xdr:colOff>543353</xdr:colOff>
      <xdr:row>10</xdr:row>
      <xdr:rowOff>536052</xdr:rowOff>
    </xdr:to>
    <xdr:pic>
      <xdr:nvPicPr>
        <xdr:cNvPr id="37" name="图片 3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39910" y="4192905"/>
          <a:ext cx="358775" cy="494030"/>
        </a:xfrm>
        <a:prstGeom prst="rect">
          <a:avLst/>
        </a:prstGeom>
      </xdr:spPr>
    </xdr:pic>
    <xdr:clientData/>
  </xdr:twoCellAnchor>
  <xdr:twoCellAnchor editAs="oneCell">
    <xdr:from>
      <xdr:col>12</xdr:col>
      <xdr:colOff>192982</xdr:colOff>
      <xdr:row>11</xdr:row>
      <xdr:rowOff>62753</xdr:rowOff>
    </xdr:from>
    <xdr:to>
      <xdr:col>12</xdr:col>
      <xdr:colOff>551757</xdr:colOff>
      <xdr:row>11</xdr:row>
      <xdr:rowOff>555513</xdr:rowOff>
    </xdr:to>
    <xdr:pic>
      <xdr:nvPicPr>
        <xdr:cNvPr id="38" name="图片 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48165" y="4849495"/>
          <a:ext cx="358775" cy="492760"/>
        </a:xfrm>
        <a:prstGeom prst="rect">
          <a:avLst/>
        </a:prstGeom>
      </xdr:spPr>
    </xdr:pic>
    <xdr:clientData/>
  </xdr:twoCellAnchor>
  <xdr:twoCellAnchor>
    <xdr:from>
      <xdr:col>12</xdr:col>
      <xdr:colOff>228921</xdr:colOff>
      <xdr:row>15</xdr:row>
      <xdr:rowOff>38421</xdr:rowOff>
    </xdr:from>
    <xdr:to>
      <xdr:col>12</xdr:col>
      <xdr:colOff>643539</xdr:colOff>
      <xdr:row>15</xdr:row>
      <xdr:rowOff>584471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4360" y="7370445"/>
          <a:ext cx="414655" cy="546100"/>
        </a:xfrm>
        <a:prstGeom prst="rect">
          <a:avLst/>
        </a:prstGeom>
      </xdr:spPr>
    </xdr:pic>
    <xdr:clientData/>
  </xdr:twoCellAnchor>
  <xdr:twoCellAnchor>
    <xdr:from>
      <xdr:col>12</xdr:col>
      <xdr:colOff>228920</xdr:colOff>
      <xdr:row>16</xdr:row>
      <xdr:rowOff>65635</xdr:rowOff>
    </xdr:from>
    <xdr:to>
      <xdr:col>12</xdr:col>
      <xdr:colOff>585107</xdr:colOff>
      <xdr:row>16</xdr:row>
      <xdr:rowOff>534732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4360" y="8034020"/>
          <a:ext cx="356235" cy="469265"/>
        </a:xfrm>
        <a:prstGeom prst="rect">
          <a:avLst/>
        </a:prstGeom>
      </xdr:spPr>
    </xdr:pic>
    <xdr:clientData/>
  </xdr:twoCellAnchor>
  <xdr:oneCellAnchor>
    <xdr:from>
      <xdr:col>12</xdr:col>
      <xdr:colOff>199706</xdr:colOff>
      <xdr:row>26</xdr:row>
      <xdr:rowOff>121024</xdr:rowOff>
    </xdr:from>
    <xdr:ext cx="324169" cy="771144"/>
    <xdr:pic>
      <xdr:nvPicPr>
        <xdr:cNvPr id="41" name="图片 4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55150" y="14451965"/>
          <a:ext cx="324485" cy="770890"/>
        </a:xfrm>
        <a:prstGeom prst="rect">
          <a:avLst/>
        </a:prstGeom>
      </xdr:spPr>
    </xdr:pic>
    <xdr:clientData/>
  </xdr:oneCellAnchor>
  <xdr:oneCellAnchor>
    <xdr:from>
      <xdr:col>12</xdr:col>
      <xdr:colOff>238125</xdr:colOff>
      <xdr:row>27</xdr:row>
      <xdr:rowOff>139355</xdr:rowOff>
    </xdr:from>
    <xdr:ext cx="271424" cy="759740"/>
    <xdr:pic>
      <xdr:nvPicPr>
        <xdr:cNvPr id="42" name="图片 4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93885" y="15106650"/>
          <a:ext cx="271145" cy="759460"/>
        </a:xfrm>
        <a:prstGeom prst="rect">
          <a:avLst/>
        </a:prstGeom>
      </xdr:spPr>
    </xdr:pic>
    <xdr:clientData/>
  </xdr:oneCellAnchor>
  <xdr:twoCellAnchor editAs="oneCell">
    <xdr:from>
      <xdr:col>12</xdr:col>
      <xdr:colOff>305601</xdr:colOff>
      <xdr:row>37</xdr:row>
      <xdr:rowOff>119022</xdr:rowOff>
    </xdr:from>
    <xdr:to>
      <xdr:col>12</xdr:col>
      <xdr:colOff>571666</xdr:colOff>
      <xdr:row>37</xdr:row>
      <xdr:rowOff>509547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561195" y="21449030"/>
          <a:ext cx="266065" cy="390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132470</xdr:colOff>
      <xdr:row>49</xdr:row>
      <xdr:rowOff>44824</xdr:rowOff>
    </xdr:from>
    <xdr:to>
      <xdr:col>12</xdr:col>
      <xdr:colOff>634755</xdr:colOff>
      <xdr:row>49</xdr:row>
      <xdr:rowOff>493134</xdr:rowOff>
    </xdr:to>
    <xdr:pic>
      <xdr:nvPicPr>
        <xdr:cNvPr id="44" name="图片 4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87840" y="29009975"/>
          <a:ext cx="502285" cy="448310"/>
        </a:xfrm>
        <a:prstGeom prst="rect">
          <a:avLst/>
        </a:prstGeom>
      </xdr:spPr>
    </xdr:pic>
    <xdr:clientData/>
  </xdr:twoCellAnchor>
  <xdr:twoCellAnchor editAs="oneCell">
    <xdr:from>
      <xdr:col>12</xdr:col>
      <xdr:colOff>151520</xdr:colOff>
      <xdr:row>50</xdr:row>
      <xdr:rowOff>35299</xdr:rowOff>
    </xdr:from>
    <xdr:to>
      <xdr:col>12</xdr:col>
      <xdr:colOff>653805</xdr:colOff>
      <xdr:row>50</xdr:row>
      <xdr:rowOff>483609</xdr:rowOff>
    </xdr:to>
    <xdr:pic>
      <xdr:nvPicPr>
        <xdr:cNvPr id="45" name="图片 4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406890" y="29636720"/>
          <a:ext cx="502285" cy="448310"/>
        </a:xfrm>
        <a:prstGeom prst="rect">
          <a:avLst/>
        </a:prstGeom>
      </xdr:spPr>
    </xdr:pic>
    <xdr:clientData/>
  </xdr:twoCellAnchor>
  <xdr:twoCellAnchor editAs="oneCell">
    <xdr:from>
      <xdr:col>12</xdr:col>
      <xdr:colOff>182816</xdr:colOff>
      <xdr:row>51</xdr:row>
      <xdr:rowOff>115582</xdr:rowOff>
    </xdr:from>
    <xdr:to>
      <xdr:col>12</xdr:col>
      <xdr:colOff>587311</xdr:colOff>
      <xdr:row>51</xdr:row>
      <xdr:rowOff>476262</xdr:rowOff>
    </xdr:to>
    <xdr:pic>
      <xdr:nvPicPr>
        <xdr:cNvPr id="46" name="图片 4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438005" y="30353635"/>
          <a:ext cx="404495" cy="36068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152079</xdr:colOff>
      <xdr:row>67</xdr:row>
      <xdr:rowOff>112059</xdr:rowOff>
    </xdr:from>
    <xdr:to>
      <xdr:col>12</xdr:col>
      <xdr:colOff>513394</xdr:colOff>
      <xdr:row>67</xdr:row>
      <xdr:rowOff>469564</xdr:rowOff>
    </xdr:to>
    <xdr:pic>
      <xdr:nvPicPr>
        <xdr:cNvPr id="47" name="图片 46" descr="微信图片_2020072211564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407525" y="40530145"/>
          <a:ext cx="361315" cy="357505"/>
        </a:xfrm>
        <a:prstGeom prst="rect">
          <a:avLst/>
        </a:prstGeom>
      </xdr:spPr>
    </xdr:pic>
    <xdr:clientData/>
  </xdr:twoCellAnchor>
  <xdr:twoCellAnchor editAs="oneCell">
    <xdr:from>
      <xdr:col>12</xdr:col>
      <xdr:colOff>112059</xdr:colOff>
      <xdr:row>75</xdr:row>
      <xdr:rowOff>11207</xdr:rowOff>
    </xdr:from>
    <xdr:to>
      <xdr:col>13</xdr:col>
      <xdr:colOff>299</xdr:colOff>
      <xdr:row>75</xdr:row>
      <xdr:rowOff>571912</xdr:rowOff>
    </xdr:to>
    <xdr:pic>
      <xdr:nvPicPr>
        <xdr:cNvPr id="48" name="图片 4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367520" y="45519340"/>
          <a:ext cx="621665" cy="560705"/>
        </a:xfrm>
        <a:prstGeom prst="rect">
          <a:avLst/>
        </a:prstGeom>
      </xdr:spPr>
    </xdr:pic>
    <xdr:clientData/>
  </xdr:twoCellAnchor>
  <xdr:twoCellAnchor editAs="oneCell">
    <xdr:from>
      <xdr:col>12</xdr:col>
      <xdr:colOff>123265</xdr:colOff>
      <xdr:row>76</xdr:row>
      <xdr:rowOff>100852</xdr:rowOff>
    </xdr:from>
    <xdr:to>
      <xdr:col>12</xdr:col>
      <xdr:colOff>582370</xdr:colOff>
      <xdr:row>76</xdr:row>
      <xdr:rowOff>452007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378950" y="46245145"/>
          <a:ext cx="459105" cy="351155"/>
        </a:xfrm>
        <a:prstGeom prst="rect">
          <a:avLst/>
        </a:prstGeom>
      </xdr:spPr>
    </xdr:pic>
    <xdr:clientData/>
  </xdr:twoCellAnchor>
  <xdr:oneCellAnchor>
    <xdr:from>
      <xdr:col>12</xdr:col>
      <xdr:colOff>221557</xdr:colOff>
      <xdr:row>12</xdr:row>
      <xdr:rowOff>24653</xdr:rowOff>
    </xdr:from>
    <xdr:ext cx="358589" cy="566809"/>
    <xdr:pic>
      <xdr:nvPicPr>
        <xdr:cNvPr id="50" name="图片 4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76740" y="5447665"/>
          <a:ext cx="358775" cy="567055"/>
        </a:xfrm>
        <a:prstGeom prst="rect">
          <a:avLst/>
        </a:prstGeom>
      </xdr:spPr>
    </xdr:pic>
    <xdr:clientData/>
  </xdr:oneCellAnchor>
  <xdr:oneCellAnchor>
    <xdr:from>
      <xdr:col>12</xdr:col>
      <xdr:colOff>221557</xdr:colOff>
      <xdr:row>13</xdr:row>
      <xdr:rowOff>24653</xdr:rowOff>
    </xdr:from>
    <xdr:ext cx="358589" cy="542156"/>
    <xdr:pic>
      <xdr:nvPicPr>
        <xdr:cNvPr id="51" name="图片 5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76740" y="6083935"/>
          <a:ext cx="358775" cy="542290"/>
        </a:xfrm>
        <a:prstGeom prst="rect">
          <a:avLst/>
        </a:prstGeom>
      </xdr:spPr>
    </xdr:pic>
    <xdr:clientData/>
  </xdr:oneCellAnchor>
  <xdr:oneCellAnchor>
    <xdr:from>
      <xdr:col>12</xdr:col>
      <xdr:colOff>107097</xdr:colOff>
      <xdr:row>57</xdr:row>
      <xdr:rowOff>65475</xdr:rowOff>
    </xdr:from>
    <xdr:ext cx="502394" cy="644660"/>
    <xdr:pic>
      <xdr:nvPicPr>
        <xdr:cNvPr id="52" name="图片 5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62440" y="34121090"/>
          <a:ext cx="502285" cy="644525"/>
        </a:xfrm>
        <a:prstGeom prst="rect">
          <a:avLst/>
        </a:prstGeom>
      </xdr:spPr>
    </xdr:pic>
    <xdr:clientData/>
  </xdr:oneCellAnchor>
  <xdr:oneCellAnchor>
    <xdr:from>
      <xdr:col>12</xdr:col>
      <xdr:colOff>120703</xdr:colOff>
      <xdr:row>58</xdr:row>
      <xdr:rowOff>24653</xdr:rowOff>
    </xdr:from>
    <xdr:ext cx="502394" cy="497541"/>
    <xdr:pic>
      <xdr:nvPicPr>
        <xdr:cNvPr id="53" name="图片 5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76410" y="34716085"/>
          <a:ext cx="502285" cy="497840"/>
        </a:xfrm>
        <a:prstGeom prst="rect">
          <a:avLst/>
        </a:prstGeom>
      </xdr:spPr>
    </xdr:pic>
    <xdr:clientData/>
  </xdr:oneCellAnchor>
  <xdr:oneCellAnchor>
    <xdr:from>
      <xdr:col>12</xdr:col>
      <xdr:colOff>155602</xdr:colOff>
      <xdr:row>52</xdr:row>
      <xdr:rowOff>74760</xdr:rowOff>
    </xdr:from>
    <xdr:ext cx="502394" cy="672515"/>
    <xdr:pic>
      <xdr:nvPicPr>
        <xdr:cNvPr id="54" name="图片 5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411335" y="30948630"/>
          <a:ext cx="502285" cy="672465"/>
        </a:xfrm>
        <a:prstGeom prst="rect">
          <a:avLst/>
        </a:prstGeom>
      </xdr:spPr>
    </xdr:pic>
    <xdr:clientData/>
  </xdr:oneCellAnchor>
  <xdr:oneCellAnchor>
    <xdr:from>
      <xdr:col>12</xdr:col>
      <xdr:colOff>141995</xdr:colOff>
      <xdr:row>53</xdr:row>
      <xdr:rowOff>101974</xdr:rowOff>
    </xdr:from>
    <xdr:ext cx="502394" cy="652183"/>
    <xdr:pic>
      <xdr:nvPicPr>
        <xdr:cNvPr id="55" name="图片 5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397365" y="31612205"/>
          <a:ext cx="502285" cy="652145"/>
        </a:xfrm>
        <a:prstGeom prst="rect">
          <a:avLst/>
        </a:prstGeom>
      </xdr:spPr>
    </xdr:pic>
    <xdr:clientData/>
  </xdr:oneCellAnchor>
  <xdr:oneCellAnchor>
    <xdr:from>
      <xdr:col>12</xdr:col>
      <xdr:colOff>187940</xdr:colOff>
      <xdr:row>33</xdr:row>
      <xdr:rowOff>125507</xdr:rowOff>
    </xdr:from>
    <xdr:ext cx="336176" cy="795080"/>
    <xdr:pic>
      <xdr:nvPicPr>
        <xdr:cNvPr id="56" name="图片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43085" y="18910300"/>
          <a:ext cx="336550" cy="795020"/>
        </a:xfrm>
        <a:prstGeom prst="rect">
          <a:avLst/>
        </a:prstGeom>
      </xdr:spPr>
    </xdr:pic>
    <xdr:clientData/>
  </xdr:oneCellAnchor>
  <xdr:oneCellAnchor>
    <xdr:from>
      <xdr:col>12</xdr:col>
      <xdr:colOff>187940</xdr:colOff>
      <xdr:row>34</xdr:row>
      <xdr:rowOff>1682</xdr:rowOff>
    </xdr:from>
    <xdr:ext cx="336176" cy="421923"/>
    <xdr:pic>
      <xdr:nvPicPr>
        <xdr:cNvPr id="57" name="图片 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43085" y="19422745"/>
          <a:ext cx="336550" cy="422275"/>
        </a:xfrm>
        <a:prstGeom prst="rect">
          <a:avLst/>
        </a:prstGeom>
      </xdr:spPr>
    </xdr:pic>
    <xdr:clientData/>
  </xdr:oneCellAnchor>
  <xdr:oneCellAnchor>
    <xdr:from>
      <xdr:col>12</xdr:col>
      <xdr:colOff>199171</xdr:colOff>
      <xdr:row>28</xdr:row>
      <xdr:rowOff>142875</xdr:rowOff>
    </xdr:from>
    <xdr:ext cx="291328" cy="795355"/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54515" y="15746730"/>
          <a:ext cx="291465" cy="795020"/>
        </a:xfrm>
        <a:prstGeom prst="rect">
          <a:avLst/>
        </a:prstGeom>
      </xdr:spPr>
    </xdr:pic>
    <xdr:clientData/>
  </xdr:oneCellAnchor>
  <xdr:oneCellAnchor>
    <xdr:from>
      <xdr:col>12</xdr:col>
      <xdr:colOff>200024</xdr:colOff>
      <xdr:row>29</xdr:row>
      <xdr:rowOff>93859</xdr:rowOff>
    </xdr:from>
    <xdr:ext cx="299999" cy="565364"/>
    <xdr:pic>
      <xdr:nvPicPr>
        <xdr:cNvPr id="59" name="图片 5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55150" y="16333470"/>
          <a:ext cx="300355" cy="565785"/>
        </a:xfrm>
        <a:prstGeom prst="rect">
          <a:avLst/>
        </a:prstGeom>
      </xdr:spPr>
    </xdr:pic>
    <xdr:clientData/>
  </xdr:oneCellAnchor>
  <xdr:twoCellAnchor>
    <xdr:from>
      <xdr:col>12</xdr:col>
      <xdr:colOff>87085</xdr:colOff>
      <xdr:row>21</xdr:row>
      <xdr:rowOff>80681</xdr:rowOff>
    </xdr:from>
    <xdr:to>
      <xdr:col>12</xdr:col>
      <xdr:colOff>647379</xdr:colOff>
      <xdr:row>21</xdr:row>
      <xdr:rowOff>465529</xdr:rowOff>
    </xdr:to>
    <xdr:pic>
      <xdr:nvPicPr>
        <xdr:cNvPr id="6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42755" y="11230610"/>
          <a:ext cx="560070" cy="384810"/>
        </a:xfrm>
        <a:prstGeom prst="rect">
          <a:avLst/>
        </a:prstGeom>
      </xdr:spPr>
    </xdr:pic>
    <xdr:clientData/>
  </xdr:twoCellAnchor>
  <xdr:twoCellAnchor>
    <xdr:from>
      <xdr:col>12</xdr:col>
      <xdr:colOff>242528</xdr:colOff>
      <xdr:row>17</xdr:row>
      <xdr:rowOff>52028</xdr:rowOff>
    </xdr:from>
    <xdr:to>
      <xdr:col>12</xdr:col>
      <xdr:colOff>554310</xdr:colOff>
      <xdr:row>17</xdr:row>
      <xdr:rowOff>462644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97695" y="8656320"/>
          <a:ext cx="311785" cy="410845"/>
        </a:xfrm>
        <a:prstGeom prst="rect">
          <a:avLst/>
        </a:prstGeom>
      </xdr:spPr>
    </xdr:pic>
    <xdr:clientData/>
  </xdr:twoCellAnchor>
  <xdr:twoCellAnchor>
    <xdr:from>
      <xdr:col>12</xdr:col>
      <xdr:colOff>186017</xdr:colOff>
      <xdr:row>38</xdr:row>
      <xdr:rowOff>107577</xdr:rowOff>
    </xdr:from>
    <xdr:to>
      <xdr:col>12</xdr:col>
      <xdr:colOff>544606</xdr:colOff>
      <xdr:row>38</xdr:row>
      <xdr:rowOff>545852</xdr:rowOff>
    </xdr:to>
    <xdr:pic>
      <xdr:nvPicPr>
        <xdr:cNvPr id="62" name="图片 6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441180" y="22073870"/>
          <a:ext cx="358775" cy="438150"/>
        </a:xfrm>
        <a:prstGeom prst="rect">
          <a:avLst/>
        </a:prstGeom>
      </xdr:spPr>
    </xdr:pic>
    <xdr:clientData/>
  </xdr:twoCellAnchor>
  <xdr:twoCellAnchor>
    <xdr:from>
      <xdr:col>12</xdr:col>
      <xdr:colOff>115570</xdr:colOff>
      <xdr:row>39</xdr:row>
      <xdr:rowOff>241300</xdr:rowOff>
    </xdr:from>
    <xdr:to>
      <xdr:col>12</xdr:col>
      <xdr:colOff>668020</xdr:colOff>
      <xdr:row>39</xdr:row>
      <xdr:rowOff>324485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1330" y="22844125"/>
          <a:ext cx="552450" cy="83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106212</xdr:colOff>
      <xdr:row>40</xdr:row>
      <xdr:rowOff>266993</xdr:rowOff>
    </xdr:from>
    <xdr:to>
      <xdr:col>12</xdr:col>
      <xdr:colOff>658662</xdr:colOff>
      <xdr:row>40</xdr:row>
      <xdr:rowOff>349543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805" y="23505795"/>
          <a:ext cx="55245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207010</xdr:colOff>
      <xdr:row>61</xdr:row>
      <xdr:rowOff>102870</xdr:rowOff>
    </xdr:from>
    <xdr:to>
      <xdr:col>12</xdr:col>
      <xdr:colOff>598805</xdr:colOff>
      <xdr:row>61</xdr:row>
      <xdr:rowOff>504190</xdr:rowOff>
    </xdr:to>
    <xdr:pic>
      <xdr:nvPicPr>
        <xdr:cNvPr id="65" name="图片 6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462770" y="36703635"/>
          <a:ext cx="391795" cy="401320"/>
        </a:xfrm>
        <a:prstGeom prst="rect">
          <a:avLst/>
        </a:prstGeom>
      </xdr:spPr>
    </xdr:pic>
    <xdr:clientData/>
  </xdr:twoCellAnchor>
  <xdr:twoCellAnchor>
    <xdr:from>
      <xdr:col>12</xdr:col>
      <xdr:colOff>222250</xdr:colOff>
      <xdr:row>62</xdr:row>
      <xdr:rowOff>173990</xdr:rowOff>
    </xdr:from>
    <xdr:to>
      <xdr:col>12</xdr:col>
      <xdr:colOff>508000</xdr:colOff>
      <xdr:row>62</xdr:row>
      <xdr:rowOff>507365</xdr:rowOff>
    </xdr:to>
    <xdr:pic>
      <xdr:nvPicPr>
        <xdr:cNvPr id="66" name="图片 53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78010" y="37411025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235323</xdr:colOff>
      <xdr:row>63</xdr:row>
      <xdr:rowOff>148600</xdr:rowOff>
    </xdr:from>
    <xdr:to>
      <xdr:col>12</xdr:col>
      <xdr:colOff>587748</xdr:colOff>
      <xdr:row>63</xdr:row>
      <xdr:rowOff>522615</xdr:rowOff>
    </xdr:to>
    <xdr:pic>
      <xdr:nvPicPr>
        <xdr:cNvPr id="67" name="图片 55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0710" y="38021895"/>
          <a:ext cx="352425" cy="37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143435</xdr:colOff>
      <xdr:row>23</xdr:row>
      <xdr:rowOff>121022</xdr:rowOff>
    </xdr:from>
    <xdr:to>
      <xdr:col>12</xdr:col>
      <xdr:colOff>703729</xdr:colOff>
      <xdr:row>23</xdr:row>
      <xdr:rowOff>505870</xdr:rowOff>
    </xdr:to>
    <xdr:pic>
      <xdr:nvPicPr>
        <xdr:cNvPr id="6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98635" y="12543155"/>
          <a:ext cx="560705" cy="384810"/>
        </a:xfrm>
        <a:prstGeom prst="rect">
          <a:avLst/>
        </a:prstGeom>
      </xdr:spPr>
    </xdr:pic>
    <xdr:clientData/>
  </xdr:twoCellAnchor>
  <xdr:twoCellAnchor>
    <xdr:from>
      <xdr:col>12</xdr:col>
      <xdr:colOff>291354</xdr:colOff>
      <xdr:row>24</xdr:row>
      <xdr:rowOff>78443</xdr:rowOff>
    </xdr:from>
    <xdr:to>
      <xdr:col>12</xdr:col>
      <xdr:colOff>558922</xdr:colOff>
      <xdr:row>24</xdr:row>
      <xdr:rowOff>582706</xdr:rowOff>
    </xdr:to>
    <xdr:pic>
      <xdr:nvPicPr>
        <xdr:cNvPr id="69" name="图片 6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46590" y="13136880"/>
          <a:ext cx="267970" cy="504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3-&#24037;&#33402;&#31867;\12.&#26032;&#39033;&#30446;\&#37325;&#27773;TX&#31995;&#21015;\T5%202021.1.30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T\&#26032;&#39033;&#30446;\J6L\&#24037;&#33402;BOM\&#35299;&#25918;J6L&#21069;&#24231;&#24635;&#25104;MBOM202302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解放J6L座椅一览表"/>
      <sheetName val="驾驶员座椅总成首页"/>
      <sheetName val="前座 总成首页"/>
      <sheetName val="前座总成"/>
      <sheetName val="靠背泡沫"/>
      <sheetName val="座垫泡沫"/>
      <sheetName val="副驾焊接底支架降本前"/>
      <sheetName val="主边调角器"/>
      <sheetName val="副驾底支架总成新"/>
      <sheetName val="座垫泡沫总成 "/>
      <sheetName val="调角器总成"/>
      <sheetName val="SHT001497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V18">
            <v>0.0191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U86"/>
  <sheetViews>
    <sheetView view="pageBreakPreview" zoomScale="40" zoomScaleNormal="100" workbookViewId="0">
      <pane xSplit="9" ySplit="9" topLeftCell="S23" activePane="bottomRight" state="frozen"/>
      <selection/>
      <selection pane="topRight"/>
      <selection pane="bottomLeft"/>
      <selection pane="bottomRight" activeCell="AN27" sqref="AN27"/>
    </sheetView>
  </sheetViews>
  <sheetFormatPr defaultColWidth="9" defaultRowHeight="14"/>
  <cols>
    <col min="1" max="1" width="6.62727272727273" style="4" customWidth="1"/>
    <col min="2" max="2" width="5.75454545454545" style="4" customWidth="1"/>
    <col min="3" max="3" width="5.87272727272727" style="4" customWidth="1"/>
    <col min="4" max="5" width="5.12727272727273" style="4" customWidth="1"/>
    <col min="6" max="6" width="7.25454545454545" style="4" customWidth="1"/>
    <col min="7" max="7" width="17.5" style="4" customWidth="1"/>
    <col min="8" max="8" width="23.3727272727273" style="4" customWidth="1"/>
    <col min="9" max="9" width="17.8727272727273" style="4" customWidth="1"/>
    <col min="10" max="10" width="20.3727272727273" style="5" customWidth="1" outlineLevel="1"/>
    <col min="11" max="11" width="9.75454545454545" style="4" customWidth="1" outlineLevel="1"/>
    <col min="12" max="12" width="7.87272727272727" style="4" customWidth="1" outlineLevel="1"/>
    <col min="13" max="13" width="10.5" style="4" customWidth="1"/>
    <col min="14" max="14" width="10.2545454545455" style="6" hidden="1" customWidth="1" outlineLevel="1"/>
    <col min="15" max="15" width="19.7545454545455" style="4" hidden="1" customWidth="1" outlineLevel="1"/>
    <col min="16" max="16" width="12.3727272727273" style="7" hidden="1" customWidth="1" outlineLevel="1"/>
    <col min="17" max="17" width="7" style="6" hidden="1" customWidth="1" outlineLevel="1"/>
    <col min="18" max="18" width="7.25454545454545" style="6" hidden="1" customWidth="1" outlineLevel="1"/>
    <col min="19" max="19" width="11.2545454545455" style="6" customWidth="1" collapsed="1"/>
    <col min="20" max="21" width="11.7545454545455" style="6" hidden="1" customWidth="1" outlineLevel="1"/>
    <col min="22" max="22" width="9.62727272727273" style="6" hidden="1" customWidth="1" outlineLevel="1"/>
    <col min="23" max="24" width="10.3727272727273" style="4" hidden="1" customWidth="1" outlineLevel="1"/>
    <col min="25" max="25" width="14.6272727272727" style="224" customWidth="1" collapsed="1"/>
    <col min="26" max="28" width="14.6272727272727" style="224" hidden="1" customWidth="1" outlineLevel="1"/>
    <col min="29" max="29" width="12.5" style="4" customWidth="1" collapsed="1"/>
    <col min="30" max="39" width="14.6272727272727" style="224" customWidth="1" outlineLevel="1"/>
    <col min="40" max="40" width="14.6272727272727" style="224" customWidth="1"/>
    <col min="41" max="41" width="12.5" style="4" customWidth="1"/>
    <col min="42" max="42" width="11.1272727272727" style="4" customWidth="1"/>
    <col min="43" max="47" width="16.1272727272727" style="4" customWidth="1"/>
    <col min="48" max="16384" width="9" style="4"/>
  </cols>
  <sheetData>
    <row r="1" s="4" customFormat="1" ht="20.25" customHeight="1" outlineLevel="1" spans="1:47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</row>
    <row r="2" s="4" customFormat="1" ht="27.75" customHeight="1" outlineLevel="1" spans="1:47">
      <c r="A2" s="415" t="s">
        <v>610</v>
      </c>
      <c r="B2" s="416"/>
      <c r="C2" s="416"/>
      <c r="D2" s="417"/>
      <c r="E2" s="417"/>
      <c r="F2" s="22" t="s">
        <v>611</v>
      </c>
      <c r="G2" s="22"/>
      <c r="H2" s="22"/>
      <c r="I2" s="22"/>
      <c r="J2" s="35" t="s">
        <v>694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56" t="s">
        <v>28</v>
      </c>
      <c r="AQ2" s="510" t="s">
        <v>695</v>
      </c>
      <c r="AR2" s="510" t="s">
        <v>696</v>
      </c>
      <c r="AS2" s="510" t="s">
        <v>697</v>
      </c>
      <c r="AT2" s="510" t="s">
        <v>698</v>
      </c>
      <c r="AU2" s="510" t="s">
        <v>699</v>
      </c>
    </row>
    <row r="3" s="4" customFormat="1" ht="27.75" customHeight="1" outlineLevel="1" spans="1:47">
      <c r="A3" s="418"/>
      <c r="B3" s="419"/>
      <c r="C3" s="419"/>
      <c r="D3" s="420"/>
      <c r="E3" s="420"/>
      <c r="F3" s="22"/>
      <c r="G3" s="22"/>
      <c r="H3" s="22"/>
      <c r="I3" s="22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56" t="s">
        <v>37</v>
      </c>
      <c r="AQ3" s="510" t="s">
        <v>700</v>
      </c>
      <c r="AR3" s="510" t="s">
        <v>701</v>
      </c>
      <c r="AS3" s="510" t="s">
        <v>702</v>
      </c>
      <c r="AT3" s="510" t="s">
        <v>703</v>
      </c>
      <c r="AU3" s="510" t="s">
        <v>704</v>
      </c>
    </row>
    <row r="4" s="4" customFormat="1" ht="27" customHeight="1" outlineLevel="1" spans="1:47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56" t="s">
        <v>39</v>
      </c>
      <c r="AQ4" s="511" t="s">
        <v>22</v>
      </c>
      <c r="AR4" s="511" t="s">
        <v>22</v>
      </c>
      <c r="AS4" s="511" t="s">
        <v>22</v>
      </c>
      <c r="AT4" s="511" t="s">
        <v>22</v>
      </c>
      <c r="AU4" s="511" t="s">
        <v>22</v>
      </c>
    </row>
    <row r="5" s="4" customFormat="1" ht="31.5" customHeight="1" outlineLevel="1" spans="1:47">
      <c r="A5" s="22" t="s">
        <v>40</v>
      </c>
      <c r="B5" s="22"/>
      <c r="C5" s="22"/>
      <c r="D5" s="22"/>
      <c r="E5" s="22"/>
      <c r="F5" s="22"/>
      <c r="G5" s="22"/>
      <c r="H5" s="22" t="s">
        <v>41</v>
      </c>
      <c r="I5" s="39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56" t="s">
        <v>42</v>
      </c>
      <c r="AQ5" s="512" t="s">
        <v>43</v>
      </c>
      <c r="AR5" s="512" t="s">
        <v>43</v>
      </c>
      <c r="AS5" s="512" t="s">
        <v>43</v>
      </c>
      <c r="AT5" s="512" t="s">
        <v>43</v>
      </c>
      <c r="AU5" s="512" t="s">
        <v>43</v>
      </c>
    </row>
    <row r="6" s="4" customFormat="1" ht="28.5" customHeight="1" outlineLevel="1" spans="1:47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56" t="s">
        <v>19</v>
      </c>
      <c r="AQ6" s="56" t="s">
        <v>118</v>
      </c>
      <c r="AR6" s="56" t="s">
        <v>118</v>
      </c>
      <c r="AS6" s="56" t="s">
        <v>118</v>
      </c>
      <c r="AT6" s="56" t="s">
        <v>118</v>
      </c>
      <c r="AU6" s="56" t="s">
        <v>118</v>
      </c>
    </row>
    <row r="7" s="4" customFormat="1" ht="63" customHeight="1" outlineLevel="1" spans="1:47">
      <c r="A7" s="421" t="s">
        <v>45</v>
      </c>
      <c r="B7" s="421"/>
      <c r="C7" s="421"/>
      <c r="D7" s="421"/>
      <c r="E7" s="421"/>
      <c r="F7" s="421"/>
      <c r="G7" s="421"/>
      <c r="H7" s="421"/>
      <c r="I7" s="421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513" t="s">
        <v>46</v>
      </c>
      <c r="AQ7" s="514" t="s">
        <v>705</v>
      </c>
      <c r="AR7" s="514" t="s">
        <v>706</v>
      </c>
      <c r="AS7" s="514" t="s">
        <v>707</v>
      </c>
      <c r="AT7" s="515" t="s">
        <v>708</v>
      </c>
      <c r="AU7" s="515" t="s">
        <v>709</v>
      </c>
    </row>
    <row r="8" s="15" customFormat="1" ht="27" customHeight="1" spans="1:47">
      <c r="A8" s="422" t="s">
        <v>47</v>
      </c>
      <c r="B8" s="423" t="s">
        <v>48</v>
      </c>
      <c r="C8" s="424"/>
      <c r="D8" s="424"/>
      <c r="E8" s="425"/>
      <c r="F8" s="426" t="s">
        <v>49</v>
      </c>
      <c r="G8" s="426" t="s">
        <v>612</v>
      </c>
      <c r="H8" s="427" t="s">
        <v>28</v>
      </c>
      <c r="I8" s="426" t="s">
        <v>39</v>
      </c>
      <c r="J8" s="440" t="s">
        <v>613</v>
      </c>
      <c r="K8" s="426" t="s">
        <v>52</v>
      </c>
      <c r="L8" s="426" t="s">
        <v>53</v>
      </c>
      <c r="M8" s="426" t="s">
        <v>14</v>
      </c>
      <c r="N8" s="427" t="s">
        <v>54</v>
      </c>
      <c r="O8" s="440" t="s">
        <v>614</v>
      </c>
      <c r="P8" s="441" t="s">
        <v>615</v>
      </c>
      <c r="Q8" s="427" t="s">
        <v>57</v>
      </c>
      <c r="R8" s="464" t="s">
        <v>616</v>
      </c>
      <c r="S8" s="464" t="s">
        <v>617</v>
      </c>
      <c r="T8" s="465" t="s">
        <v>60</v>
      </c>
      <c r="U8" s="465" t="s">
        <v>61</v>
      </c>
      <c r="V8" s="465" t="s">
        <v>62</v>
      </c>
      <c r="W8" s="426" t="s">
        <v>63</v>
      </c>
      <c r="X8" s="426" t="s">
        <v>64</v>
      </c>
      <c r="Y8" s="478" t="s">
        <v>65</v>
      </c>
      <c r="Z8" s="478" t="s">
        <v>66</v>
      </c>
      <c r="AA8" s="478" t="s">
        <v>67</v>
      </c>
      <c r="AB8" s="478" t="s">
        <v>68</v>
      </c>
      <c r="AC8" s="426" t="s">
        <v>69</v>
      </c>
      <c r="AD8" s="479" t="s">
        <v>70</v>
      </c>
      <c r="AE8" s="479" t="s">
        <v>72</v>
      </c>
      <c r="AF8" s="479"/>
      <c r="AG8" s="479"/>
      <c r="AH8" s="426" t="s">
        <v>73</v>
      </c>
      <c r="AI8" s="426" t="s">
        <v>74</v>
      </c>
      <c r="AJ8" s="426" t="s">
        <v>75</v>
      </c>
      <c r="AK8" s="426" t="s">
        <v>76</v>
      </c>
      <c r="AL8" s="426" t="s">
        <v>618</v>
      </c>
      <c r="AM8" s="426" t="s">
        <v>619</v>
      </c>
      <c r="AN8" s="426" t="s">
        <v>620</v>
      </c>
      <c r="AO8" s="426" t="s">
        <v>78</v>
      </c>
      <c r="AP8" s="516" t="s">
        <v>20</v>
      </c>
      <c r="AQ8" s="426" t="s">
        <v>90</v>
      </c>
      <c r="AR8" s="426" t="s">
        <v>90</v>
      </c>
      <c r="AS8" s="426" t="s">
        <v>90</v>
      </c>
      <c r="AT8" s="426" t="s">
        <v>90</v>
      </c>
      <c r="AU8" s="426" t="s">
        <v>90</v>
      </c>
    </row>
    <row r="9" s="1" customFormat="1" ht="24" customHeight="1" spans="1:47">
      <c r="A9" s="422"/>
      <c r="B9" s="428">
        <v>0</v>
      </c>
      <c r="C9" s="428">
        <v>1</v>
      </c>
      <c r="D9" s="428">
        <v>2</v>
      </c>
      <c r="E9" s="428">
        <v>3</v>
      </c>
      <c r="F9" s="428"/>
      <c r="G9" s="428"/>
      <c r="H9" s="429"/>
      <c r="I9" s="428"/>
      <c r="J9" s="442"/>
      <c r="K9" s="428"/>
      <c r="L9" s="428"/>
      <c r="M9" s="428"/>
      <c r="N9" s="429"/>
      <c r="O9" s="442"/>
      <c r="P9" s="443"/>
      <c r="Q9" s="429"/>
      <c r="R9" s="464"/>
      <c r="S9" s="464"/>
      <c r="T9" s="465"/>
      <c r="U9" s="465"/>
      <c r="V9" s="465"/>
      <c r="W9" s="428"/>
      <c r="X9" s="428"/>
      <c r="Y9" s="480"/>
      <c r="Z9" s="480"/>
      <c r="AA9" s="480"/>
      <c r="AB9" s="480"/>
      <c r="AC9" s="428"/>
      <c r="AD9" s="479"/>
      <c r="AE9" s="479" t="s">
        <v>91</v>
      </c>
      <c r="AF9" s="479" t="s">
        <v>92</v>
      </c>
      <c r="AG9" s="479" t="s">
        <v>93</v>
      </c>
      <c r="AH9" s="428"/>
      <c r="AI9" s="428"/>
      <c r="AJ9" s="428"/>
      <c r="AK9" s="428"/>
      <c r="AL9" s="428"/>
      <c r="AM9" s="428"/>
      <c r="AN9" s="428"/>
      <c r="AO9" s="428"/>
      <c r="AP9" s="517"/>
      <c r="AQ9" s="428"/>
      <c r="AR9" s="428"/>
      <c r="AS9" s="428"/>
      <c r="AT9" s="428"/>
      <c r="AU9" s="428"/>
    </row>
    <row r="10" s="411" customFormat="1" ht="50.1" customHeight="1" spans="1:47">
      <c r="A10" s="255">
        <v>1</v>
      </c>
      <c r="B10" s="255">
        <v>0</v>
      </c>
      <c r="C10" s="255"/>
      <c r="D10" s="255"/>
      <c r="E10" s="255"/>
      <c r="F10" s="255" t="s">
        <v>118</v>
      </c>
      <c r="G10" s="255" t="s">
        <v>700</v>
      </c>
      <c r="H10" s="255" t="s">
        <v>695</v>
      </c>
      <c r="I10" s="255" t="s">
        <v>22</v>
      </c>
      <c r="J10" s="444" t="s">
        <v>95</v>
      </c>
      <c r="K10" s="255" t="s">
        <v>96</v>
      </c>
      <c r="L10" s="255" t="s">
        <v>97</v>
      </c>
      <c r="M10" s="255"/>
      <c r="N10" s="255" t="s">
        <v>96</v>
      </c>
      <c r="O10" s="255" t="s">
        <v>695</v>
      </c>
      <c r="P10" s="255" t="s">
        <v>96</v>
      </c>
      <c r="Q10" s="255" t="s">
        <v>98</v>
      </c>
      <c r="R10" s="255" t="s">
        <v>99</v>
      </c>
      <c r="S10" s="255" t="s">
        <v>100</v>
      </c>
      <c r="T10" s="255" t="s">
        <v>101</v>
      </c>
      <c r="U10" s="255" t="s">
        <v>43</v>
      </c>
      <c r="V10" s="255" t="s">
        <v>43</v>
      </c>
      <c r="W10" s="255" t="s">
        <v>102</v>
      </c>
      <c r="X10" s="255" t="s">
        <v>43</v>
      </c>
      <c r="Y10" s="255">
        <v>37</v>
      </c>
      <c r="Z10" s="255" t="s">
        <v>103</v>
      </c>
      <c r="AA10" s="255" t="s">
        <v>43</v>
      </c>
      <c r="AB10" s="255" t="s">
        <v>43</v>
      </c>
      <c r="AC10" s="255" t="s">
        <v>43</v>
      </c>
      <c r="AD10" s="309" t="s">
        <v>104</v>
      </c>
      <c r="AE10" s="255"/>
      <c r="AF10" s="255"/>
      <c r="AG10" s="255"/>
      <c r="AH10" s="255"/>
      <c r="AI10" s="255"/>
      <c r="AJ10" s="255"/>
      <c r="AK10" s="255"/>
      <c r="AL10" s="255"/>
      <c r="AM10" s="255"/>
      <c r="AN10" s="255" t="s">
        <v>105</v>
      </c>
      <c r="AO10" s="255" t="s">
        <v>106</v>
      </c>
      <c r="AP10" s="255"/>
      <c r="AQ10" s="255">
        <v>1</v>
      </c>
      <c r="AR10" s="255">
        <v>0</v>
      </c>
      <c r="AS10" s="255">
        <v>0</v>
      </c>
      <c r="AT10" s="255">
        <v>0</v>
      </c>
      <c r="AU10" s="255">
        <v>0</v>
      </c>
    </row>
    <row r="11" s="411" customFormat="1" ht="50.1" customHeight="1" spans="1:47">
      <c r="A11" s="255">
        <v>2</v>
      </c>
      <c r="B11" s="255">
        <v>0</v>
      </c>
      <c r="C11" s="255"/>
      <c r="D11" s="255"/>
      <c r="E11" s="255"/>
      <c r="F11" s="255" t="s">
        <v>118</v>
      </c>
      <c r="G11" s="255" t="s">
        <v>701</v>
      </c>
      <c r="H11" s="255" t="s">
        <v>696</v>
      </c>
      <c r="I11" s="255" t="s">
        <v>22</v>
      </c>
      <c r="J11" s="444" t="s">
        <v>95</v>
      </c>
      <c r="K11" s="255" t="s">
        <v>96</v>
      </c>
      <c r="L11" s="255" t="s">
        <v>97</v>
      </c>
      <c r="M11" s="255"/>
      <c r="N11" s="255" t="s">
        <v>96</v>
      </c>
      <c r="O11" s="255" t="s">
        <v>695</v>
      </c>
      <c r="P11" s="255" t="s">
        <v>96</v>
      </c>
      <c r="Q11" s="255" t="s">
        <v>98</v>
      </c>
      <c r="R11" s="255" t="s">
        <v>99</v>
      </c>
      <c r="S11" s="255" t="s">
        <v>100</v>
      </c>
      <c r="T11" s="255" t="s">
        <v>101</v>
      </c>
      <c r="U11" s="255" t="s">
        <v>43</v>
      </c>
      <c r="V11" s="255" t="s">
        <v>43</v>
      </c>
      <c r="W11" s="255" t="s">
        <v>102</v>
      </c>
      <c r="X11" s="255" t="s">
        <v>43</v>
      </c>
      <c r="Y11" s="255">
        <v>37</v>
      </c>
      <c r="Z11" s="255" t="s">
        <v>103</v>
      </c>
      <c r="AA11" s="255" t="s">
        <v>43</v>
      </c>
      <c r="AB11" s="255" t="s">
        <v>43</v>
      </c>
      <c r="AC11" s="255" t="s">
        <v>43</v>
      </c>
      <c r="AD11" s="309" t="s">
        <v>104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 t="s">
        <v>105</v>
      </c>
      <c r="AO11" s="255" t="s">
        <v>106</v>
      </c>
      <c r="AP11" s="255"/>
      <c r="AQ11" s="255">
        <v>0</v>
      </c>
      <c r="AR11" s="255">
        <v>1</v>
      </c>
      <c r="AS11" s="255">
        <v>0</v>
      </c>
      <c r="AT11" s="255">
        <v>0</v>
      </c>
      <c r="AU11" s="255">
        <v>0</v>
      </c>
    </row>
    <row r="12" s="411" customFormat="1" ht="50.1" customHeight="1" spans="1:47">
      <c r="A12" s="255">
        <v>3</v>
      </c>
      <c r="B12" s="255">
        <v>0</v>
      </c>
      <c r="C12" s="255"/>
      <c r="D12" s="255"/>
      <c r="E12" s="255"/>
      <c r="F12" s="255" t="s">
        <v>118</v>
      </c>
      <c r="G12" s="255" t="s">
        <v>702</v>
      </c>
      <c r="H12" s="255" t="s">
        <v>697</v>
      </c>
      <c r="I12" s="255" t="s">
        <v>22</v>
      </c>
      <c r="J12" s="444" t="s">
        <v>95</v>
      </c>
      <c r="K12" s="255" t="s">
        <v>96</v>
      </c>
      <c r="L12" s="255" t="s">
        <v>97</v>
      </c>
      <c r="M12" s="255"/>
      <c r="N12" s="255" t="s">
        <v>96</v>
      </c>
      <c r="O12" s="255" t="s">
        <v>695</v>
      </c>
      <c r="P12" s="255" t="s">
        <v>96</v>
      </c>
      <c r="Q12" s="255" t="s">
        <v>98</v>
      </c>
      <c r="R12" s="255" t="s">
        <v>99</v>
      </c>
      <c r="S12" s="255" t="s">
        <v>100</v>
      </c>
      <c r="T12" s="255" t="s">
        <v>101</v>
      </c>
      <c r="U12" s="255" t="s">
        <v>43</v>
      </c>
      <c r="V12" s="255" t="s">
        <v>43</v>
      </c>
      <c r="W12" s="255" t="s">
        <v>102</v>
      </c>
      <c r="X12" s="255" t="s">
        <v>43</v>
      </c>
      <c r="Y12" s="255">
        <v>37</v>
      </c>
      <c r="Z12" s="255" t="s">
        <v>103</v>
      </c>
      <c r="AA12" s="255" t="s">
        <v>43</v>
      </c>
      <c r="AB12" s="255" t="s">
        <v>43</v>
      </c>
      <c r="AC12" s="255" t="s">
        <v>43</v>
      </c>
      <c r="AD12" s="309" t="s">
        <v>104</v>
      </c>
      <c r="AE12" s="255"/>
      <c r="AF12" s="255"/>
      <c r="AG12" s="255"/>
      <c r="AH12" s="255"/>
      <c r="AI12" s="255"/>
      <c r="AJ12" s="255"/>
      <c r="AK12" s="255"/>
      <c r="AL12" s="255"/>
      <c r="AM12" s="255"/>
      <c r="AN12" s="255" t="s">
        <v>105</v>
      </c>
      <c r="AO12" s="255" t="s">
        <v>106</v>
      </c>
      <c r="AP12" s="255"/>
      <c r="AQ12" s="255">
        <v>0</v>
      </c>
      <c r="AR12" s="255">
        <v>0</v>
      </c>
      <c r="AS12" s="255">
        <v>1</v>
      </c>
      <c r="AT12" s="255">
        <v>0</v>
      </c>
      <c r="AU12" s="255">
        <v>0</v>
      </c>
    </row>
    <row r="13" s="411" customFormat="1" ht="50.1" customHeight="1" spans="1:47">
      <c r="A13" s="255">
        <v>4</v>
      </c>
      <c r="B13" s="255">
        <v>0</v>
      </c>
      <c r="C13" s="255"/>
      <c r="D13" s="255"/>
      <c r="E13" s="255"/>
      <c r="F13" s="255" t="s">
        <v>118</v>
      </c>
      <c r="G13" s="255" t="s">
        <v>703</v>
      </c>
      <c r="H13" s="255" t="s">
        <v>698</v>
      </c>
      <c r="I13" s="255" t="s">
        <v>22</v>
      </c>
      <c r="J13" s="444" t="s">
        <v>95</v>
      </c>
      <c r="K13" s="255" t="s">
        <v>96</v>
      </c>
      <c r="L13" s="255" t="s">
        <v>97</v>
      </c>
      <c r="M13" s="255"/>
      <c r="N13" s="255" t="s">
        <v>96</v>
      </c>
      <c r="O13" s="255" t="s">
        <v>695</v>
      </c>
      <c r="P13" s="255" t="s">
        <v>96</v>
      </c>
      <c r="Q13" s="255" t="s">
        <v>98</v>
      </c>
      <c r="R13" s="255" t="s">
        <v>99</v>
      </c>
      <c r="S13" s="255" t="s">
        <v>100</v>
      </c>
      <c r="T13" s="255" t="s">
        <v>101</v>
      </c>
      <c r="U13" s="255" t="s">
        <v>43</v>
      </c>
      <c r="V13" s="255" t="s">
        <v>43</v>
      </c>
      <c r="W13" s="255" t="s">
        <v>102</v>
      </c>
      <c r="X13" s="255" t="s">
        <v>43</v>
      </c>
      <c r="Y13" s="255">
        <v>37</v>
      </c>
      <c r="Z13" s="255" t="s">
        <v>103</v>
      </c>
      <c r="AA13" s="255" t="s">
        <v>43</v>
      </c>
      <c r="AB13" s="255" t="s">
        <v>43</v>
      </c>
      <c r="AC13" s="255" t="s">
        <v>43</v>
      </c>
      <c r="AD13" s="309" t="s">
        <v>104</v>
      </c>
      <c r="AE13" s="255"/>
      <c r="AF13" s="255"/>
      <c r="AG13" s="255"/>
      <c r="AH13" s="255"/>
      <c r="AI13" s="255"/>
      <c r="AJ13" s="255"/>
      <c r="AK13" s="255"/>
      <c r="AL13" s="255"/>
      <c r="AM13" s="255"/>
      <c r="AN13" s="255" t="s">
        <v>105</v>
      </c>
      <c r="AO13" s="255" t="s">
        <v>106</v>
      </c>
      <c r="AP13" s="255"/>
      <c r="AQ13" s="255">
        <v>0</v>
      </c>
      <c r="AR13" s="255">
        <v>0</v>
      </c>
      <c r="AS13" s="255">
        <v>0</v>
      </c>
      <c r="AT13" s="255">
        <v>1</v>
      </c>
      <c r="AU13" s="255">
        <v>0</v>
      </c>
    </row>
    <row r="14" s="411" customFormat="1" ht="50.1" customHeight="1" spans="1:47">
      <c r="A14" s="255">
        <v>5</v>
      </c>
      <c r="B14" s="255">
        <v>0</v>
      </c>
      <c r="C14" s="255"/>
      <c r="D14" s="255"/>
      <c r="E14" s="255"/>
      <c r="F14" s="255" t="s">
        <v>118</v>
      </c>
      <c r="G14" s="255" t="s">
        <v>704</v>
      </c>
      <c r="H14" s="255" t="s">
        <v>699</v>
      </c>
      <c r="I14" s="255" t="s">
        <v>22</v>
      </c>
      <c r="J14" s="444" t="s">
        <v>95</v>
      </c>
      <c r="K14" s="255" t="s">
        <v>96</v>
      </c>
      <c r="L14" s="255" t="s">
        <v>97</v>
      </c>
      <c r="M14" s="255"/>
      <c r="N14" s="255" t="s">
        <v>96</v>
      </c>
      <c r="O14" s="255" t="s">
        <v>695</v>
      </c>
      <c r="P14" s="255" t="s">
        <v>96</v>
      </c>
      <c r="Q14" s="255" t="s">
        <v>98</v>
      </c>
      <c r="R14" s="255" t="s">
        <v>99</v>
      </c>
      <c r="S14" s="255" t="s">
        <v>100</v>
      </c>
      <c r="T14" s="255" t="s">
        <v>101</v>
      </c>
      <c r="U14" s="255" t="s">
        <v>43</v>
      </c>
      <c r="V14" s="255" t="s">
        <v>43</v>
      </c>
      <c r="W14" s="255" t="s">
        <v>102</v>
      </c>
      <c r="X14" s="255" t="s">
        <v>43</v>
      </c>
      <c r="Y14" s="255">
        <v>37</v>
      </c>
      <c r="Z14" s="255" t="s">
        <v>103</v>
      </c>
      <c r="AA14" s="255" t="s">
        <v>43</v>
      </c>
      <c r="AB14" s="255" t="s">
        <v>43</v>
      </c>
      <c r="AC14" s="255" t="s">
        <v>43</v>
      </c>
      <c r="AD14" s="309" t="s">
        <v>104</v>
      </c>
      <c r="AE14" s="255"/>
      <c r="AF14" s="255"/>
      <c r="AG14" s="255"/>
      <c r="AH14" s="255"/>
      <c r="AI14" s="255"/>
      <c r="AJ14" s="255"/>
      <c r="AK14" s="255"/>
      <c r="AL14" s="255"/>
      <c r="AM14" s="255"/>
      <c r="AN14" s="255" t="s">
        <v>105</v>
      </c>
      <c r="AO14" s="255" t="s">
        <v>106</v>
      </c>
      <c r="AP14" s="255"/>
      <c r="AQ14" s="255">
        <v>0</v>
      </c>
      <c r="AR14" s="255">
        <v>0</v>
      </c>
      <c r="AS14" s="255">
        <v>0</v>
      </c>
      <c r="AT14" s="255">
        <v>0</v>
      </c>
      <c r="AU14" s="255">
        <v>1</v>
      </c>
    </row>
    <row r="15" s="1" customFormat="1" ht="50.1" customHeight="1" spans="1:47">
      <c r="A15" s="255">
        <v>6</v>
      </c>
      <c r="B15" s="255"/>
      <c r="C15" s="255">
        <v>1</v>
      </c>
      <c r="D15" s="255"/>
      <c r="E15" s="255"/>
      <c r="F15" s="255" t="s">
        <v>118</v>
      </c>
      <c r="G15" s="255" t="s">
        <v>710</v>
      </c>
      <c r="H15" s="255" t="s">
        <v>710</v>
      </c>
      <c r="I15" s="255" t="s">
        <v>108</v>
      </c>
      <c r="J15" s="444" t="s">
        <v>470</v>
      </c>
      <c r="K15" s="255" t="s">
        <v>109</v>
      </c>
      <c r="L15" s="255" t="s">
        <v>97</v>
      </c>
      <c r="M15" s="255"/>
      <c r="N15" s="255" t="s">
        <v>96</v>
      </c>
      <c r="O15" s="255" t="s">
        <v>43</v>
      </c>
      <c r="P15" s="255" t="s">
        <v>43</v>
      </c>
      <c r="Q15" s="255" t="s">
        <v>98</v>
      </c>
      <c r="R15" s="255" t="s">
        <v>99</v>
      </c>
      <c r="S15" s="255" t="s">
        <v>100</v>
      </c>
      <c r="T15" s="255" t="s">
        <v>101</v>
      </c>
      <c r="U15" s="255" t="s">
        <v>43</v>
      </c>
      <c r="V15" s="255" t="s">
        <v>43</v>
      </c>
      <c r="W15" s="255" t="s">
        <v>110</v>
      </c>
      <c r="X15" s="255" t="s">
        <v>43</v>
      </c>
      <c r="Y15" s="255">
        <f>Y19+Y23</f>
        <v>1.077</v>
      </c>
      <c r="Z15" s="255" t="s">
        <v>103</v>
      </c>
      <c r="AA15" s="255" t="s">
        <v>43</v>
      </c>
      <c r="AB15" s="255" t="s">
        <v>43</v>
      </c>
      <c r="AC15" s="255" t="s">
        <v>43</v>
      </c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 t="s">
        <v>111</v>
      </c>
      <c r="AO15" s="255"/>
      <c r="AP15" s="255"/>
      <c r="AQ15" s="255">
        <v>1</v>
      </c>
      <c r="AR15" s="255">
        <v>0</v>
      </c>
      <c r="AS15" s="255">
        <v>0</v>
      </c>
      <c r="AT15" s="255">
        <v>0</v>
      </c>
      <c r="AU15" s="255">
        <v>0</v>
      </c>
    </row>
    <row r="16" s="1" customFormat="1" ht="50.1" customHeight="1" spans="1:47">
      <c r="A16" s="255">
        <v>7</v>
      </c>
      <c r="B16" s="255"/>
      <c r="C16" s="255">
        <v>1</v>
      </c>
      <c r="D16" s="255"/>
      <c r="E16" s="255"/>
      <c r="F16" s="255" t="s">
        <v>118</v>
      </c>
      <c r="G16" s="255" t="s">
        <v>711</v>
      </c>
      <c r="H16" s="255" t="s">
        <v>711</v>
      </c>
      <c r="I16" s="255" t="s">
        <v>108</v>
      </c>
      <c r="J16" s="444" t="s">
        <v>470</v>
      </c>
      <c r="K16" s="255" t="s">
        <v>109</v>
      </c>
      <c r="L16" s="255" t="s">
        <v>97</v>
      </c>
      <c r="M16" s="255"/>
      <c r="N16" s="255" t="s">
        <v>96</v>
      </c>
      <c r="O16" s="255" t="s">
        <v>43</v>
      </c>
      <c r="P16" s="255" t="s">
        <v>43</v>
      </c>
      <c r="Q16" s="255" t="s">
        <v>98</v>
      </c>
      <c r="R16" s="255" t="s">
        <v>99</v>
      </c>
      <c r="S16" s="255" t="s">
        <v>100</v>
      </c>
      <c r="T16" s="255" t="s">
        <v>101</v>
      </c>
      <c r="U16" s="255" t="s">
        <v>43</v>
      </c>
      <c r="V16" s="255" t="s">
        <v>43</v>
      </c>
      <c r="W16" s="255" t="s">
        <v>110</v>
      </c>
      <c r="X16" s="255" t="s">
        <v>43</v>
      </c>
      <c r="Y16" s="255" t="e">
        <f>Y20+#REF!</f>
        <v>#REF!</v>
      </c>
      <c r="Z16" s="255" t="s">
        <v>103</v>
      </c>
      <c r="AA16" s="255" t="s">
        <v>43</v>
      </c>
      <c r="AB16" s="255" t="s">
        <v>43</v>
      </c>
      <c r="AC16" s="255" t="s">
        <v>43</v>
      </c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 t="s">
        <v>111</v>
      </c>
      <c r="AO16" s="255"/>
      <c r="AP16" s="255"/>
      <c r="AQ16" s="255">
        <v>0</v>
      </c>
      <c r="AR16" s="255">
        <v>1</v>
      </c>
      <c r="AS16" s="255">
        <v>0</v>
      </c>
      <c r="AT16" s="255">
        <v>0</v>
      </c>
      <c r="AU16" s="255">
        <v>0</v>
      </c>
    </row>
    <row r="17" s="1" customFormat="1" ht="50.1" customHeight="1" spans="1:47">
      <c r="A17" s="255">
        <v>8</v>
      </c>
      <c r="B17" s="255"/>
      <c r="C17" s="255">
        <v>1</v>
      </c>
      <c r="D17" s="255"/>
      <c r="E17" s="255"/>
      <c r="F17" s="255" t="s">
        <v>118</v>
      </c>
      <c r="G17" s="255" t="s">
        <v>712</v>
      </c>
      <c r="H17" s="255" t="s">
        <v>712</v>
      </c>
      <c r="I17" s="255" t="s">
        <v>108</v>
      </c>
      <c r="J17" s="444" t="s">
        <v>470</v>
      </c>
      <c r="K17" s="255" t="s">
        <v>109</v>
      </c>
      <c r="L17" s="255" t="s">
        <v>97</v>
      </c>
      <c r="M17" s="255"/>
      <c r="N17" s="255" t="s">
        <v>96</v>
      </c>
      <c r="O17" s="255" t="s">
        <v>43</v>
      </c>
      <c r="P17" s="255" t="s">
        <v>43</v>
      </c>
      <c r="Q17" s="255" t="s">
        <v>98</v>
      </c>
      <c r="R17" s="255" t="s">
        <v>99</v>
      </c>
      <c r="S17" s="255" t="s">
        <v>100</v>
      </c>
      <c r="T17" s="255" t="s">
        <v>101</v>
      </c>
      <c r="U17" s="255" t="s">
        <v>43</v>
      </c>
      <c r="V17" s="255" t="s">
        <v>43</v>
      </c>
      <c r="W17" s="255" t="s">
        <v>110</v>
      </c>
      <c r="X17" s="255" t="s">
        <v>43</v>
      </c>
      <c r="Y17" s="255" t="e">
        <f>Y21+#REF!</f>
        <v>#REF!</v>
      </c>
      <c r="Z17" s="255" t="s">
        <v>103</v>
      </c>
      <c r="AA17" s="255" t="s">
        <v>43</v>
      </c>
      <c r="AB17" s="255" t="s">
        <v>43</v>
      </c>
      <c r="AC17" s="255" t="s">
        <v>43</v>
      </c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 t="s">
        <v>111</v>
      </c>
      <c r="AO17" s="255"/>
      <c r="AP17" s="255"/>
      <c r="AQ17" s="255">
        <v>0</v>
      </c>
      <c r="AR17" s="255">
        <v>0</v>
      </c>
      <c r="AS17" s="255">
        <v>1</v>
      </c>
      <c r="AT17" s="255">
        <v>0</v>
      </c>
      <c r="AU17" s="255">
        <v>0</v>
      </c>
    </row>
    <row r="18" s="1" customFormat="1" ht="50.1" customHeight="1" spans="1:47">
      <c r="A18" s="255">
        <v>9</v>
      </c>
      <c r="B18" s="255"/>
      <c r="C18" s="255">
        <v>1</v>
      </c>
      <c r="D18" s="255"/>
      <c r="E18" s="255"/>
      <c r="F18" s="255" t="s">
        <v>118</v>
      </c>
      <c r="G18" s="255" t="s">
        <v>713</v>
      </c>
      <c r="H18" s="255" t="s">
        <v>713</v>
      </c>
      <c r="I18" s="255" t="s">
        <v>108</v>
      </c>
      <c r="J18" s="444" t="s">
        <v>470</v>
      </c>
      <c r="K18" s="255" t="s">
        <v>109</v>
      </c>
      <c r="L18" s="255" t="s">
        <v>97</v>
      </c>
      <c r="M18" s="255"/>
      <c r="N18" s="255" t="s">
        <v>96</v>
      </c>
      <c r="O18" s="255" t="s">
        <v>43</v>
      </c>
      <c r="P18" s="255" t="s">
        <v>43</v>
      </c>
      <c r="Q18" s="255" t="s">
        <v>98</v>
      </c>
      <c r="R18" s="255" t="s">
        <v>99</v>
      </c>
      <c r="S18" s="255" t="s">
        <v>100</v>
      </c>
      <c r="T18" s="255" t="s">
        <v>101</v>
      </c>
      <c r="U18" s="255" t="s">
        <v>43</v>
      </c>
      <c r="V18" s="255" t="s">
        <v>43</v>
      </c>
      <c r="W18" s="255" t="s">
        <v>110</v>
      </c>
      <c r="X18" s="255" t="s">
        <v>43</v>
      </c>
      <c r="Y18" s="255" t="e">
        <f>Y22+Y26</f>
        <v>#REF!</v>
      </c>
      <c r="Z18" s="255" t="s">
        <v>103</v>
      </c>
      <c r="AA18" s="255" t="s">
        <v>43</v>
      </c>
      <c r="AB18" s="255" t="s">
        <v>43</v>
      </c>
      <c r="AC18" s="255" t="s">
        <v>43</v>
      </c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 t="s">
        <v>111</v>
      </c>
      <c r="AO18" s="255"/>
      <c r="AP18" s="255"/>
      <c r="AQ18" s="255">
        <v>0</v>
      </c>
      <c r="AR18" s="255">
        <v>0</v>
      </c>
      <c r="AS18" s="255">
        <v>0</v>
      </c>
      <c r="AT18" s="255">
        <v>1</v>
      </c>
      <c r="AU18" s="255">
        <v>1</v>
      </c>
    </row>
    <row r="19" s="1" customFormat="1" ht="50.1" customHeight="1" spans="1:47">
      <c r="A19" s="255">
        <v>10</v>
      </c>
      <c r="B19" s="255"/>
      <c r="C19" s="255"/>
      <c r="D19" s="255">
        <v>2</v>
      </c>
      <c r="E19" s="255"/>
      <c r="F19" s="255" t="s">
        <v>118</v>
      </c>
      <c r="G19" s="430" t="s">
        <v>714</v>
      </c>
      <c r="H19" s="255" t="s">
        <v>714</v>
      </c>
      <c r="I19" s="255" t="s">
        <v>113</v>
      </c>
      <c r="J19" s="444" t="s">
        <v>715</v>
      </c>
      <c r="K19" s="255" t="s">
        <v>109</v>
      </c>
      <c r="L19" s="255" t="s">
        <v>97</v>
      </c>
      <c r="M19" s="255"/>
      <c r="N19" s="255" t="s">
        <v>96</v>
      </c>
      <c r="O19" s="255" t="s">
        <v>43</v>
      </c>
      <c r="P19" s="255" t="s">
        <v>43</v>
      </c>
      <c r="Q19" s="255" t="s">
        <v>98</v>
      </c>
      <c r="R19" s="255" t="s">
        <v>99</v>
      </c>
      <c r="S19" s="255" t="s">
        <v>114</v>
      </c>
      <c r="T19" s="255" t="s">
        <v>101</v>
      </c>
      <c r="U19" s="255" t="s">
        <v>43</v>
      </c>
      <c r="V19" s="255" t="s">
        <v>43</v>
      </c>
      <c r="W19" s="255" t="s">
        <v>43</v>
      </c>
      <c r="X19" s="255" t="s">
        <v>43</v>
      </c>
      <c r="Y19" s="255">
        <v>0.09</v>
      </c>
      <c r="Z19" s="255" t="s">
        <v>103</v>
      </c>
      <c r="AA19" s="255" t="s">
        <v>43</v>
      </c>
      <c r="AB19" s="255" t="s">
        <v>43</v>
      </c>
      <c r="AC19" s="255" t="s">
        <v>43</v>
      </c>
      <c r="AD19" s="309" t="s">
        <v>115</v>
      </c>
      <c r="AE19" s="309"/>
      <c r="AF19" s="309"/>
      <c r="AG19" s="309"/>
      <c r="AH19" s="309"/>
      <c r="AI19" s="309"/>
      <c r="AJ19" s="255"/>
      <c r="AK19" s="255"/>
      <c r="AL19" s="255"/>
      <c r="AM19" s="255"/>
      <c r="AN19" s="255" t="s">
        <v>116</v>
      </c>
      <c r="AO19" s="255" t="s">
        <v>716</v>
      </c>
      <c r="AP19" s="255"/>
      <c r="AQ19" s="255">
        <v>1</v>
      </c>
      <c r="AR19" s="255">
        <v>0</v>
      </c>
      <c r="AS19" s="255">
        <v>0</v>
      </c>
      <c r="AT19" s="255">
        <v>0</v>
      </c>
      <c r="AU19" s="255">
        <v>0</v>
      </c>
    </row>
    <row r="20" s="1" customFormat="1" ht="50.1" customHeight="1" spans="1:47">
      <c r="A20" s="255">
        <v>11</v>
      </c>
      <c r="B20" s="255"/>
      <c r="C20" s="255"/>
      <c r="D20" s="255">
        <v>2</v>
      </c>
      <c r="E20" s="255"/>
      <c r="F20" s="255" t="s">
        <v>118</v>
      </c>
      <c r="G20" s="255" t="s">
        <v>717</v>
      </c>
      <c r="H20" s="255" t="s">
        <v>717</v>
      </c>
      <c r="I20" s="255" t="s">
        <v>113</v>
      </c>
      <c r="J20" s="444" t="s">
        <v>718</v>
      </c>
      <c r="K20" s="255" t="s">
        <v>109</v>
      </c>
      <c r="L20" s="255" t="s">
        <v>97</v>
      </c>
      <c r="M20" s="255"/>
      <c r="N20" s="255" t="s">
        <v>96</v>
      </c>
      <c r="O20" s="255" t="s">
        <v>43</v>
      </c>
      <c r="P20" s="255" t="s">
        <v>43</v>
      </c>
      <c r="Q20" s="255" t="s">
        <v>98</v>
      </c>
      <c r="R20" s="255" t="s">
        <v>99</v>
      </c>
      <c r="S20" s="255" t="s">
        <v>114</v>
      </c>
      <c r="T20" s="255" t="s">
        <v>101</v>
      </c>
      <c r="U20" s="255" t="s">
        <v>43</v>
      </c>
      <c r="V20" s="255" t="s">
        <v>43</v>
      </c>
      <c r="W20" s="255" t="s">
        <v>43</v>
      </c>
      <c r="X20" s="255" t="s">
        <v>43</v>
      </c>
      <c r="Y20" s="255">
        <v>0.09</v>
      </c>
      <c r="Z20" s="255" t="s">
        <v>103</v>
      </c>
      <c r="AA20" s="255" t="s">
        <v>43</v>
      </c>
      <c r="AB20" s="255" t="s">
        <v>43</v>
      </c>
      <c r="AC20" s="255" t="s">
        <v>43</v>
      </c>
      <c r="AD20" s="309" t="s">
        <v>115</v>
      </c>
      <c r="AE20" s="309"/>
      <c r="AF20" s="309"/>
      <c r="AG20" s="309"/>
      <c r="AH20" s="309"/>
      <c r="AI20" s="309"/>
      <c r="AJ20" s="255"/>
      <c r="AK20" s="255"/>
      <c r="AL20" s="255"/>
      <c r="AM20" s="255"/>
      <c r="AN20" s="255" t="s">
        <v>116</v>
      </c>
      <c r="AO20" s="255" t="s">
        <v>716</v>
      </c>
      <c r="AP20" s="255"/>
      <c r="AQ20" s="255">
        <v>0</v>
      </c>
      <c r="AR20" s="255">
        <v>1</v>
      </c>
      <c r="AS20" s="255">
        <v>0</v>
      </c>
      <c r="AT20" s="255">
        <v>0</v>
      </c>
      <c r="AU20" s="255">
        <v>0</v>
      </c>
    </row>
    <row r="21" s="1" customFormat="1" ht="50.1" customHeight="1" spans="1:47">
      <c r="A21" s="255">
        <v>12</v>
      </c>
      <c r="B21" s="255"/>
      <c r="C21" s="255"/>
      <c r="D21" s="255">
        <v>2</v>
      </c>
      <c r="E21" s="255"/>
      <c r="F21" s="255" t="s">
        <v>118</v>
      </c>
      <c r="G21" s="255" t="s">
        <v>719</v>
      </c>
      <c r="H21" s="255" t="s">
        <v>719</v>
      </c>
      <c r="I21" s="255" t="s">
        <v>113</v>
      </c>
      <c r="J21" s="444" t="s">
        <v>720</v>
      </c>
      <c r="K21" s="255" t="s">
        <v>109</v>
      </c>
      <c r="L21" s="255" t="s">
        <v>97</v>
      </c>
      <c r="M21" s="255"/>
      <c r="N21" s="255" t="s">
        <v>96</v>
      </c>
      <c r="O21" s="255" t="s">
        <v>43</v>
      </c>
      <c r="P21" s="255" t="s">
        <v>43</v>
      </c>
      <c r="Q21" s="255" t="s">
        <v>98</v>
      </c>
      <c r="R21" s="255" t="s">
        <v>99</v>
      </c>
      <c r="S21" s="255" t="s">
        <v>114</v>
      </c>
      <c r="T21" s="255" t="s">
        <v>101</v>
      </c>
      <c r="U21" s="255" t="s">
        <v>43</v>
      </c>
      <c r="V21" s="255" t="s">
        <v>43</v>
      </c>
      <c r="W21" s="255" t="s">
        <v>43</v>
      </c>
      <c r="X21" s="255" t="s">
        <v>43</v>
      </c>
      <c r="Y21" s="255">
        <v>0.09</v>
      </c>
      <c r="Z21" s="255" t="s">
        <v>103</v>
      </c>
      <c r="AA21" s="255" t="s">
        <v>43</v>
      </c>
      <c r="AB21" s="255" t="s">
        <v>43</v>
      </c>
      <c r="AC21" s="255" t="s">
        <v>43</v>
      </c>
      <c r="AD21" s="309" t="s">
        <v>115</v>
      </c>
      <c r="AE21" s="309"/>
      <c r="AF21" s="309"/>
      <c r="AG21" s="309"/>
      <c r="AH21" s="309"/>
      <c r="AI21" s="309"/>
      <c r="AJ21" s="255"/>
      <c r="AK21" s="255"/>
      <c r="AL21" s="255"/>
      <c r="AM21" s="255"/>
      <c r="AN21" s="255" t="s">
        <v>116</v>
      </c>
      <c r="AO21" s="255" t="s">
        <v>716</v>
      </c>
      <c r="AP21" s="255"/>
      <c r="AQ21" s="255">
        <v>0</v>
      </c>
      <c r="AR21" s="255">
        <v>0</v>
      </c>
      <c r="AS21" s="255">
        <v>1</v>
      </c>
      <c r="AT21" s="255">
        <v>0</v>
      </c>
      <c r="AU21" s="255">
        <v>0</v>
      </c>
    </row>
    <row r="22" s="1" customFormat="1" ht="50.1" customHeight="1" spans="1:47">
      <c r="A22" s="255">
        <v>13</v>
      </c>
      <c r="B22" s="255"/>
      <c r="C22" s="255"/>
      <c r="D22" s="255">
        <v>2</v>
      </c>
      <c r="E22" s="255"/>
      <c r="F22" s="255" t="s">
        <v>118</v>
      </c>
      <c r="G22" s="255" t="s">
        <v>721</v>
      </c>
      <c r="H22" s="255" t="s">
        <v>721</v>
      </c>
      <c r="I22" s="255" t="s">
        <v>113</v>
      </c>
      <c r="J22" s="444" t="s">
        <v>722</v>
      </c>
      <c r="K22" s="255" t="s">
        <v>109</v>
      </c>
      <c r="L22" s="255" t="s">
        <v>97</v>
      </c>
      <c r="M22" s="255"/>
      <c r="N22" s="255" t="s">
        <v>96</v>
      </c>
      <c r="O22" s="255" t="s">
        <v>43</v>
      </c>
      <c r="P22" s="255" t="s">
        <v>43</v>
      </c>
      <c r="Q22" s="255" t="s">
        <v>98</v>
      </c>
      <c r="R22" s="255" t="s">
        <v>99</v>
      </c>
      <c r="S22" s="255" t="s">
        <v>114</v>
      </c>
      <c r="T22" s="255" t="s">
        <v>101</v>
      </c>
      <c r="U22" s="255" t="s">
        <v>43</v>
      </c>
      <c r="V22" s="255" t="s">
        <v>43</v>
      </c>
      <c r="W22" s="255" t="s">
        <v>43</v>
      </c>
      <c r="X22" s="255" t="s">
        <v>43</v>
      </c>
      <c r="Y22" s="255">
        <v>0.09</v>
      </c>
      <c r="Z22" s="255" t="s">
        <v>103</v>
      </c>
      <c r="AA22" s="255" t="s">
        <v>43</v>
      </c>
      <c r="AB22" s="255" t="s">
        <v>43</v>
      </c>
      <c r="AC22" s="255" t="s">
        <v>43</v>
      </c>
      <c r="AD22" s="309" t="s">
        <v>115</v>
      </c>
      <c r="AE22" s="309"/>
      <c r="AF22" s="309"/>
      <c r="AG22" s="309"/>
      <c r="AH22" s="309"/>
      <c r="AI22" s="309"/>
      <c r="AJ22" s="255"/>
      <c r="AK22" s="255"/>
      <c r="AL22" s="255"/>
      <c r="AM22" s="255"/>
      <c r="AN22" s="255" t="s">
        <v>116</v>
      </c>
      <c r="AO22" s="255" t="s">
        <v>716</v>
      </c>
      <c r="AP22" s="255"/>
      <c r="AQ22" s="255">
        <v>0</v>
      </c>
      <c r="AR22" s="255">
        <v>0</v>
      </c>
      <c r="AS22" s="255">
        <v>0</v>
      </c>
      <c r="AT22" s="255">
        <v>1</v>
      </c>
      <c r="AU22" s="255">
        <v>1</v>
      </c>
    </row>
    <row r="23" s="1" customFormat="1" ht="50.1" customHeight="1" spans="1:47">
      <c r="A23" s="255">
        <v>14</v>
      </c>
      <c r="B23" s="255"/>
      <c r="C23" s="255"/>
      <c r="D23" s="255">
        <v>2</v>
      </c>
      <c r="E23" s="255"/>
      <c r="F23" s="255" t="s">
        <v>118</v>
      </c>
      <c r="G23" s="430" t="s">
        <v>119</v>
      </c>
      <c r="H23" s="255" t="s">
        <v>119</v>
      </c>
      <c r="I23" s="255" t="s">
        <v>120</v>
      </c>
      <c r="J23" s="444" t="s">
        <v>121</v>
      </c>
      <c r="K23" s="255" t="s">
        <v>109</v>
      </c>
      <c r="L23" s="255" t="s">
        <v>97</v>
      </c>
      <c r="M23" s="255"/>
      <c r="N23" s="255" t="s">
        <v>96</v>
      </c>
      <c r="O23" s="255" t="s">
        <v>119</v>
      </c>
      <c r="P23" s="255" t="s">
        <v>43</v>
      </c>
      <c r="Q23" s="255" t="s">
        <v>98</v>
      </c>
      <c r="R23" s="255" t="s">
        <v>99</v>
      </c>
      <c r="S23" s="255" t="s">
        <v>121</v>
      </c>
      <c r="T23" s="255" t="s">
        <v>101</v>
      </c>
      <c r="U23" s="255" t="s">
        <v>43</v>
      </c>
      <c r="V23" s="255" t="s">
        <v>43</v>
      </c>
      <c r="W23" s="255" t="s">
        <v>110</v>
      </c>
      <c r="X23" s="255" t="s">
        <v>43</v>
      </c>
      <c r="Y23" s="255">
        <v>0.987</v>
      </c>
      <c r="Z23" s="255" t="s">
        <v>103</v>
      </c>
      <c r="AA23" s="255" t="s">
        <v>43</v>
      </c>
      <c r="AB23" s="255" t="s">
        <v>43</v>
      </c>
      <c r="AC23" s="255" t="s">
        <v>43</v>
      </c>
      <c r="AD23" s="309" t="s">
        <v>122</v>
      </c>
      <c r="AE23" s="481" t="s">
        <v>624</v>
      </c>
      <c r="AF23" s="481"/>
      <c r="AG23" s="481"/>
      <c r="AH23" s="310">
        <f>Y23*1.08</f>
        <v>1.06596</v>
      </c>
      <c r="AI23" s="492">
        <f>Y23/AH23</f>
        <v>0.925925925925926</v>
      </c>
      <c r="AJ23" s="255"/>
      <c r="AK23" s="255"/>
      <c r="AL23" s="255"/>
      <c r="AM23" s="255"/>
      <c r="AN23" s="255" t="s">
        <v>116</v>
      </c>
      <c r="AO23" s="255" t="s">
        <v>123</v>
      </c>
      <c r="AP23" s="255"/>
      <c r="AQ23" s="255">
        <v>1</v>
      </c>
      <c r="AR23" s="255">
        <v>1</v>
      </c>
      <c r="AS23" s="255">
        <v>1</v>
      </c>
      <c r="AT23" s="255">
        <v>1</v>
      </c>
      <c r="AU23" s="255">
        <v>1</v>
      </c>
    </row>
    <row r="24" s="1" customFormat="1" ht="50.1" customHeight="1" spans="1:47">
      <c r="A24" s="255"/>
      <c r="B24" s="255"/>
      <c r="C24" s="255"/>
      <c r="D24" s="255"/>
      <c r="E24" s="255">
        <v>3</v>
      </c>
      <c r="F24" s="255"/>
      <c r="G24" s="255"/>
      <c r="H24" s="126" t="s">
        <v>125</v>
      </c>
      <c r="I24" s="126" t="s">
        <v>126</v>
      </c>
      <c r="J24" s="132" t="s">
        <v>122</v>
      </c>
      <c r="K24" s="437"/>
      <c r="L24" s="124" t="s">
        <v>97</v>
      </c>
      <c r="M24" s="130"/>
      <c r="N24" s="129" t="s">
        <v>96</v>
      </c>
      <c r="O24" s="105" t="s">
        <v>43</v>
      </c>
      <c r="P24" s="105" t="s">
        <v>43</v>
      </c>
      <c r="Q24" s="131" t="s">
        <v>98</v>
      </c>
      <c r="R24" s="140" t="s">
        <v>99</v>
      </c>
      <c r="S24" s="132" t="s">
        <v>122</v>
      </c>
      <c r="T24" s="105" t="s">
        <v>127</v>
      </c>
      <c r="U24" s="105" t="s">
        <v>43</v>
      </c>
      <c r="V24" s="3"/>
      <c r="W24" s="105" t="s">
        <v>128</v>
      </c>
      <c r="X24" s="105" t="s">
        <v>43</v>
      </c>
      <c r="Y24" s="141">
        <v>0.5244</v>
      </c>
      <c r="Z24" s="255"/>
      <c r="AA24" s="255"/>
      <c r="AB24" s="255"/>
      <c r="AC24" s="255"/>
      <c r="AD24" s="309"/>
      <c r="AE24" s="481"/>
      <c r="AF24" s="481"/>
      <c r="AG24" s="481"/>
      <c r="AH24" s="310">
        <v>0.566352</v>
      </c>
      <c r="AI24" s="492">
        <v>0.925925925925926</v>
      </c>
      <c r="AJ24" s="255"/>
      <c r="AK24" s="255"/>
      <c r="AL24" s="255"/>
      <c r="AM24" s="255"/>
      <c r="AN24" s="493"/>
      <c r="AO24" s="493"/>
      <c r="AP24" s="255"/>
      <c r="AQ24" s="255"/>
      <c r="AR24" s="255"/>
      <c r="AS24" s="255"/>
      <c r="AT24" s="255"/>
      <c r="AU24" s="255"/>
    </row>
    <row r="25" s="1" customFormat="1" ht="50.1" customHeight="1" spans="1:47">
      <c r="A25" s="255"/>
      <c r="B25" s="255"/>
      <c r="C25" s="255"/>
      <c r="D25" s="255"/>
      <c r="E25" s="255">
        <v>3</v>
      </c>
      <c r="F25" s="255"/>
      <c r="G25" s="255"/>
      <c r="H25" s="126" t="s">
        <v>129</v>
      </c>
      <c r="I25" s="126" t="s">
        <v>130</v>
      </c>
      <c r="J25" s="132" t="s">
        <v>131</v>
      </c>
      <c r="K25" s="129"/>
      <c r="L25" s="124" t="s">
        <v>97</v>
      </c>
      <c r="M25" s="130"/>
      <c r="N25" s="129" t="s">
        <v>96</v>
      </c>
      <c r="O25" s="126" t="s">
        <v>129</v>
      </c>
      <c r="P25" s="129" t="s">
        <v>96</v>
      </c>
      <c r="Q25" s="131" t="s">
        <v>132</v>
      </c>
      <c r="R25" s="140" t="s">
        <v>133</v>
      </c>
      <c r="S25" s="132" t="s">
        <v>131</v>
      </c>
      <c r="T25" s="105" t="s">
        <v>134</v>
      </c>
      <c r="U25" s="105" t="s">
        <v>135</v>
      </c>
      <c r="V25" s="3"/>
      <c r="W25" s="105" t="s">
        <v>136</v>
      </c>
      <c r="X25" s="3"/>
      <c r="Y25" s="141">
        <v>0.4626</v>
      </c>
      <c r="Z25" s="255"/>
      <c r="AA25" s="255"/>
      <c r="AB25" s="255"/>
      <c r="AC25" s="105" t="s">
        <v>137</v>
      </c>
      <c r="AD25" s="309"/>
      <c r="AE25" s="481">
        <v>759.756888168558</v>
      </c>
      <c r="AF25" s="481">
        <v>10</v>
      </c>
      <c r="AG25" s="481"/>
      <c r="AH25" s="310">
        <v>0.46877</v>
      </c>
      <c r="AI25" s="492">
        <v>0.986837894916484</v>
      </c>
      <c r="AJ25" s="255"/>
      <c r="AK25" s="255"/>
      <c r="AL25" s="255"/>
      <c r="AM25" s="255"/>
      <c r="AN25" s="493"/>
      <c r="AO25" s="493"/>
      <c r="AP25" s="255"/>
      <c r="AQ25" s="255"/>
      <c r="AR25" s="255"/>
      <c r="AS25" s="255"/>
      <c r="AT25" s="255"/>
      <c r="AU25" s="255"/>
    </row>
    <row r="26" s="1" customFormat="1" ht="50.1" customHeight="1" spans="1:47">
      <c r="A26" s="255">
        <v>15</v>
      </c>
      <c r="B26" s="255"/>
      <c r="C26" s="255">
        <v>1</v>
      </c>
      <c r="D26" s="255"/>
      <c r="E26" s="255"/>
      <c r="F26" s="255" t="s">
        <v>118</v>
      </c>
      <c r="G26" s="255" t="s">
        <v>723</v>
      </c>
      <c r="H26" s="255" t="s">
        <v>723</v>
      </c>
      <c r="I26" s="255" t="s">
        <v>724</v>
      </c>
      <c r="J26" s="444" t="s">
        <v>111</v>
      </c>
      <c r="K26" s="255" t="s">
        <v>109</v>
      </c>
      <c r="L26" s="255" t="s">
        <v>97</v>
      </c>
      <c r="M26" s="255"/>
      <c r="N26" s="255" t="s">
        <v>96</v>
      </c>
      <c r="O26" s="255" t="s">
        <v>43</v>
      </c>
      <c r="P26" s="255" t="s">
        <v>43</v>
      </c>
      <c r="Q26" s="255" t="s">
        <v>98</v>
      </c>
      <c r="R26" s="255" t="s">
        <v>99</v>
      </c>
      <c r="S26" s="255" t="s">
        <v>100</v>
      </c>
      <c r="T26" s="255" t="s">
        <v>101</v>
      </c>
      <c r="U26" s="255" t="s">
        <v>43</v>
      </c>
      <c r="V26" s="255" t="s">
        <v>43</v>
      </c>
      <c r="W26" s="255" t="s">
        <v>141</v>
      </c>
      <c r="X26" s="255" t="s">
        <v>43</v>
      </c>
      <c r="Y26" s="255" t="e">
        <f>Y36+Y37+Y31+Y42</f>
        <v>#REF!</v>
      </c>
      <c r="Z26" s="255" t="s">
        <v>103</v>
      </c>
      <c r="AA26" s="255" t="s">
        <v>43</v>
      </c>
      <c r="AB26" s="255" t="s">
        <v>43</v>
      </c>
      <c r="AC26" s="255" t="s">
        <v>43</v>
      </c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 t="s">
        <v>111</v>
      </c>
      <c r="AO26" s="255"/>
      <c r="AP26" s="255"/>
      <c r="AQ26" s="255">
        <v>1</v>
      </c>
      <c r="AR26" s="255">
        <v>0</v>
      </c>
      <c r="AS26" s="255">
        <v>0</v>
      </c>
      <c r="AT26" s="255">
        <v>0</v>
      </c>
      <c r="AU26" s="255">
        <v>0</v>
      </c>
    </row>
    <row r="27" s="1" customFormat="1" ht="50.1" customHeight="1" spans="1:47">
      <c r="A27" s="255">
        <v>16</v>
      </c>
      <c r="B27" s="255"/>
      <c r="C27" s="255">
        <v>1</v>
      </c>
      <c r="D27" s="255"/>
      <c r="E27" s="255"/>
      <c r="F27" s="255" t="s">
        <v>118</v>
      </c>
      <c r="G27" s="255" t="s">
        <v>725</v>
      </c>
      <c r="H27" s="255" t="s">
        <v>725</v>
      </c>
      <c r="I27" s="255" t="s">
        <v>724</v>
      </c>
      <c r="J27" s="444" t="s">
        <v>111</v>
      </c>
      <c r="K27" s="255" t="s">
        <v>109</v>
      </c>
      <c r="L27" s="255" t="s">
        <v>97</v>
      </c>
      <c r="M27" s="255"/>
      <c r="N27" s="255" t="s">
        <v>96</v>
      </c>
      <c r="O27" s="255" t="s">
        <v>43</v>
      </c>
      <c r="P27" s="255" t="s">
        <v>43</v>
      </c>
      <c r="Q27" s="255" t="s">
        <v>98</v>
      </c>
      <c r="R27" s="255" t="s">
        <v>99</v>
      </c>
      <c r="S27" s="255" t="s">
        <v>100</v>
      </c>
      <c r="T27" s="255" t="s">
        <v>101</v>
      </c>
      <c r="U27" s="255" t="s">
        <v>43</v>
      </c>
      <c r="V27" s="255" t="s">
        <v>43</v>
      </c>
      <c r="W27" s="255" t="s">
        <v>141</v>
      </c>
      <c r="X27" s="255" t="s">
        <v>43</v>
      </c>
      <c r="Y27" s="255" t="e">
        <f>Y37+Y38+Y32+#REF!</f>
        <v>#REF!</v>
      </c>
      <c r="Z27" s="255" t="s">
        <v>103</v>
      </c>
      <c r="AA27" s="255" t="s">
        <v>43</v>
      </c>
      <c r="AB27" s="255" t="s">
        <v>43</v>
      </c>
      <c r="AC27" s="255" t="s">
        <v>43</v>
      </c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 t="s">
        <v>111</v>
      </c>
      <c r="AO27" s="255"/>
      <c r="AP27" s="255"/>
      <c r="AQ27" s="255">
        <v>0</v>
      </c>
      <c r="AR27" s="255">
        <v>1</v>
      </c>
      <c r="AS27" s="255">
        <v>0</v>
      </c>
      <c r="AT27" s="255">
        <v>0</v>
      </c>
      <c r="AU27" s="255">
        <v>0</v>
      </c>
    </row>
    <row r="28" s="1" customFormat="1" ht="50.1" customHeight="1" spans="1:47">
      <c r="A28" s="255">
        <v>17</v>
      </c>
      <c r="B28" s="255"/>
      <c r="C28" s="255">
        <v>1</v>
      </c>
      <c r="D28" s="255"/>
      <c r="E28" s="255"/>
      <c r="F28" s="255" t="s">
        <v>118</v>
      </c>
      <c r="G28" s="255" t="s">
        <v>726</v>
      </c>
      <c r="H28" s="255" t="s">
        <v>726</v>
      </c>
      <c r="I28" s="255" t="s">
        <v>724</v>
      </c>
      <c r="J28" s="444" t="s">
        <v>111</v>
      </c>
      <c r="K28" s="255" t="s">
        <v>109</v>
      </c>
      <c r="L28" s="255" t="s">
        <v>97</v>
      </c>
      <c r="M28" s="255"/>
      <c r="N28" s="255" t="s">
        <v>96</v>
      </c>
      <c r="O28" s="255" t="s">
        <v>43</v>
      </c>
      <c r="P28" s="255" t="s">
        <v>43</v>
      </c>
      <c r="Q28" s="255" t="s">
        <v>98</v>
      </c>
      <c r="R28" s="255" t="s">
        <v>99</v>
      </c>
      <c r="S28" s="255" t="s">
        <v>100</v>
      </c>
      <c r="T28" s="255" t="s">
        <v>101</v>
      </c>
      <c r="U28" s="255" t="s">
        <v>43</v>
      </c>
      <c r="V28" s="255" t="s">
        <v>43</v>
      </c>
      <c r="W28" s="255" t="s">
        <v>141</v>
      </c>
      <c r="X28" s="255" t="s">
        <v>43</v>
      </c>
      <c r="Y28" s="255" t="e">
        <f>Y38+#REF!+Y33+#REF!</f>
        <v>#REF!</v>
      </c>
      <c r="Z28" s="255" t="s">
        <v>103</v>
      </c>
      <c r="AA28" s="255" t="s">
        <v>43</v>
      </c>
      <c r="AB28" s="255" t="s">
        <v>43</v>
      </c>
      <c r="AC28" s="255" t="s">
        <v>43</v>
      </c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 t="s">
        <v>111</v>
      </c>
      <c r="AO28" s="255"/>
      <c r="AP28" s="255"/>
      <c r="AQ28" s="255">
        <v>0</v>
      </c>
      <c r="AR28" s="255">
        <v>0</v>
      </c>
      <c r="AS28" s="255">
        <v>1</v>
      </c>
      <c r="AT28" s="255">
        <v>0</v>
      </c>
      <c r="AU28" s="255">
        <v>0</v>
      </c>
    </row>
    <row r="29" s="1" customFormat="1" ht="50.1" customHeight="1" spans="1:47">
      <c r="A29" s="255">
        <v>18</v>
      </c>
      <c r="B29" s="255"/>
      <c r="C29" s="255">
        <v>1</v>
      </c>
      <c r="D29" s="255"/>
      <c r="E29" s="255"/>
      <c r="F29" s="255" t="s">
        <v>118</v>
      </c>
      <c r="G29" s="255" t="s">
        <v>727</v>
      </c>
      <c r="H29" s="255" t="s">
        <v>727</v>
      </c>
      <c r="I29" s="255" t="s">
        <v>724</v>
      </c>
      <c r="J29" s="444" t="s">
        <v>111</v>
      </c>
      <c r="K29" s="255" t="s">
        <v>109</v>
      </c>
      <c r="L29" s="255" t="s">
        <v>97</v>
      </c>
      <c r="M29" s="255"/>
      <c r="N29" s="255" t="s">
        <v>96</v>
      </c>
      <c r="O29" s="255" t="s">
        <v>43</v>
      </c>
      <c r="P29" s="255" t="s">
        <v>43</v>
      </c>
      <c r="Q29" s="255" t="s">
        <v>98</v>
      </c>
      <c r="R29" s="255" t="s">
        <v>99</v>
      </c>
      <c r="S29" s="255" t="s">
        <v>100</v>
      </c>
      <c r="T29" s="255" t="s">
        <v>101</v>
      </c>
      <c r="U29" s="255" t="s">
        <v>43</v>
      </c>
      <c r="V29" s="255" t="s">
        <v>43</v>
      </c>
      <c r="W29" s="255" t="s">
        <v>141</v>
      </c>
      <c r="X29" s="255" t="s">
        <v>43</v>
      </c>
      <c r="Y29" s="255" t="e">
        <f>#REF!+#REF!+Y34+#REF!</f>
        <v>#REF!</v>
      </c>
      <c r="Z29" s="255" t="s">
        <v>103</v>
      </c>
      <c r="AA29" s="255" t="s">
        <v>43</v>
      </c>
      <c r="AB29" s="255" t="s">
        <v>43</v>
      </c>
      <c r="AC29" s="255" t="s">
        <v>43</v>
      </c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 t="s">
        <v>111</v>
      </c>
      <c r="AO29" s="255"/>
      <c r="AP29" s="255"/>
      <c r="AQ29" s="255">
        <v>0</v>
      </c>
      <c r="AR29" s="255">
        <v>0</v>
      </c>
      <c r="AS29" s="255">
        <v>0</v>
      </c>
      <c r="AT29" s="255">
        <v>1</v>
      </c>
      <c r="AU29" s="255">
        <v>0</v>
      </c>
    </row>
    <row r="30" s="1" customFormat="1" ht="50.1" customHeight="1" spans="1:47">
      <c r="A30" s="255">
        <v>19</v>
      </c>
      <c r="B30" s="255"/>
      <c r="C30" s="255">
        <v>1</v>
      </c>
      <c r="D30" s="255"/>
      <c r="E30" s="255"/>
      <c r="F30" s="255" t="s">
        <v>118</v>
      </c>
      <c r="G30" s="255" t="s">
        <v>728</v>
      </c>
      <c r="H30" s="255" t="s">
        <v>728</v>
      </c>
      <c r="I30" s="255" t="s">
        <v>724</v>
      </c>
      <c r="J30" s="444" t="s">
        <v>111</v>
      </c>
      <c r="K30" s="255" t="s">
        <v>109</v>
      </c>
      <c r="L30" s="255" t="s">
        <v>97</v>
      </c>
      <c r="M30" s="255"/>
      <c r="N30" s="255" t="s">
        <v>96</v>
      </c>
      <c r="O30" s="255" t="s">
        <v>43</v>
      </c>
      <c r="P30" s="255" t="s">
        <v>43</v>
      </c>
      <c r="Q30" s="255" t="s">
        <v>98</v>
      </c>
      <c r="R30" s="255" t="s">
        <v>99</v>
      </c>
      <c r="S30" s="255" t="s">
        <v>100</v>
      </c>
      <c r="T30" s="255" t="s">
        <v>101</v>
      </c>
      <c r="U30" s="255" t="s">
        <v>43</v>
      </c>
      <c r="V30" s="255" t="s">
        <v>43</v>
      </c>
      <c r="W30" s="255" t="s">
        <v>141</v>
      </c>
      <c r="X30" s="255" t="s">
        <v>43</v>
      </c>
      <c r="Y30" s="255" t="e">
        <f>#REF!+#REF!+Y35+#REF!</f>
        <v>#REF!</v>
      </c>
      <c r="Z30" s="255" t="s">
        <v>103</v>
      </c>
      <c r="AA30" s="255" t="s">
        <v>43</v>
      </c>
      <c r="AB30" s="255" t="s">
        <v>43</v>
      </c>
      <c r="AC30" s="255" t="s">
        <v>43</v>
      </c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 t="s">
        <v>111</v>
      </c>
      <c r="AO30" s="255"/>
      <c r="AP30" s="255"/>
      <c r="AQ30" s="255">
        <v>0</v>
      </c>
      <c r="AR30" s="255">
        <v>0</v>
      </c>
      <c r="AS30" s="255">
        <v>0</v>
      </c>
      <c r="AT30" s="255">
        <v>0</v>
      </c>
      <c r="AU30" s="255">
        <v>1</v>
      </c>
    </row>
    <row r="31" s="1" customFormat="1" ht="50.1" customHeight="1" spans="1:47">
      <c r="A31" s="255">
        <v>20</v>
      </c>
      <c r="B31" s="255"/>
      <c r="C31" s="255"/>
      <c r="D31" s="255">
        <v>2</v>
      </c>
      <c r="E31" s="255"/>
      <c r="F31" s="255" t="s">
        <v>118</v>
      </c>
      <c r="G31" s="430" t="s">
        <v>729</v>
      </c>
      <c r="H31" s="255" t="s">
        <v>729</v>
      </c>
      <c r="I31" s="255" t="s">
        <v>143</v>
      </c>
      <c r="J31" s="444" t="s">
        <v>705</v>
      </c>
      <c r="K31" s="255" t="s">
        <v>109</v>
      </c>
      <c r="L31" s="255" t="s">
        <v>97</v>
      </c>
      <c r="M31" s="255"/>
      <c r="N31" s="255" t="s">
        <v>96</v>
      </c>
      <c r="O31" s="255" t="s">
        <v>43</v>
      </c>
      <c r="P31" s="255" t="s">
        <v>43</v>
      </c>
      <c r="Q31" s="255" t="s">
        <v>98</v>
      </c>
      <c r="R31" s="255" t="s">
        <v>99</v>
      </c>
      <c r="S31" s="255" t="s">
        <v>114</v>
      </c>
      <c r="T31" s="255" t="s">
        <v>101</v>
      </c>
      <c r="U31" s="255" t="s">
        <v>43</v>
      </c>
      <c r="V31" s="255" t="s">
        <v>43</v>
      </c>
      <c r="W31" s="255" t="s">
        <v>43</v>
      </c>
      <c r="X31" s="255" t="s">
        <v>43</v>
      </c>
      <c r="Y31" s="255">
        <v>0.67</v>
      </c>
      <c r="Z31" s="255" t="s">
        <v>103</v>
      </c>
      <c r="AA31" s="255" t="s">
        <v>43</v>
      </c>
      <c r="AB31" s="255" t="s">
        <v>43</v>
      </c>
      <c r="AC31" s="255" t="s">
        <v>43</v>
      </c>
      <c r="AD31" s="255" t="s">
        <v>115</v>
      </c>
      <c r="AE31" s="255"/>
      <c r="AF31" s="255"/>
      <c r="AG31" s="255"/>
      <c r="AH31" s="255"/>
      <c r="AI31" s="255"/>
      <c r="AJ31" s="255"/>
      <c r="AK31" s="255"/>
      <c r="AL31" s="255"/>
      <c r="AM31" s="255"/>
      <c r="AN31" s="255" t="s">
        <v>116</v>
      </c>
      <c r="AO31" s="255" t="s">
        <v>716</v>
      </c>
      <c r="AP31" s="255"/>
      <c r="AQ31" s="255">
        <v>1</v>
      </c>
      <c r="AR31" s="255">
        <v>0</v>
      </c>
      <c r="AS31" s="255">
        <v>0</v>
      </c>
      <c r="AT31" s="255">
        <v>0</v>
      </c>
      <c r="AU31" s="255">
        <v>0</v>
      </c>
    </row>
    <row r="32" s="1" customFormat="1" ht="50.1" customHeight="1" spans="1:47">
      <c r="A32" s="255">
        <v>21</v>
      </c>
      <c r="B32" s="255"/>
      <c r="C32" s="255"/>
      <c r="D32" s="255">
        <v>2</v>
      </c>
      <c r="E32" s="255"/>
      <c r="F32" s="255" t="s">
        <v>118</v>
      </c>
      <c r="G32" s="255" t="s">
        <v>730</v>
      </c>
      <c r="H32" s="255" t="s">
        <v>730</v>
      </c>
      <c r="I32" s="255" t="s">
        <v>143</v>
      </c>
      <c r="J32" s="444" t="s">
        <v>706</v>
      </c>
      <c r="K32" s="255" t="s">
        <v>109</v>
      </c>
      <c r="L32" s="255" t="s">
        <v>97</v>
      </c>
      <c r="M32" s="255"/>
      <c r="N32" s="255" t="s">
        <v>96</v>
      </c>
      <c r="O32" s="255" t="s">
        <v>43</v>
      </c>
      <c r="P32" s="255" t="s">
        <v>43</v>
      </c>
      <c r="Q32" s="255" t="s">
        <v>98</v>
      </c>
      <c r="R32" s="255" t="s">
        <v>99</v>
      </c>
      <c r="S32" s="255" t="s">
        <v>114</v>
      </c>
      <c r="T32" s="255" t="s">
        <v>101</v>
      </c>
      <c r="U32" s="255" t="s">
        <v>43</v>
      </c>
      <c r="V32" s="255" t="s">
        <v>43</v>
      </c>
      <c r="W32" s="255" t="s">
        <v>43</v>
      </c>
      <c r="X32" s="255" t="s">
        <v>43</v>
      </c>
      <c r="Y32" s="255">
        <v>0.67</v>
      </c>
      <c r="Z32" s="255" t="s">
        <v>103</v>
      </c>
      <c r="AA32" s="255" t="s">
        <v>43</v>
      </c>
      <c r="AB32" s="255" t="s">
        <v>43</v>
      </c>
      <c r="AC32" s="255" t="s">
        <v>43</v>
      </c>
      <c r="AD32" s="255" t="s">
        <v>115</v>
      </c>
      <c r="AE32" s="255"/>
      <c r="AF32" s="255"/>
      <c r="AG32" s="255"/>
      <c r="AH32" s="255"/>
      <c r="AI32" s="255"/>
      <c r="AJ32" s="255"/>
      <c r="AK32" s="255"/>
      <c r="AL32" s="255"/>
      <c r="AM32" s="255"/>
      <c r="AN32" s="255" t="s">
        <v>116</v>
      </c>
      <c r="AO32" s="255" t="s">
        <v>716</v>
      </c>
      <c r="AP32" s="255"/>
      <c r="AQ32" s="255">
        <v>0</v>
      </c>
      <c r="AR32" s="255">
        <v>1</v>
      </c>
      <c r="AS32" s="255">
        <v>0</v>
      </c>
      <c r="AT32" s="255">
        <v>0</v>
      </c>
      <c r="AU32" s="255">
        <v>0</v>
      </c>
    </row>
    <row r="33" s="1" customFormat="1" ht="50.1" customHeight="1" spans="1:47">
      <c r="A33" s="255">
        <v>22</v>
      </c>
      <c r="B33" s="255"/>
      <c r="C33" s="255"/>
      <c r="D33" s="255">
        <v>2</v>
      </c>
      <c r="E33" s="255"/>
      <c r="F33" s="255" t="s">
        <v>118</v>
      </c>
      <c r="G33" s="255" t="s">
        <v>731</v>
      </c>
      <c r="H33" s="255" t="s">
        <v>731</v>
      </c>
      <c r="I33" s="255" t="s">
        <v>143</v>
      </c>
      <c r="J33" s="444" t="s">
        <v>707</v>
      </c>
      <c r="K33" s="255" t="s">
        <v>109</v>
      </c>
      <c r="L33" s="255" t="s">
        <v>97</v>
      </c>
      <c r="M33" s="255"/>
      <c r="N33" s="255" t="s">
        <v>96</v>
      </c>
      <c r="O33" s="255" t="s">
        <v>43</v>
      </c>
      <c r="P33" s="255" t="s">
        <v>43</v>
      </c>
      <c r="Q33" s="255" t="s">
        <v>98</v>
      </c>
      <c r="R33" s="255" t="s">
        <v>99</v>
      </c>
      <c r="S33" s="255" t="s">
        <v>114</v>
      </c>
      <c r="T33" s="255" t="s">
        <v>101</v>
      </c>
      <c r="U33" s="255" t="s">
        <v>43</v>
      </c>
      <c r="V33" s="255" t="s">
        <v>43</v>
      </c>
      <c r="W33" s="255" t="s">
        <v>43</v>
      </c>
      <c r="X33" s="255" t="s">
        <v>43</v>
      </c>
      <c r="Y33" s="255">
        <v>0.67</v>
      </c>
      <c r="Z33" s="255" t="s">
        <v>103</v>
      </c>
      <c r="AA33" s="255" t="s">
        <v>43</v>
      </c>
      <c r="AB33" s="255" t="s">
        <v>43</v>
      </c>
      <c r="AC33" s="255" t="s">
        <v>43</v>
      </c>
      <c r="AD33" s="255" t="s">
        <v>115</v>
      </c>
      <c r="AE33" s="255"/>
      <c r="AF33" s="255"/>
      <c r="AG33" s="255"/>
      <c r="AH33" s="255"/>
      <c r="AI33" s="255"/>
      <c r="AJ33" s="255"/>
      <c r="AK33" s="255"/>
      <c r="AL33" s="255"/>
      <c r="AM33" s="255"/>
      <c r="AN33" s="255" t="s">
        <v>116</v>
      </c>
      <c r="AO33" s="255" t="s">
        <v>716</v>
      </c>
      <c r="AP33" s="255"/>
      <c r="AQ33" s="255">
        <v>0</v>
      </c>
      <c r="AR33" s="255">
        <v>0</v>
      </c>
      <c r="AS33" s="255">
        <v>1</v>
      </c>
      <c r="AT33" s="255">
        <v>0</v>
      </c>
      <c r="AU33" s="255">
        <v>0</v>
      </c>
    </row>
    <row r="34" s="1" customFormat="1" ht="50.1" customHeight="1" spans="1:47">
      <c r="A34" s="255">
        <v>23</v>
      </c>
      <c r="B34" s="255"/>
      <c r="C34" s="255"/>
      <c r="D34" s="255">
        <v>2</v>
      </c>
      <c r="E34" s="255"/>
      <c r="F34" s="255" t="s">
        <v>118</v>
      </c>
      <c r="G34" s="255" t="s">
        <v>732</v>
      </c>
      <c r="H34" s="255" t="s">
        <v>732</v>
      </c>
      <c r="I34" s="255" t="s">
        <v>143</v>
      </c>
      <c r="J34" s="444" t="s">
        <v>733</v>
      </c>
      <c r="K34" s="255" t="s">
        <v>109</v>
      </c>
      <c r="L34" s="255" t="s">
        <v>97</v>
      </c>
      <c r="M34" s="255"/>
      <c r="N34" s="255" t="s">
        <v>96</v>
      </c>
      <c r="O34" s="255" t="s">
        <v>43</v>
      </c>
      <c r="P34" s="255" t="s">
        <v>43</v>
      </c>
      <c r="Q34" s="255" t="s">
        <v>98</v>
      </c>
      <c r="R34" s="255" t="s">
        <v>99</v>
      </c>
      <c r="S34" s="255" t="s">
        <v>114</v>
      </c>
      <c r="T34" s="255" t="s">
        <v>101</v>
      </c>
      <c r="U34" s="255" t="s">
        <v>43</v>
      </c>
      <c r="V34" s="255" t="s">
        <v>43</v>
      </c>
      <c r="W34" s="255" t="s">
        <v>43</v>
      </c>
      <c r="X34" s="255" t="s">
        <v>43</v>
      </c>
      <c r="Y34" s="255">
        <v>0.67</v>
      </c>
      <c r="Z34" s="255" t="s">
        <v>103</v>
      </c>
      <c r="AA34" s="255" t="s">
        <v>43</v>
      </c>
      <c r="AB34" s="255" t="s">
        <v>43</v>
      </c>
      <c r="AC34" s="255" t="s">
        <v>43</v>
      </c>
      <c r="AD34" s="255" t="s">
        <v>115</v>
      </c>
      <c r="AE34" s="255"/>
      <c r="AF34" s="255"/>
      <c r="AG34" s="255"/>
      <c r="AH34" s="255"/>
      <c r="AI34" s="255"/>
      <c r="AJ34" s="255"/>
      <c r="AK34" s="255"/>
      <c r="AL34" s="255"/>
      <c r="AM34" s="255"/>
      <c r="AN34" s="255" t="s">
        <v>116</v>
      </c>
      <c r="AO34" s="255" t="s">
        <v>716</v>
      </c>
      <c r="AP34" s="255"/>
      <c r="AQ34" s="255">
        <v>0</v>
      </c>
      <c r="AR34" s="255">
        <v>0</v>
      </c>
      <c r="AS34" s="255">
        <v>0</v>
      </c>
      <c r="AT34" s="255">
        <v>1</v>
      </c>
      <c r="AU34" s="255">
        <v>0</v>
      </c>
    </row>
    <row r="35" s="1" customFormat="1" ht="50.1" customHeight="1" spans="1:47">
      <c r="A35" s="255">
        <v>24</v>
      </c>
      <c r="B35" s="255"/>
      <c r="C35" s="255"/>
      <c r="D35" s="255">
        <v>2</v>
      </c>
      <c r="E35" s="255"/>
      <c r="F35" s="255" t="s">
        <v>118</v>
      </c>
      <c r="G35" s="255" t="s">
        <v>734</v>
      </c>
      <c r="H35" s="255" t="s">
        <v>734</v>
      </c>
      <c r="I35" s="255" t="s">
        <v>143</v>
      </c>
      <c r="J35" s="444" t="s">
        <v>735</v>
      </c>
      <c r="K35" s="255" t="s">
        <v>109</v>
      </c>
      <c r="L35" s="255" t="s">
        <v>97</v>
      </c>
      <c r="M35" s="255"/>
      <c r="N35" s="255" t="s">
        <v>96</v>
      </c>
      <c r="O35" s="255" t="s">
        <v>43</v>
      </c>
      <c r="P35" s="255" t="s">
        <v>43</v>
      </c>
      <c r="Q35" s="255" t="s">
        <v>98</v>
      </c>
      <c r="R35" s="255" t="s">
        <v>99</v>
      </c>
      <c r="S35" s="255" t="s">
        <v>114</v>
      </c>
      <c r="T35" s="255" t="s">
        <v>101</v>
      </c>
      <c r="U35" s="255" t="s">
        <v>43</v>
      </c>
      <c r="V35" s="255" t="s">
        <v>43</v>
      </c>
      <c r="W35" s="255" t="s">
        <v>43</v>
      </c>
      <c r="X35" s="255" t="s">
        <v>43</v>
      </c>
      <c r="Y35" s="255">
        <v>0.67</v>
      </c>
      <c r="Z35" s="255" t="s">
        <v>103</v>
      </c>
      <c r="AA35" s="255" t="s">
        <v>43</v>
      </c>
      <c r="AB35" s="255" t="s">
        <v>43</v>
      </c>
      <c r="AC35" s="255" t="s">
        <v>43</v>
      </c>
      <c r="AD35" s="255" t="s">
        <v>115</v>
      </c>
      <c r="AE35" s="255"/>
      <c r="AF35" s="255"/>
      <c r="AG35" s="255"/>
      <c r="AH35" s="255"/>
      <c r="AI35" s="255"/>
      <c r="AJ35" s="255"/>
      <c r="AK35" s="255"/>
      <c r="AL35" s="255"/>
      <c r="AM35" s="255"/>
      <c r="AN35" s="255" t="s">
        <v>116</v>
      </c>
      <c r="AO35" s="255" t="s">
        <v>716</v>
      </c>
      <c r="AP35" s="255"/>
      <c r="AQ35" s="255">
        <v>0</v>
      </c>
      <c r="AR35" s="255">
        <v>0</v>
      </c>
      <c r="AS35" s="255">
        <v>0</v>
      </c>
      <c r="AT35" s="255">
        <v>0</v>
      </c>
      <c r="AU35" s="255">
        <v>1</v>
      </c>
    </row>
    <row r="36" s="1" customFormat="1" ht="50.1" customHeight="1" spans="1:47">
      <c r="A36" s="255">
        <v>25</v>
      </c>
      <c r="B36" s="255"/>
      <c r="C36" s="255"/>
      <c r="D36" s="255">
        <v>2</v>
      </c>
      <c r="E36" s="255"/>
      <c r="F36" s="255" t="s">
        <v>144</v>
      </c>
      <c r="G36" s="430" t="s">
        <v>145</v>
      </c>
      <c r="H36" s="255" t="s">
        <v>146</v>
      </c>
      <c r="I36" s="255" t="s">
        <v>147</v>
      </c>
      <c r="J36" s="444" t="s">
        <v>121</v>
      </c>
      <c r="K36" s="255" t="s">
        <v>109</v>
      </c>
      <c r="L36" s="255" t="s">
        <v>97</v>
      </c>
      <c r="M36" s="255"/>
      <c r="N36" s="255" t="s">
        <v>96</v>
      </c>
      <c r="O36" s="255" t="s">
        <v>146</v>
      </c>
      <c r="P36" s="255" t="s">
        <v>96</v>
      </c>
      <c r="Q36" s="255" t="s">
        <v>99</v>
      </c>
      <c r="R36" s="255" t="s">
        <v>98</v>
      </c>
      <c r="S36" s="255" t="s">
        <v>121</v>
      </c>
      <c r="T36" s="255" t="s">
        <v>148</v>
      </c>
      <c r="U36" s="255" t="s">
        <v>43</v>
      </c>
      <c r="V36" s="255" t="s">
        <v>43</v>
      </c>
      <c r="W36" s="255" t="s">
        <v>149</v>
      </c>
      <c r="X36" s="255" t="s">
        <v>43</v>
      </c>
      <c r="Y36" s="255">
        <v>0.0196</v>
      </c>
      <c r="Z36" s="255" t="s">
        <v>103</v>
      </c>
      <c r="AA36" s="255" t="s">
        <v>43</v>
      </c>
      <c r="AB36" s="255" t="s">
        <v>43</v>
      </c>
      <c r="AC36" s="255" t="s">
        <v>43</v>
      </c>
      <c r="AD36" s="309" t="s">
        <v>150</v>
      </c>
      <c r="AE36" s="482" t="s">
        <v>736</v>
      </c>
      <c r="AF36" s="482"/>
      <c r="AG36" s="482"/>
      <c r="AH36" s="494">
        <f>Y36*1.04</f>
        <v>0.020384</v>
      </c>
      <c r="AI36" s="492">
        <f t="shared" ref="AI36:AI38" si="0">Y36/AH36</f>
        <v>0.961538461538462</v>
      </c>
      <c r="AJ36" s="255"/>
      <c r="AK36" s="255"/>
      <c r="AL36" s="255"/>
      <c r="AM36" s="255"/>
      <c r="AN36" s="255" t="s">
        <v>116</v>
      </c>
      <c r="AO36" s="255" t="s">
        <v>737</v>
      </c>
      <c r="AP36" s="255"/>
      <c r="AQ36" s="255">
        <v>1</v>
      </c>
      <c r="AR36" s="255">
        <v>1</v>
      </c>
      <c r="AS36" s="255">
        <v>1</v>
      </c>
      <c r="AT36" s="255">
        <v>1</v>
      </c>
      <c r="AU36" s="255">
        <v>1</v>
      </c>
    </row>
    <row r="37" s="1" customFormat="1" ht="50.1" customHeight="1" spans="1:47">
      <c r="A37" s="255">
        <v>26</v>
      </c>
      <c r="B37" s="255"/>
      <c r="C37" s="255"/>
      <c r="D37" s="255">
        <v>2</v>
      </c>
      <c r="E37" s="255"/>
      <c r="F37" s="255" t="s">
        <v>144</v>
      </c>
      <c r="G37" s="430" t="s">
        <v>153</v>
      </c>
      <c r="H37" s="255" t="s">
        <v>154</v>
      </c>
      <c r="I37" s="255" t="s">
        <v>155</v>
      </c>
      <c r="J37" s="444" t="s">
        <v>121</v>
      </c>
      <c r="K37" s="255" t="s">
        <v>109</v>
      </c>
      <c r="L37" s="255" t="s">
        <v>97</v>
      </c>
      <c r="M37" s="255"/>
      <c r="N37" s="255" t="s">
        <v>96</v>
      </c>
      <c r="O37" s="255" t="s">
        <v>154</v>
      </c>
      <c r="P37" s="255" t="s">
        <v>96</v>
      </c>
      <c r="Q37" s="255" t="s">
        <v>99</v>
      </c>
      <c r="R37" s="255" t="s">
        <v>98</v>
      </c>
      <c r="S37" s="255" t="s">
        <v>121</v>
      </c>
      <c r="T37" s="255" t="s">
        <v>148</v>
      </c>
      <c r="U37" s="255" t="s">
        <v>43</v>
      </c>
      <c r="V37" s="255" t="s">
        <v>43</v>
      </c>
      <c r="W37" s="255" t="s">
        <v>156</v>
      </c>
      <c r="X37" s="255" t="s">
        <v>43</v>
      </c>
      <c r="Y37" s="255">
        <v>0.0156</v>
      </c>
      <c r="Z37" s="255" t="s">
        <v>103</v>
      </c>
      <c r="AA37" s="255" t="s">
        <v>43</v>
      </c>
      <c r="AB37" s="255" t="s">
        <v>43</v>
      </c>
      <c r="AC37" s="255" t="s">
        <v>43</v>
      </c>
      <c r="AD37" s="309" t="s">
        <v>150</v>
      </c>
      <c r="AE37" s="482" t="s">
        <v>736</v>
      </c>
      <c r="AF37" s="482"/>
      <c r="AG37" s="482"/>
      <c r="AH37" s="494">
        <f>Y37*1.04</f>
        <v>0.016224</v>
      </c>
      <c r="AI37" s="492">
        <f t="shared" si="0"/>
        <v>0.961538461538462</v>
      </c>
      <c r="AJ37" s="255"/>
      <c r="AK37" s="255"/>
      <c r="AL37" s="255"/>
      <c r="AM37" s="255"/>
      <c r="AN37" s="255" t="s">
        <v>116</v>
      </c>
      <c r="AO37" s="255" t="s">
        <v>737</v>
      </c>
      <c r="AP37" s="255"/>
      <c r="AQ37" s="255">
        <v>1</v>
      </c>
      <c r="AR37" s="255">
        <v>1</v>
      </c>
      <c r="AS37" s="255">
        <v>1</v>
      </c>
      <c r="AT37" s="255">
        <v>1</v>
      </c>
      <c r="AU37" s="255">
        <v>1</v>
      </c>
    </row>
    <row r="38" s="1" customFormat="1" ht="50.1" customHeight="1" spans="1:47">
      <c r="A38" s="431">
        <v>27</v>
      </c>
      <c r="B38" s="431"/>
      <c r="C38" s="431"/>
      <c r="D38" s="431">
        <v>2</v>
      </c>
      <c r="E38" s="431"/>
      <c r="F38" s="431" t="s">
        <v>118</v>
      </c>
      <c r="G38" s="432" t="s">
        <v>157</v>
      </c>
      <c r="H38" s="431" t="s">
        <v>157</v>
      </c>
      <c r="I38" s="431" t="s">
        <v>158</v>
      </c>
      <c r="J38" s="445" t="s">
        <v>159</v>
      </c>
      <c r="K38" s="431" t="s">
        <v>109</v>
      </c>
      <c r="L38" s="431" t="s">
        <v>97</v>
      </c>
      <c r="M38" s="431"/>
      <c r="N38" s="431" t="s">
        <v>96</v>
      </c>
      <c r="O38" s="431" t="s">
        <v>157</v>
      </c>
      <c r="P38" s="431" t="s">
        <v>96</v>
      </c>
      <c r="Q38" s="431" t="s">
        <v>98</v>
      </c>
      <c r="R38" s="431" t="s">
        <v>99</v>
      </c>
      <c r="S38" s="431" t="s">
        <v>121</v>
      </c>
      <c r="T38" s="431" t="s">
        <v>101</v>
      </c>
      <c r="U38" s="431" t="s">
        <v>43</v>
      </c>
      <c r="V38" s="431" t="s">
        <v>43</v>
      </c>
      <c r="W38" s="431" t="s">
        <v>160</v>
      </c>
      <c r="X38" s="431" t="s">
        <v>43</v>
      </c>
      <c r="Y38" s="431">
        <v>0.65</v>
      </c>
      <c r="Z38" s="431" t="s">
        <v>103</v>
      </c>
      <c r="AA38" s="431" t="s">
        <v>43</v>
      </c>
      <c r="AB38" s="431" t="s">
        <v>43</v>
      </c>
      <c r="AC38" s="431" t="s">
        <v>43</v>
      </c>
      <c r="AD38" s="483" t="s">
        <v>122</v>
      </c>
      <c r="AE38" s="484" t="s">
        <v>624</v>
      </c>
      <c r="AF38" s="484"/>
      <c r="AG38" s="484"/>
      <c r="AH38" s="495">
        <f>Y38*1.08</f>
        <v>0.702</v>
      </c>
      <c r="AI38" s="496">
        <f t="shared" si="0"/>
        <v>0.925925925925926</v>
      </c>
      <c r="AJ38" s="431"/>
      <c r="AK38" s="431"/>
      <c r="AL38" s="255"/>
      <c r="AM38" s="255"/>
      <c r="AN38" s="431" t="s">
        <v>105</v>
      </c>
      <c r="AO38" s="431" t="s">
        <v>161</v>
      </c>
      <c r="AP38" s="431"/>
      <c r="AQ38" s="431">
        <v>1</v>
      </c>
      <c r="AR38" s="431">
        <v>1</v>
      </c>
      <c r="AS38" s="431">
        <v>1</v>
      </c>
      <c r="AT38" s="431">
        <v>1</v>
      </c>
      <c r="AU38" s="431">
        <v>1</v>
      </c>
    </row>
    <row r="39" s="1" customFormat="1" ht="50.1" customHeight="1" spans="1:47">
      <c r="A39" s="431"/>
      <c r="B39" s="431"/>
      <c r="C39" s="431"/>
      <c r="D39" s="431"/>
      <c r="E39" s="431"/>
      <c r="F39" s="431"/>
      <c r="G39" s="101"/>
      <c r="H39" s="126" t="s">
        <v>621</v>
      </c>
      <c r="I39" s="126" t="s">
        <v>622</v>
      </c>
      <c r="J39" s="128" t="s">
        <v>122</v>
      </c>
      <c r="K39" s="129"/>
      <c r="L39" s="124" t="s">
        <v>97</v>
      </c>
      <c r="M39" s="130"/>
      <c r="N39" s="129" t="s">
        <v>96</v>
      </c>
      <c r="O39" s="105" t="s">
        <v>43</v>
      </c>
      <c r="P39" s="105" t="s">
        <v>43</v>
      </c>
      <c r="Q39" s="131" t="s">
        <v>98</v>
      </c>
      <c r="R39" s="140" t="s">
        <v>99</v>
      </c>
      <c r="S39" s="438" t="s">
        <v>122</v>
      </c>
      <c r="T39" s="446" t="s">
        <v>623</v>
      </c>
      <c r="U39" s="143" t="s">
        <v>43</v>
      </c>
      <c r="V39" s="143" t="s">
        <v>160</v>
      </c>
      <c r="W39" s="141">
        <v>0.7837</v>
      </c>
      <c r="Y39" s="143" t="s">
        <v>43</v>
      </c>
      <c r="Z39" s="431"/>
      <c r="AA39" s="431"/>
      <c r="AB39" s="431"/>
      <c r="AC39" s="431"/>
      <c r="AD39" s="143"/>
      <c r="AE39" s="485"/>
      <c r="AF39" s="485"/>
      <c r="AG39" s="485"/>
      <c r="AH39" s="497">
        <v>1.3</v>
      </c>
      <c r="AI39" s="498">
        <f>AB39/AH39</f>
        <v>0</v>
      </c>
      <c r="AJ39" s="499"/>
      <c r="AK39" s="500"/>
      <c r="AL39" s="3"/>
      <c r="AM39" s="3"/>
      <c r="AN39" s="105"/>
      <c r="AO39" s="105"/>
      <c r="AP39" s="126">
        <v>1</v>
      </c>
      <c r="AQ39" s="126">
        <v>1</v>
      </c>
      <c r="AR39" s="126">
        <v>1</v>
      </c>
      <c r="AS39" s="431"/>
      <c r="AT39" s="431"/>
      <c r="AU39" s="431"/>
    </row>
    <row r="40" s="283" customFormat="1" ht="50.1" customHeight="1" spans="1:47">
      <c r="A40" s="255"/>
      <c r="B40" s="255"/>
      <c r="C40" s="255"/>
      <c r="D40" s="255"/>
      <c r="E40" s="255">
        <v>3</v>
      </c>
      <c r="F40" s="255"/>
      <c r="G40" s="433" t="s">
        <v>625</v>
      </c>
      <c r="H40" s="433" t="s">
        <v>625</v>
      </c>
      <c r="I40" s="433" t="s">
        <v>626</v>
      </c>
      <c r="J40" s="126" t="s">
        <v>627</v>
      </c>
      <c r="K40" s="437"/>
      <c r="L40" s="131" t="s">
        <v>97</v>
      </c>
      <c r="M40" s="446"/>
      <c r="N40" s="447" t="s">
        <v>96</v>
      </c>
      <c r="O40" s="448" t="s">
        <v>625</v>
      </c>
      <c r="P40" s="449" t="s">
        <v>96</v>
      </c>
      <c r="Q40" s="449" t="s">
        <v>98</v>
      </c>
      <c r="R40" s="466" t="s">
        <v>99</v>
      </c>
      <c r="S40" s="451" t="s">
        <v>627</v>
      </c>
      <c r="T40" s="467" t="s">
        <v>628</v>
      </c>
      <c r="U40" s="468" t="s">
        <v>210</v>
      </c>
      <c r="V40" s="469" t="s">
        <v>629</v>
      </c>
      <c r="W40" s="470">
        <v>0.006</v>
      </c>
      <c r="X40" s="471"/>
      <c r="Y40" s="486" t="s">
        <v>43</v>
      </c>
      <c r="Z40" s="487"/>
      <c r="AA40" s="487"/>
      <c r="AB40" s="487"/>
      <c r="AC40" s="255"/>
      <c r="AD40" s="466" t="s">
        <v>524</v>
      </c>
      <c r="AE40" s="488"/>
      <c r="AF40" s="488"/>
      <c r="AG40" s="488"/>
      <c r="AH40" s="501">
        <v>0.006</v>
      </c>
      <c r="AI40" s="502">
        <v>1</v>
      </c>
      <c r="AJ40" s="488"/>
      <c r="AK40" s="501"/>
      <c r="AL40" s="471"/>
      <c r="AM40" s="471"/>
      <c r="AN40" s="503" t="s">
        <v>116</v>
      </c>
      <c r="AO40" s="143" t="s">
        <v>630</v>
      </c>
      <c r="AP40" s="433">
        <v>4</v>
      </c>
      <c r="AQ40" s="433">
        <v>4</v>
      </c>
      <c r="AR40" s="433">
        <v>4</v>
      </c>
      <c r="AS40" s="431">
        <v>4</v>
      </c>
      <c r="AT40" s="431">
        <v>4</v>
      </c>
      <c r="AU40" s="431">
        <v>4</v>
      </c>
    </row>
    <row r="41" s="283" customFormat="1" ht="50.1" customHeight="1" spans="1:47">
      <c r="A41" s="255"/>
      <c r="B41" s="255"/>
      <c r="C41" s="255"/>
      <c r="D41" s="255"/>
      <c r="E41" s="255">
        <v>3</v>
      </c>
      <c r="F41" s="255"/>
      <c r="G41" s="434" t="s">
        <v>631</v>
      </c>
      <c r="H41" s="434" t="s">
        <v>631</v>
      </c>
      <c r="I41" s="450" t="s">
        <v>632</v>
      </c>
      <c r="J41" s="451" t="s">
        <v>627</v>
      </c>
      <c r="K41" s="452" t="s">
        <v>109</v>
      </c>
      <c r="L41" s="131" t="s">
        <v>97</v>
      </c>
      <c r="M41" s="453"/>
      <c r="N41" s="454" t="s">
        <v>96</v>
      </c>
      <c r="O41" s="455" t="s">
        <v>633</v>
      </c>
      <c r="P41" s="449" t="s">
        <v>96</v>
      </c>
      <c r="Q41" s="449" t="s">
        <v>98</v>
      </c>
      <c r="R41" s="466" t="s">
        <v>99</v>
      </c>
      <c r="S41" s="451" t="s">
        <v>627</v>
      </c>
      <c r="T41" s="467" t="s">
        <v>628</v>
      </c>
      <c r="U41" s="468" t="s">
        <v>210</v>
      </c>
      <c r="V41" s="469" t="s">
        <v>634</v>
      </c>
      <c r="W41" s="470">
        <v>0.00725</v>
      </c>
      <c r="X41" s="471"/>
      <c r="Y41" s="486"/>
      <c r="Z41" s="487"/>
      <c r="AA41" s="487"/>
      <c r="AB41" s="487"/>
      <c r="AC41" s="255"/>
      <c r="AD41" s="466" t="s">
        <v>524</v>
      </c>
      <c r="AE41" s="488"/>
      <c r="AF41" s="488"/>
      <c r="AG41" s="488"/>
      <c r="AH41" s="501">
        <v>0.00725</v>
      </c>
      <c r="AI41" s="502">
        <v>1</v>
      </c>
      <c r="AJ41" s="488"/>
      <c r="AK41" s="501"/>
      <c r="AL41" s="471"/>
      <c r="AM41" s="471"/>
      <c r="AN41" s="503" t="s">
        <v>116</v>
      </c>
      <c r="AO41" s="143" t="s">
        <v>630</v>
      </c>
      <c r="AP41" s="433">
        <v>1</v>
      </c>
      <c r="AQ41" s="433">
        <v>1</v>
      </c>
      <c r="AR41" s="433">
        <v>1</v>
      </c>
      <c r="AS41" s="431">
        <v>1</v>
      </c>
      <c r="AT41" s="431">
        <v>1</v>
      </c>
      <c r="AU41" s="431">
        <v>1</v>
      </c>
    </row>
    <row r="42" s="1" customFormat="1" ht="50.1" customHeight="1" spans="1:47">
      <c r="A42" s="435">
        <v>28</v>
      </c>
      <c r="B42" s="435"/>
      <c r="C42" s="435"/>
      <c r="D42" s="435">
        <v>2</v>
      </c>
      <c r="E42" s="435"/>
      <c r="F42" s="435" t="s">
        <v>118</v>
      </c>
      <c r="G42" s="436" t="s">
        <v>162</v>
      </c>
      <c r="H42" s="435" t="s">
        <v>162</v>
      </c>
      <c r="I42" s="456" t="s">
        <v>163</v>
      </c>
      <c r="J42" s="457" t="s">
        <v>164</v>
      </c>
      <c r="K42" s="435" t="s">
        <v>96</v>
      </c>
      <c r="L42" s="435" t="s">
        <v>97</v>
      </c>
      <c r="M42" s="435"/>
      <c r="N42" s="435" t="s">
        <v>96</v>
      </c>
      <c r="O42" s="435" t="s">
        <v>162</v>
      </c>
      <c r="P42" s="435" t="s">
        <v>96</v>
      </c>
      <c r="Q42" s="435" t="s">
        <v>98</v>
      </c>
      <c r="R42" s="435" t="s">
        <v>99</v>
      </c>
      <c r="S42" s="435" t="s">
        <v>165</v>
      </c>
      <c r="T42" s="435" t="s">
        <v>101</v>
      </c>
      <c r="U42" s="435" t="s">
        <v>43</v>
      </c>
      <c r="V42" s="435" t="s">
        <v>43</v>
      </c>
      <c r="W42" s="435" t="s">
        <v>166</v>
      </c>
      <c r="X42" s="435" t="s">
        <v>43</v>
      </c>
      <c r="Y42" s="435" t="e">
        <f>#REF!+#REF!+#REF!+#REF!+#REF!+#REF!+#REF!+#REF!+#REF!+#REF!+#REF!+#REF!+#REF!+#REF!+#REF!+#REF!+#REF!+#REF!</f>
        <v>#REF!</v>
      </c>
      <c r="Z42" s="435" t="s">
        <v>103</v>
      </c>
      <c r="AA42" s="435" t="s">
        <v>167</v>
      </c>
      <c r="AB42" s="435" t="s">
        <v>43</v>
      </c>
      <c r="AC42" s="435" t="s">
        <v>168</v>
      </c>
      <c r="AD42" s="435"/>
      <c r="AE42" s="435"/>
      <c r="AF42" s="435"/>
      <c r="AG42" s="435"/>
      <c r="AH42" s="435"/>
      <c r="AI42" s="435"/>
      <c r="AJ42" s="435"/>
      <c r="AK42" s="435"/>
      <c r="AL42" s="435"/>
      <c r="AM42" s="435"/>
      <c r="AN42" s="435" t="s">
        <v>116</v>
      </c>
      <c r="AO42" s="435" t="s">
        <v>170</v>
      </c>
      <c r="AP42" s="435"/>
      <c r="AQ42" s="435">
        <v>1</v>
      </c>
      <c r="AR42" s="435">
        <v>1</v>
      </c>
      <c r="AS42" s="435">
        <v>1</v>
      </c>
      <c r="AT42" s="435">
        <v>1</v>
      </c>
      <c r="AU42" s="435">
        <v>1</v>
      </c>
    </row>
    <row r="43" s="1" customFormat="1" ht="50.1" customHeight="1" spans="1:47">
      <c r="A43" s="255">
        <v>29</v>
      </c>
      <c r="B43" s="255"/>
      <c r="C43" s="255"/>
      <c r="D43" s="255">
        <v>2</v>
      </c>
      <c r="E43" s="255"/>
      <c r="F43" s="255" t="s">
        <v>118</v>
      </c>
      <c r="G43" s="430" t="s">
        <v>171</v>
      </c>
      <c r="H43" s="255" t="s">
        <v>171</v>
      </c>
      <c r="I43" s="255" t="s">
        <v>172</v>
      </c>
      <c r="J43" s="444" t="s">
        <v>165</v>
      </c>
      <c r="K43" s="255" t="s">
        <v>109</v>
      </c>
      <c r="L43" s="255" t="s">
        <v>97</v>
      </c>
      <c r="M43" s="255"/>
      <c r="N43" s="255" t="s">
        <v>96</v>
      </c>
      <c r="O43" s="255" t="s">
        <v>171</v>
      </c>
      <c r="P43" s="255" t="s">
        <v>96</v>
      </c>
      <c r="Q43" s="255" t="s">
        <v>98</v>
      </c>
      <c r="R43" s="255" t="s">
        <v>99</v>
      </c>
      <c r="S43" s="255" t="s">
        <v>165</v>
      </c>
      <c r="T43" s="255" t="s">
        <v>101</v>
      </c>
      <c r="U43" s="255" t="s">
        <v>43</v>
      </c>
      <c r="V43" s="255" t="s">
        <v>43</v>
      </c>
      <c r="W43" s="255" t="s">
        <v>43</v>
      </c>
      <c r="X43" s="255" t="s">
        <v>43</v>
      </c>
      <c r="Y43" s="255">
        <v>0.12</v>
      </c>
      <c r="Z43" s="255" t="s">
        <v>103</v>
      </c>
      <c r="AA43" s="255" t="s">
        <v>43</v>
      </c>
      <c r="AB43" s="255" t="s">
        <v>43</v>
      </c>
      <c r="AC43" s="255" t="s">
        <v>43</v>
      </c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 t="s">
        <v>116</v>
      </c>
      <c r="AO43" s="255" t="s">
        <v>412</v>
      </c>
      <c r="AP43" s="255"/>
      <c r="AQ43" s="255">
        <v>1</v>
      </c>
      <c r="AR43" s="255">
        <v>1</v>
      </c>
      <c r="AS43" s="255">
        <v>1</v>
      </c>
      <c r="AT43" s="255">
        <v>1</v>
      </c>
      <c r="AU43" s="255">
        <v>1</v>
      </c>
    </row>
    <row r="44" s="1" customFormat="1" ht="50.1" customHeight="1" spans="1:47">
      <c r="A44" s="255">
        <v>30</v>
      </c>
      <c r="B44" s="255"/>
      <c r="C44" s="255"/>
      <c r="D44" s="255">
        <v>2</v>
      </c>
      <c r="E44" s="255"/>
      <c r="F44" s="255" t="s">
        <v>118</v>
      </c>
      <c r="G44" s="430" t="s">
        <v>738</v>
      </c>
      <c r="H44" s="255" t="s">
        <v>738</v>
      </c>
      <c r="I44" s="255" t="s">
        <v>176</v>
      </c>
      <c r="J44" s="444" t="s">
        <v>739</v>
      </c>
      <c r="K44" s="255" t="s">
        <v>109</v>
      </c>
      <c r="L44" s="255" t="s">
        <v>97</v>
      </c>
      <c r="M44" s="255"/>
      <c r="N44" s="255" t="s">
        <v>109</v>
      </c>
      <c r="O44" s="255" t="s">
        <v>738</v>
      </c>
      <c r="P44" s="255" t="s">
        <v>109</v>
      </c>
      <c r="Q44" s="255" t="s">
        <v>98</v>
      </c>
      <c r="R44" s="255" t="s">
        <v>99</v>
      </c>
      <c r="S44" s="255" t="s">
        <v>100</v>
      </c>
      <c r="T44" s="255" t="s">
        <v>101</v>
      </c>
      <c r="U44" s="255" t="s">
        <v>43</v>
      </c>
      <c r="V44" s="255" t="s">
        <v>43</v>
      </c>
      <c r="W44" s="255" t="s">
        <v>178</v>
      </c>
      <c r="X44" s="255" t="s">
        <v>43</v>
      </c>
      <c r="Y44" s="255" t="s">
        <v>179</v>
      </c>
      <c r="Z44" s="255" t="s">
        <v>103</v>
      </c>
      <c r="AA44" s="255" t="s">
        <v>43</v>
      </c>
      <c r="AB44" s="255" t="s">
        <v>43</v>
      </c>
      <c r="AC44" s="255" t="s">
        <v>43</v>
      </c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 t="s">
        <v>116</v>
      </c>
      <c r="AO44" s="255" t="s">
        <v>412</v>
      </c>
      <c r="AP44" s="255"/>
      <c r="AQ44" s="255">
        <v>1</v>
      </c>
      <c r="AR44" s="255">
        <v>1</v>
      </c>
      <c r="AS44" s="255">
        <v>1</v>
      </c>
      <c r="AT44" s="255">
        <v>1</v>
      </c>
      <c r="AU44" s="255">
        <v>1</v>
      </c>
    </row>
    <row r="45" s="1" customFormat="1" ht="50.1" customHeight="1" spans="1:47">
      <c r="A45" s="255">
        <v>31</v>
      </c>
      <c r="B45" s="255"/>
      <c r="C45" s="255"/>
      <c r="D45" s="255">
        <v>2</v>
      </c>
      <c r="E45" s="255"/>
      <c r="F45" s="255" t="s">
        <v>174</v>
      </c>
      <c r="G45" s="430" t="s">
        <v>181</v>
      </c>
      <c r="H45" s="255" t="s">
        <v>181</v>
      </c>
      <c r="I45" s="255" t="s">
        <v>182</v>
      </c>
      <c r="J45" s="444" t="s">
        <v>183</v>
      </c>
      <c r="K45" s="255" t="s">
        <v>109</v>
      </c>
      <c r="L45" s="255" t="s">
        <v>97</v>
      </c>
      <c r="M45" s="255"/>
      <c r="N45" s="255" t="s">
        <v>96</v>
      </c>
      <c r="O45" s="255" t="s">
        <v>181</v>
      </c>
      <c r="P45" s="255" t="s">
        <v>96</v>
      </c>
      <c r="Q45" s="255" t="s">
        <v>99</v>
      </c>
      <c r="R45" s="255" t="s">
        <v>98</v>
      </c>
      <c r="S45" s="255" t="s">
        <v>184</v>
      </c>
      <c r="T45" s="255" t="s">
        <v>185</v>
      </c>
      <c r="U45" s="255" t="s">
        <v>43</v>
      </c>
      <c r="V45" s="255" t="s">
        <v>43</v>
      </c>
      <c r="W45" s="255" t="s">
        <v>186</v>
      </c>
      <c r="X45" s="255" t="s">
        <v>43</v>
      </c>
      <c r="Y45" s="255">
        <v>0.051</v>
      </c>
      <c r="Z45" s="255" t="s">
        <v>103</v>
      </c>
      <c r="AA45" s="255" t="s">
        <v>43</v>
      </c>
      <c r="AB45" s="255" t="s">
        <v>43</v>
      </c>
      <c r="AC45" s="255" t="s">
        <v>43</v>
      </c>
      <c r="AD45" s="270" t="s">
        <v>187</v>
      </c>
      <c r="AE45" s="328">
        <v>43</v>
      </c>
      <c r="AF45" s="328">
        <v>14</v>
      </c>
      <c r="AG45" s="328"/>
      <c r="AH45" s="307">
        <f>AF45/2*AF45/2*3.14*AE45*7860/1000000000</f>
        <v>0.0520016028</v>
      </c>
      <c r="AI45" s="308">
        <f>Y45/AH45</f>
        <v>0.98073900137555</v>
      </c>
      <c r="AJ45" s="255"/>
      <c r="AK45" s="255"/>
      <c r="AL45" s="255"/>
      <c r="AM45" s="255"/>
      <c r="AN45" s="255" t="s">
        <v>116</v>
      </c>
      <c r="AO45" s="255" t="s">
        <v>188</v>
      </c>
      <c r="AP45" s="255"/>
      <c r="AQ45" s="255">
        <v>1</v>
      </c>
      <c r="AR45" s="255">
        <v>1</v>
      </c>
      <c r="AS45" s="255">
        <v>1</v>
      </c>
      <c r="AT45" s="255">
        <v>1</v>
      </c>
      <c r="AU45" s="255">
        <v>1</v>
      </c>
    </row>
    <row r="46" s="1" customFormat="1" ht="50.1" customHeight="1" spans="1:47">
      <c r="A46" s="255">
        <v>32</v>
      </c>
      <c r="B46" s="255"/>
      <c r="C46" s="255"/>
      <c r="D46" s="255">
        <v>2</v>
      </c>
      <c r="E46" s="255"/>
      <c r="F46" s="255" t="s">
        <v>174</v>
      </c>
      <c r="G46" s="430" t="s">
        <v>189</v>
      </c>
      <c r="H46" s="255" t="s">
        <v>190</v>
      </c>
      <c r="I46" s="255" t="s">
        <v>191</v>
      </c>
      <c r="J46" s="444" t="s">
        <v>121</v>
      </c>
      <c r="K46" s="255" t="s">
        <v>109</v>
      </c>
      <c r="L46" s="255" t="s">
        <v>97</v>
      </c>
      <c r="M46" s="255"/>
      <c r="N46" s="255" t="s">
        <v>96</v>
      </c>
      <c r="O46" s="255" t="s">
        <v>190</v>
      </c>
      <c r="P46" s="255" t="s">
        <v>96</v>
      </c>
      <c r="Q46" s="255" t="s">
        <v>99</v>
      </c>
      <c r="R46" s="255" t="s">
        <v>98</v>
      </c>
      <c r="S46" s="255" t="s">
        <v>192</v>
      </c>
      <c r="T46" s="255" t="s">
        <v>193</v>
      </c>
      <c r="U46" s="255" t="s">
        <v>43</v>
      </c>
      <c r="V46" s="255" t="s">
        <v>43</v>
      </c>
      <c r="W46" s="255" t="s">
        <v>194</v>
      </c>
      <c r="X46" s="255" t="s">
        <v>43</v>
      </c>
      <c r="Y46" s="255">
        <v>0.013</v>
      </c>
      <c r="Z46" s="255" t="s">
        <v>103</v>
      </c>
      <c r="AA46" s="255" t="s">
        <v>43</v>
      </c>
      <c r="AB46" s="255" t="s">
        <v>43</v>
      </c>
      <c r="AC46" s="255" t="s">
        <v>43</v>
      </c>
      <c r="AD46" s="270" t="s">
        <v>150</v>
      </c>
      <c r="AE46" s="328" t="s">
        <v>736</v>
      </c>
      <c r="AF46" s="328"/>
      <c r="AG46" s="328"/>
      <c r="AH46" s="307">
        <f>Y46*1.04</f>
        <v>0.01352</v>
      </c>
      <c r="AI46" s="308">
        <f>Y46/AH46</f>
        <v>0.961538461538462</v>
      </c>
      <c r="AJ46" s="255"/>
      <c r="AK46" s="255"/>
      <c r="AL46" s="255"/>
      <c r="AM46" s="255"/>
      <c r="AN46" s="255" t="s">
        <v>116</v>
      </c>
      <c r="AO46" s="255" t="s">
        <v>412</v>
      </c>
      <c r="AP46" s="255"/>
      <c r="AQ46" s="255">
        <v>1</v>
      </c>
      <c r="AR46" s="255">
        <v>1</v>
      </c>
      <c r="AS46" s="255">
        <v>1</v>
      </c>
      <c r="AT46" s="255">
        <v>1</v>
      </c>
      <c r="AU46" s="255">
        <v>1</v>
      </c>
    </row>
    <row r="47" s="1" customFormat="1" ht="50.1" customHeight="1" spans="1:47">
      <c r="A47" s="255">
        <v>33</v>
      </c>
      <c r="B47" s="255"/>
      <c r="C47" s="255"/>
      <c r="D47" s="255">
        <v>2</v>
      </c>
      <c r="E47" s="255"/>
      <c r="F47" s="255" t="s">
        <v>118</v>
      </c>
      <c r="G47" s="430" t="s">
        <v>195</v>
      </c>
      <c r="H47" s="255" t="s">
        <v>199</v>
      </c>
      <c r="I47" s="255" t="s">
        <v>196</v>
      </c>
      <c r="J47" s="444" t="s">
        <v>164</v>
      </c>
      <c r="K47" s="255" t="s">
        <v>96</v>
      </c>
      <c r="L47" s="255" t="s">
        <v>97</v>
      </c>
      <c r="M47" s="255"/>
      <c r="N47" s="255" t="s">
        <v>109</v>
      </c>
      <c r="O47" s="255" t="s">
        <v>199</v>
      </c>
      <c r="P47" s="255" t="s">
        <v>109</v>
      </c>
      <c r="Q47" s="255" t="s">
        <v>98</v>
      </c>
      <c r="R47" s="255" t="s">
        <v>99</v>
      </c>
      <c r="S47" s="255" t="s">
        <v>164</v>
      </c>
      <c r="T47" s="255" t="s">
        <v>101</v>
      </c>
      <c r="U47" s="255" t="s">
        <v>43</v>
      </c>
      <c r="V47" s="255" t="s">
        <v>43</v>
      </c>
      <c r="W47" s="255" t="s">
        <v>201</v>
      </c>
      <c r="X47" s="255" t="s">
        <v>43</v>
      </c>
      <c r="Y47" s="255" t="e">
        <f>#REF!+#REF!</f>
        <v>#REF!</v>
      </c>
      <c r="Z47" s="255" t="s">
        <v>103</v>
      </c>
      <c r="AA47" s="255" t="s">
        <v>167</v>
      </c>
      <c r="AB47" s="255" t="s">
        <v>43</v>
      </c>
      <c r="AC47" s="255" t="s">
        <v>168</v>
      </c>
      <c r="AD47" s="255"/>
      <c r="AE47" s="255"/>
      <c r="AF47" s="255"/>
      <c r="AG47" s="255"/>
      <c r="AH47" s="255"/>
      <c r="AI47" s="255"/>
      <c r="AJ47" s="255">
        <v>5</v>
      </c>
      <c r="AK47" s="255"/>
      <c r="AL47" s="255"/>
      <c r="AM47" s="255"/>
      <c r="AN47" s="255" t="s">
        <v>105</v>
      </c>
      <c r="AO47" s="255" t="s">
        <v>198</v>
      </c>
      <c r="AP47" s="255"/>
      <c r="AQ47" s="255">
        <v>1</v>
      </c>
      <c r="AR47" s="255">
        <v>1</v>
      </c>
      <c r="AS47" s="255">
        <v>1</v>
      </c>
      <c r="AT47" s="255">
        <v>1</v>
      </c>
      <c r="AU47" s="255">
        <v>1</v>
      </c>
    </row>
    <row r="48" s="1" customFormat="1" ht="50.1" customHeight="1" spans="1:47">
      <c r="A48" s="255">
        <v>34</v>
      </c>
      <c r="B48" s="255"/>
      <c r="C48" s="255">
        <v>1</v>
      </c>
      <c r="D48" s="255"/>
      <c r="E48" s="255"/>
      <c r="F48" s="255" t="s">
        <v>118</v>
      </c>
      <c r="G48" s="430" t="s">
        <v>226</v>
      </c>
      <c r="H48" s="255" t="s">
        <v>226</v>
      </c>
      <c r="I48" s="458" t="s">
        <v>225</v>
      </c>
      <c r="J48" s="444" t="s">
        <v>164</v>
      </c>
      <c r="K48" s="255" t="s">
        <v>96</v>
      </c>
      <c r="L48" s="255" t="s">
        <v>97</v>
      </c>
      <c r="M48" s="255"/>
      <c r="N48" s="255" t="s">
        <v>96</v>
      </c>
      <c r="O48" s="255" t="s">
        <v>226</v>
      </c>
      <c r="P48" s="255" t="s">
        <v>96</v>
      </c>
      <c r="Q48" s="255" t="s">
        <v>98</v>
      </c>
      <c r="R48" s="255" t="s">
        <v>99</v>
      </c>
      <c r="S48" s="255" t="s">
        <v>164</v>
      </c>
      <c r="T48" s="255" t="s">
        <v>101</v>
      </c>
      <c r="U48" s="255" t="s">
        <v>43</v>
      </c>
      <c r="V48" s="255" t="s">
        <v>43</v>
      </c>
      <c r="W48" s="255" t="s">
        <v>227</v>
      </c>
      <c r="X48" s="255" t="s">
        <v>43</v>
      </c>
      <c r="Y48" s="255" t="e">
        <f>#REF!+#REF!+#REF!+#REF!+#REF!+#REF!+#REF!</f>
        <v>#REF!</v>
      </c>
      <c r="Z48" s="255" t="s">
        <v>103</v>
      </c>
      <c r="AA48" s="255" t="s">
        <v>167</v>
      </c>
      <c r="AB48" s="255" t="s">
        <v>43</v>
      </c>
      <c r="AC48" s="255" t="s">
        <v>168</v>
      </c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 t="s">
        <v>116</v>
      </c>
      <c r="AO48" s="255" t="s">
        <v>740</v>
      </c>
      <c r="AP48" s="255"/>
      <c r="AQ48" s="255">
        <v>1</v>
      </c>
      <c r="AR48" s="255">
        <v>1</v>
      </c>
      <c r="AS48" s="255">
        <v>1</v>
      </c>
      <c r="AT48" s="255">
        <v>1</v>
      </c>
      <c r="AU48" s="255">
        <v>1</v>
      </c>
    </row>
    <row r="49" s="1" customFormat="1" ht="50.1" customHeight="1" spans="1:47">
      <c r="A49" s="255">
        <v>35</v>
      </c>
      <c r="B49" s="255"/>
      <c r="C49" s="255">
        <v>1</v>
      </c>
      <c r="D49" s="255"/>
      <c r="E49" s="255"/>
      <c r="F49" s="255" t="s">
        <v>118</v>
      </c>
      <c r="G49" s="430" t="s">
        <v>257</v>
      </c>
      <c r="H49" s="255" t="s">
        <v>257</v>
      </c>
      <c r="I49" s="458" t="s">
        <v>256</v>
      </c>
      <c r="J49" s="444" t="s">
        <v>164</v>
      </c>
      <c r="K49" s="255" t="s">
        <v>96</v>
      </c>
      <c r="L49" s="255" t="s">
        <v>97</v>
      </c>
      <c r="M49" s="255"/>
      <c r="N49" s="255" t="s">
        <v>96</v>
      </c>
      <c r="O49" s="255" t="s">
        <v>480</v>
      </c>
      <c r="P49" s="255" t="s">
        <v>96</v>
      </c>
      <c r="Q49" s="255" t="s">
        <v>98</v>
      </c>
      <c r="R49" s="255" t="s">
        <v>99</v>
      </c>
      <c r="S49" s="255" t="s">
        <v>164</v>
      </c>
      <c r="T49" s="255" t="s">
        <v>101</v>
      </c>
      <c r="U49" s="255" t="s">
        <v>43</v>
      </c>
      <c r="V49" s="255" t="s">
        <v>43</v>
      </c>
      <c r="W49" s="255" t="s">
        <v>43</v>
      </c>
      <c r="X49" s="255" t="s">
        <v>43</v>
      </c>
      <c r="Y49" s="255" t="e">
        <f>SUM(#REF!)</f>
        <v>#REF!</v>
      </c>
      <c r="Z49" s="255" t="s">
        <v>103</v>
      </c>
      <c r="AA49" s="255" t="s">
        <v>167</v>
      </c>
      <c r="AB49" s="255" t="s">
        <v>43</v>
      </c>
      <c r="AC49" s="255" t="s">
        <v>168</v>
      </c>
      <c r="AD49" s="255"/>
      <c r="AE49" s="255"/>
      <c r="AF49" s="255"/>
      <c r="AG49" s="255"/>
      <c r="AH49" s="255"/>
      <c r="AI49" s="255"/>
      <c r="AJ49" s="255">
        <v>12</v>
      </c>
      <c r="AK49" s="255"/>
      <c r="AL49" s="255"/>
      <c r="AM49" s="255"/>
      <c r="AN49" s="255" t="s">
        <v>105</v>
      </c>
      <c r="AO49" s="255" t="s">
        <v>202</v>
      </c>
      <c r="AP49" s="255"/>
      <c r="AQ49" s="255">
        <v>1</v>
      </c>
      <c r="AR49" s="255">
        <v>1</v>
      </c>
      <c r="AS49" s="255">
        <v>1</v>
      </c>
      <c r="AT49" s="255">
        <v>1</v>
      </c>
      <c r="AU49" s="255">
        <v>1</v>
      </c>
    </row>
    <row r="50" s="412" customFormat="1" ht="50.1" customHeight="1" spans="1:47">
      <c r="A50" s="255">
        <v>36</v>
      </c>
      <c r="B50" s="255"/>
      <c r="C50" s="255">
        <v>1</v>
      </c>
      <c r="D50" s="255"/>
      <c r="E50" s="255"/>
      <c r="F50" s="255" t="s">
        <v>118</v>
      </c>
      <c r="G50" s="255" t="s">
        <v>741</v>
      </c>
      <c r="H50" s="255" t="s">
        <v>741</v>
      </c>
      <c r="I50" s="255" t="s">
        <v>597</v>
      </c>
      <c r="J50" s="444" t="s">
        <v>470</v>
      </c>
      <c r="K50" s="255" t="s">
        <v>109</v>
      </c>
      <c r="L50" s="255" t="s">
        <v>97</v>
      </c>
      <c r="M50" s="255"/>
      <c r="N50" s="255" t="s">
        <v>96</v>
      </c>
      <c r="O50" s="255" t="s">
        <v>742</v>
      </c>
      <c r="P50" s="255" t="s">
        <v>43</v>
      </c>
      <c r="Q50" s="255" t="s">
        <v>98</v>
      </c>
      <c r="R50" s="255" t="s">
        <v>99</v>
      </c>
      <c r="S50" s="255" t="s">
        <v>470</v>
      </c>
      <c r="T50" s="255" t="s">
        <v>101</v>
      </c>
      <c r="U50" s="255" t="s">
        <v>43</v>
      </c>
      <c r="V50" s="255" t="s">
        <v>43</v>
      </c>
      <c r="W50" s="255" t="s">
        <v>598</v>
      </c>
      <c r="X50" s="255" t="s">
        <v>43</v>
      </c>
      <c r="Y50" s="255">
        <v>3.01</v>
      </c>
      <c r="Z50" s="255" t="s">
        <v>103</v>
      </c>
      <c r="AA50" s="255" t="s">
        <v>43</v>
      </c>
      <c r="AB50" s="255" t="s">
        <v>43</v>
      </c>
      <c r="AC50" s="255" t="s">
        <v>43</v>
      </c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 t="s">
        <v>111</v>
      </c>
      <c r="AO50" s="255"/>
      <c r="AP50" s="255"/>
      <c r="AQ50" s="255">
        <v>1</v>
      </c>
      <c r="AR50" s="255">
        <v>0</v>
      </c>
      <c r="AS50" s="255">
        <v>0</v>
      </c>
      <c r="AT50" s="255">
        <v>0</v>
      </c>
      <c r="AU50" s="255">
        <v>0</v>
      </c>
    </row>
    <row r="51" s="412" customFormat="1" ht="50.1" customHeight="1" spans="1:47">
      <c r="A51" s="255">
        <v>37</v>
      </c>
      <c r="B51" s="255"/>
      <c r="C51" s="255">
        <v>1</v>
      </c>
      <c r="D51" s="255"/>
      <c r="E51" s="255"/>
      <c r="F51" s="255" t="s">
        <v>118</v>
      </c>
      <c r="G51" s="255" t="s">
        <v>743</v>
      </c>
      <c r="H51" s="255" t="s">
        <v>743</v>
      </c>
      <c r="I51" s="255" t="s">
        <v>597</v>
      </c>
      <c r="J51" s="444" t="s">
        <v>470</v>
      </c>
      <c r="K51" s="255" t="s">
        <v>109</v>
      </c>
      <c r="L51" s="255" t="s">
        <v>97</v>
      </c>
      <c r="M51" s="255"/>
      <c r="N51" s="255" t="s">
        <v>96</v>
      </c>
      <c r="O51" s="255" t="s">
        <v>744</v>
      </c>
      <c r="P51" s="255" t="s">
        <v>43</v>
      </c>
      <c r="Q51" s="255" t="s">
        <v>98</v>
      </c>
      <c r="R51" s="255" t="s">
        <v>99</v>
      </c>
      <c r="S51" s="255" t="s">
        <v>470</v>
      </c>
      <c r="T51" s="255" t="s">
        <v>101</v>
      </c>
      <c r="U51" s="255" t="s">
        <v>43</v>
      </c>
      <c r="V51" s="255" t="s">
        <v>43</v>
      </c>
      <c r="W51" s="255" t="s">
        <v>598</v>
      </c>
      <c r="X51" s="255" t="s">
        <v>43</v>
      </c>
      <c r="Y51" s="255">
        <v>3.01</v>
      </c>
      <c r="Z51" s="255" t="s">
        <v>103</v>
      </c>
      <c r="AA51" s="255" t="s">
        <v>43</v>
      </c>
      <c r="AB51" s="255" t="s">
        <v>43</v>
      </c>
      <c r="AC51" s="255" t="s">
        <v>43</v>
      </c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 t="s">
        <v>111</v>
      </c>
      <c r="AO51" s="255"/>
      <c r="AP51" s="255"/>
      <c r="AQ51" s="255">
        <v>0</v>
      </c>
      <c r="AR51" s="255">
        <v>1</v>
      </c>
      <c r="AS51" s="255">
        <v>0</v>
      </c>
      <c r="AT51" s="255">
        <v>0</v>
      </c>
      <c r="AU51" s="255">
        <v>0</v>
      </c>
    </row>
    <row r="52" s="412" customFormat="1" ht="50.1" customHeight="1" spans="1:47">
      <c r="A52" s="255">
        <v>38</v>
      </c>
      <c r="B52" s="255"/>
      <c r="C52" s="255">
        <v>1</v>
      </c>
      <c r="D52" s="255"/>
      <c r="E52" s="255"/>
      <c r="F52" s="255" t="s">
        <v>118</v>
      </c>
      <c r="G52" s="255" t="s">
        <v>745</v>
      </c>
      <c r="H52" s="255" t="s">
        <v>745</v>
      </c>
      <c r="I52" s="255" t="s">
        <v>597</v>
      </c>
      <c r="J52" s="444" t="s">
        <v>470</v>
      </c>
      <c r="K52" s="255" t="s">
        <v>109</v>
      </c>
      <c r="L52" s="255" t="s">
        <v>97</v>
      </c>
      <c r="M52" s="255"/>
      <c r="N52" s="255" t="s">
        <v>96</v>
      </c>
      <c r="O52" s="255" t="s">
        <v>746</v>
      </c>
      <c r="P52" s="255" t="s">
        <v>43</v>
      </c>
      <c r="Q52" s="255" t="s">
        <v>98</v>
      </c>
      <c r="R52" s="255" t="s">
        <v>99</v>
      </c>
      <c r="S52" s="255" t="s">
        <v>470</v>
      </c>
      <c r="T52" s="255" t="s">
        <v>101</v>
      </c>
      <c r="U52" s="255" t="s">
        <v>43</v>
      </c>
      <c r="V52" s="255" t="s">
        <v>43</v>
      </c>
      <c r="W52" s="255" t="s">
        <v>598</v>
      </c>
      <c r="X52" s="255" t="s">
        <v>43</v>
      </c>
      <c r="Y52" s="255">
        <v>3.01</v>
      </c>
      <c r="Z52" s="255" t="s">
        <v>103</v>
      </c>
      <c r="AA52" s="255" t="s">
        <v>43</v>
      </c>
      <c r="AB52" s="255" t="s">
        <v>43</v>
      </c>
      <c r="AC52" s="255" t="s">
        <v>43</v>
      </c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 t="s">
        <v>111</v>
      </c>
      <c r="AO52" s="255"/>
      <c r="AP52" s="255"/>
      <c r="AQ52" s="255">
        <v>0</v>
      </c>
      <c r="AR52" s="255">
        <v>0</v>
      </c>
      <c r="AS52" s="255">
        <v>1</v>
      </c>
      <c r="AT52" s="255">
        <v>0</v>
      </c>
      <c r="AU52" s="255">
        <v>0</v>
      </c>
    </row>
    <row r="53" s="412" customFormat="1" ht="50.1" customHeight="1" spans="1:47">
      <c r="A53" s="255">
        <v>39</v>
      </c>
      <c r="B53" s="255"/>
      <c r="C53" s="255">
        <v>1</v>
      </c>
      <c r="D53" s="255"/>
      <c r="E53" s="255"/>
      <c r="F53" s="255" t="s">
        <v>118</v>
      </c>
      <c r="G53" s="255" t="s">
        <v>747</v>
      </c>
      <c r="H53" s="255" t="s">
        <v>747</v>
      </c>
      <c r="I53" s="255" t="s">
        <v>597</v>
      </c>
      <c r="J53" s="444" t="s">
        <v>470</v>
      </c>
      <c r="K53" s="255" t="s">
        <v>109</v>
      </c>
      <c r="L53" s="255" t="s">
        <v>97</v>
      </c>
      <c r="M53" s="255"/>
      <c r="N53" s="255" t="s">
        <v>96</v>
      </c>
      <c r="O53" s="255" t="s">
        <v>746</v>
      </c>
      <c r="P53" s="255" t="s">
        <v>43</v>
      </c>
      <c r="Q53" s="255" t="s">
        <v>98</v>
      </c>
      <c r="R53" s="255" t="s">
        <v>99</v>
      </c>
      <c r="S53" s="255" t="s">
        <v>470</v>
      </c>
      <c r="T53" s="255" t="s">
        <v>101</v>
      </c>
      <c r="U53" s="255" t="s">
        <v>43</v>
      </c>
      <c r="V53" s="255" t="s">
        <v>43</v>
      </c>
      <c r="W53" s="255" t="s">
        <v>598</v>
      </c>
      <c r="X53" s="255" t="s">
        <v>43</v>
      </c>
      <c r="Y53" s="255">
        <v>3.01</v>
      </c>
      <c r="Z53" s="255" t="s">
        <v>103</v>
      </c>
      <c r="AA53" s="255" t="s">
        <v>43</v>
      </c>
      <c r="AB53" s="255" t="s">
        <v>43</v>
      </c>
      <c r="AC53" s="255" t="s">
        <v>43</v>
      </c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 t="s">
        <v>111</v>
      </c>
      <c r="AO53" s="255"/>
      <c r="AP53" s="255"/>
      <c r="AQ53" s="255">
        <v>0</v>
      </c>
      <c r="AR53" s="255">
        <v>0</v>
      </c>
      <c r="AS53" s="255">
        <v>0</v>
      </c>
      <c r="AT53" s="255">
        <v>1</v>
      </c>
      <c r="AU53" s="255">
        <v>0</v>
      </c>
    </row>
    <row r="54" s="412" customFormat="1" ht="50.1" customHeight="1" spans="1:47">
      <c r="A54" s="255">
        <v>40</v>
      </c>
      <c r="B54" s="255"/>
      <c r="C54" s="255">
        <v>1</v>
      </c>
      <c r="D54" s="255"/>
      <c r="E54" s="255"/>
      <c r="F54" s="255" t="s">
        <v>118</v>
      </c>
      <c r="G54" s="255" t="s">
        <v>748</v>
      </c>
      <c r="H54" s="255" t="s">
        <v>748</v>
      </c>
      <c r="I54" s="255" t="s">
        <v>597</v>
      </c>
      <c r="J54" s="444" t="s">
        <v>470</v>
      </c>
      <c r="K54" s="255" t="s">
        <v>109</v>
      </c>
      <c r="L54" s="255" t="s">
        <v>97</v>
      </c>
      <c r="M54" s="255"/>
      <c r="N54" s="255" t="s">
        <v>96</v>
      </c>
      <c r="O54" s="255" t="s">
        <v>746</v>
      </c>
      <c r="P54" s="255" t="s">
        <v>43</v>
      </c>
      <c r="Q54" s="255" t="s">
        <v>98</v>
      </c>
      <c r="R54" s="255" t="s">
        <v>99</v>
      </c>
      <c r="S54" s="255" t="s">
        <v>470</v>
      </c>
      <c r="T54" s="255" t="s">
        <v>101</v>
      </c>
      <c r="U54" s="255" t="s">
        <v>43</v>
      </c>
      <c r="V54" s="255" t="s">
        <v>43</v>
      </c>
      <c r="W54" s="255" t="s">
        <v>598</v>
      </c>
      <c r="X54" s="255" t="s">
        <v>43</v>
      </c>
      <c r="Y54" s="255">
        <v>3.01</v>
      </c>
      <c r="Z54" s="255" t="s">
        <v>103</v>
      </c>
      <c r="AA54" s="255" t="s">
        <v>43</v>
      </c>
      <c r="AB54" s="255" t="s">
        <v>43</v>
      </c>
      <c r="AC54" s="255" t="s">
        <v>43</v>
      </c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 t="s">
        <v>111</v>
      </c>
      <c r="AO54" s="255"/>
      <c r="AP54" s="255"/>
      <c r="AQ54" s="255">
        <v>0</v>
      </c>
      <c r="AR54" s="255">
        <v>0</v>
      </c>
      <c r="AS54" s="255">
        <v>0</v>
      </c>
      <c r="AT54" s="255">
        <v>0</v>
      </c>
      <c r="AU54" s="255">
        <v>1</v>
      </c>
    </row>
    <row r="55" s="413" customFormat="1" ht="50.1" customHeight="1" spans="1:47">
      <c r="A55" s="255">
        <v>41</v>
      </c>
      <c r="B55" s="255"/>
      <c r="C55" s="255"/>
      <c r="D55" s="255">
        <v>2</v>
      </c>
      <c r="E55" s="255"/>
      <c r="F55" s="255" t="s">
        <v>118</v>
      </c>
      <c r="G55" s="430" t="s">
        <v>749</v>
      </c>
      <c r="H55" s="255" t="s">
        <v>749</v>
      </c>
      <c r="I55" s="255" t="s">
        <v>750</v>
      </c>
      <c r="J55" s="444" t="s">
        <v>705</v>
      </c>
      <c r="K55" s="255" t="s">
        <v>109</v>
      </c>
      <c r="L55" s="255" t="s">
        <v>97</v>
      </c>
      <c r="M55" s="255"/>
      <c r="N55" s="255" t="s">
        <v>96</v>
      </c>
      <c r="O55" s="255" t="s">
        <v>43</v>
      </c>
      <c r="P55" s="255" t="s">
        <v>43</v>
      </c>
      <c r="Q55" s="255" t="s">
        <v>98</v>
      </c>
      <c r="R55" s="255" t="s">
        <v>99</v>
      </c>
      <c r="S55" s="255" t="s">
        <v>114</v>
      </c>
      <c r="T55" s="255" t="s">
        <v>101</v>
      </c>
      <c r="U55" s="255" t="s">
        <v>43</v>
      </c>
      <c r="V55" s="255" t="s">
        <v>43</v>
      </c>
      <c r="W55" s="255" t="s">
        <v>43</v>
      </c>
      <c r="X55" s="255" t="s">
        <v>43</v>
      </c>
      <c r="Y55" s="255" t="s">
        <v>43</v>
      </c>
      <c r="Z55" s="255" t="s">
        <v>103</v>
      </c>
      <c r="AA55" s="255" t="s">
        <v>43</v>
      </c>
      <c r="AB55" s="255" t="s">
        <v>43</v>
      </c>
      <c r="AC55" s="255" t="s">
        <v>43</v>
      </c>
      <c r="AD55" s="309" t="s">
        <v>115</v>
      </c>
      <c r="AE55" s="255"/>
      <c r="AF55" s="255"/>
      <c r="AG55" s="255"/>
      <c r="AH55" s="255"/>
      <c r="AI55" s="255"/>
      <c r="AJ55" s="255"/>
      <c r="AK55" s="255"/>
      <c r="AL55" s="255"/>
      <c r="AM55" s="255"/>
      <c r="AN55" s="255" t="s">
        <v>116</v>
      </c>
      <c r="AO55" s="255" t="s">
        <v>716</v>
      </c>
      <c r="AP55" s="255"/>
      <c r="AQ55" s="255">
        <v>1</v>
      </c>
      <c r="AR55" s="255">
        <v>0</v>
      </c>
      <c r="AS55" s="255">
        <v>0</v>
      </c>
      <c r="AT55" s="255">
        <v>0</v>
      </c>
      <c r="AU55" s="255">
        <v>0</v>
      </c>
    </row>
    <row r="56" s="413" customFormat="1" ht="50.1" customHeight="1" spans="1:47">
      <c r="A56" s="255">
        <v>42</v>
      </c>
      <c r="B56" s="255"/>
      <c r="C56" s="255"/>
      <c r="D56" s="255">
        <v>2</v>
      </c>
      <c r="E56" s="255"/>
      <c r="F56" s="255" t="s">
        <v>118</v>
      </c>
      <c r="G56" s="255" t="s">
        <v>751</v>
      </c>
      <c r="H56" s="255" t="s">
        <v>751</v>
      </c>
      <c r="I56" s="255" t="s">
        <v>750</v>
      </c>
      <c r="J56" s="444" t="s">
        <v>706</v>
      </c>
      <c r="K56" s="255" t="s">
        <v>109</v>
      </c>
      <c r="L56" s="255" t="s">
        <v>97</v>
      </c>
      <c r="M56" s="255"/>
      <c r="N56" s="255" t="s">
        <v>96</v>
      </c>
      <c r="O56" s="255" t="s">
        <v>43</v>
      </c>
      <c r="P56" s="255" t="s">
        <v>43</v>
      </c>
      <c r="Q56" s="255" t="s">
        <v>98</v>
      </c>
      <c r="R56" s="255" t="s">
        <v>99</v>
      </c>
      <c r="S56" s="255" t="s">
        <v>114</v>
      </c>
      <c r="T56" s="255" t="s">
        <v>101</v>
      </c>
      <c r="U56" s="255" t="s">
        <v>43</v>
      </c>
      <c r="V56" s="255" t="s">
        <v>43</v>
      </c>
      <c r="W56" s="255" t="s">
        <v>43</v>
      </c>
      <c r="X56" s="255" t="s">
        <v>43</v>
      </c>
      <c r="Y56" s="255" t="s">
        <v>43</v>
      </c>
      <c r="Z56" s="255" t="s">
        <v>103</v>
      </c>
      <c r="AA56" s="255" t="s">
        <v>43</v>
      </c>
      <c r="AB56" s="255" t="s">
        <v>43</v>
      </c>
      <c r="AC56" s="255" t="s">
        <v>43</v>
      </c>
      <c r="AD56" s="309" t="s">
        <v>115</v>
      </c>
      <c r="AE56" s="255"/>
      <c r="AF56" s="255"/>
      <c r="AG56" s="255"/>
      <c r="AH56" s="255"/>
      <c r="AI56" s="255"/>
      <c r="AJ56" s="255"/>
      <c r="AK56" s="255"/>
      <c r="AL56" s="255"/>
      <c r="AM56" s="255"/>
      <c r="AN56" s="255" t="s">
        <v>116</v>
      </c>
      <c r="AO56" s="255" t="s">
        <v>716</v>
      </c>
      <c r="AP56" s="255"/>
      <c r="AQ56" s="255">
        <v>0</v>
      </c>
      <c r="AR56" s="255">
        <v>1</v>
      </c>
      <c r="AS56" s="255">
        <v>0</v>
      </c>
      <c r="AT56" s="255">
        <v>0</v>
      </c>
      <c r="AU56" s="255">
        <v>0</v>
      </c>
    </row>
    <row r="57" s="413" customFormat="1" ht="50.1" customHeight="1" spans="1:47">
      <c r="A57" s="255">
        <v>43</v>
      </c>
      <c r="B57" s="255"/>
      <c r="C57" s="255"/>
      <c r="D57" s="255">
        <v>2</v>
      </c>
      <c r="E57" s="255"/>
      <c r="F57" s="255" t="s">
        <v>118</v>
      </c>
      <c r="G57" s="255" t="s">
        <v>752</v>
      </c>
      <c r="H57" s="255" t="s">
        <v>752</v>
      </c>
      <c r="I57" s="255" t="s">
        <v>750</v>
      </c>
      <c r="J57" s="444" t="s">
        <v>707</v>
      </c>
      <c r="K57" s="255" t="s">
        <v>109</v>
      </c>
      <c r="L57" s="255" t="s">
        <v>97</v>
      </c>
      <c r="M57" s="255"/>
      <c r="N57" s="255" t="s">
        <v>96</v>
      </c>
      <c r="O57" s="255" t="s">
        <v>43</v>
      </c>
      <c r="P57" s="255" t="s">
        <v>43</v>
      </c>
      <c r="Q57" s="255" t="s">
        <v>98</v>
      </c>
      <c r="R57" s="255" t="s">
        <v>99</v>
      </c>
      <c r="S57" s="255" t="s">
        <v>114</v>
      </c>
      <c r="T57" s="255" t="s">
        <v>101</v>
      </c>
      <c r="U57" s="255" t="s">
        <v>43</v>
      </c>
      <c r="V57" s="255" t="s">
        <v>43</v>
      </c>
      <c r="W57" s="255" t="s">
        <v>43</v>
      </c>
      <c r="X57" s="255" t="s">
        <v>43</v>
      </c>
      <c r="Y57" s="255" t="s">
        <v>43</v>
      </c>
      <c r="Z57" s="255" t="s">
        <v>103</v>
      </c>
      <c r="AA57" s="255" t="s">
        <v>43</v>
      </c>
      <c r="AB57" s="255" t="s">
        <v>43</v>
      </c>
      <c r="AC57" s="255" t="s">
        <v>43</v>
      </c>
      <c r="AD57" s="309" t="s">
        <v>115</v>
      </c>
      <c r="AE57" s="255"/>
      <c r="AF57" s="255"/>
      <c r="AG57" s="255"/>
      <c r="AH57" s="255"/>
      <c r="AI57" s="255"/>
      <c r="AJ57" s="255"/>
      <c r="AK57" s="255"/>
      <c r="AL57" s="255"/>
      <c r="AM57" s="255"/>
      <c r="AN57" s="255" t="s">
        <v>116</v>
      </c>
      <c r="AO57" s="255" t="s">
        <v>716</v>
      </c>
      <c r="AP57" s="255"/>
      <c r="AQ57" s="255">
        <v>0</v>
      </c>
      <c r="AR57" s="255">
        <v>0</v>
      </c>
      <c r="AS57" s="255">
        <v>1</v>
      </c>
      <c r="AT57" s="255">
        <v>0</v>
      </c>
      <c r="AU57" s="255">
        <v>0</v>
      </c>
    </row>
    <row r="58" s="413" customFormat="1" ht="50.1" customHeight="1" spans="1:47">
      <c r="A58" s="255">
        <v>44</v>
      </c>
      <c r="B58" s="255"/>
      <c r="C58" s="255"/>
      <c r="D58" s="255">
        <v>2</v>
      </c>
      <c r="E58" s="255"/>
      <c r="F58" s="255" t="s">
        <v>118</v>
      </c>
      <c r="G58" s="255" t="s">
        <v>753</v>
      </c>
      <c r="H58" s="255" t="s">
        <v>753</v>
      </c>
      <c r="I58" s="255" t="s">
        <v>750</v>
      </c>
      <c r="J58" s="444" t="s">
        <v>733</v>
      </c>
      <c r="K58" s="255" t="s">
        <v>109</v>
      </c>
      <c r="L58" s="255" t="s">
        <v>97</v>
      </c>
      <c r="M58" s="255"/>
      <c r="N58" s="255" t="s">
        <v>96</v>
      </c>
      <c r="O58" s="255" t="s">
        <v>43</v>
      </c>
      <c r="P58" s="255" t="s">
        <v>43</v>
      </c>
      <c r="Q58" s="255" t="s">
        <v>98</v>
      </c>
      <c r="R58" s="255" t="s">
        <v>99</v>
      </c>
      <c r="S58" s="255" t="s">
        <v>114</v>
      </c>
      <c r="T58" s="255" t="s">
        <v>101</v>
      </c>
      <c r="U58" s="255" t="s">
        <v>43</v>
      </c>
      <c r="V58" s="255" t="s">
        <v>43</v>
      </c>
      <c r="W58" s="255" t="s">
        <v>43</v>
      </c>
      <c r="X58" s="255" t="s">
        <v>43</v>
      </c>
      <c r="Y58" s="255" t="s">
        <v>43</v>
      </c>
      <c r="Z58" s="255" t="s">
        <v>103</v>
      </c>
      <c r="AA58" s="255" t="s">
        <v>43</v>
      </c>
      <c r="AB58" s="255" t="s">
        <v>43</v>
      </c>
      <c r="AC58" s="255" t="s">
        <v>43</v>
      </c>
      <c r="AD58" s="309" t="s">
        <v>115</v>
      </c>
      <c r="AE58" s="255"/>
      <c r="AF58" s="255"/>
      <c r="AG58" s="255"/>
      <c r="AH58" s="255"/>
      <c r="AI58" s="255"/>
      <c r="AJ58" s="255"/>
      <c r="AK58" s="255"/>
      <c r="AL58" s="255"/>
      <c r="AM58" s="255"/>
      <c r="AN58" s="255" t="s">
        <v>116</v>
      </c>
      <c r="AO58" s="255" t="s">
        <v>716</v>
      </c>
      <c r="AP58" s="255"/>
      <c r="AQ58" s="255">
        <v>0</v>
      </c>
      <c r="AR58" s="255">
        <v>0</v>
      </c>
      <c r="AS58" s="255">
        <v>0</v>
      </c>
      <c r="AT58" s="255">
        <v>1</v>
      </c>
      <c r="AU58" s="255">
        <v>0</v>
      </c>
    </row>
    <row r="59" s="413" customFormat="1" ht="50.1" customHeight="1" spans="1:47">
      <c r="A59" s="255">
        <v>45</v>
      </c>
      <c r="B59" s="255"/>
      <c r="C59" s="255"/>
      <c r="D59" s="255">
        <v>2</v>
      </c>
      <c r="E59" s="255"/>
      <c r="F59" s="255" t="s">
        <v>118</v>
      </c>
      <c r="G59" s="255" t="s">
        <v>754</v>
      </c>
      <c r="H59" s="255" t="s">
        <v>754</v>
      </c>
      <c r="I59" s="255" t="s">
        <v>750</v>
      </c>
      <c r="J59" s="444" t="s">
        <v>755</v>
      </c>
      <c r="K59" s="255" t="s">
        <v>109</v>
      </c>
      <c r="L59" s="255" t="s">
        <v>97</v>
      </c>
      <c r="M59" s="255"/>
      <c r="N59" s="255" t="s">
        <v>96</v>
      </c>
      <c r="O59" s="255" t="s">
        <v>43</v>
      </c>
      <c r="P59" s="255" t="s">
        <v>43</v>
      </c>
      <c r="Q59" s="255" t="s">
        <v>98</v>
      </c>
      <c r="R59" s="255" t="s">
        <v>99</v>
      </c>
      <c r="S59" s="255" t="s">
        <v>114</v>
      </c>
      <c r="T59" s="255" t="s">
        <v>101</v>
      </c>
      <c r="U59" s="255" t="s">
        <v>43</v>
      </c>
      <c r="V59" s="255" t="s">
        <v>43</v>
      </c>
      <c r="W59" s="255" t="s">
        <v>43</v>
      </c>
      <c r="X59" s="255" t="s">
        <v>43</v>
      </c>
      <c r="Y59" s="255" t="s">
        <v>43</v>
      </c>
      <c r="Z59" s="255" t="s">
        <v>103</v>
      </c>
      <c r="AA59" s="255" t="s">
        <v>43</v>
      </c>
      <c r="AB59" s="255" t="s">
        <v>43</v>
      </c>
      <c r="AC59" s="255" t="s">
        <v>43</v>
      </c>
      <c r="AD59" s="309" t="s">
        <v>115</v>
      </c>
      <c r="AE59" s="255"/>
      <c r="AF59" s="255"/>
      <c r="AG59" s="255"/>
      <c r="AH59" s="255"/>
      <c r="AI59" s="255"/>
      <c r="AJ59" s="255"/>
      <c r="AK59" s="255"/>
      <c r="AL59" s="255"/>
      <c r="AM59" s="255"/>
      <c r="AN59" s="255" t="s">
        <v>116</v>
      </c>
      <c r="AO59" s="255" t="s">
        <v>716</v>
      </c>
      <c r="AP59" s="255"/>
      <c r="AQ59" s="255">
        <v>0</v>
      </c>
      <c r="AR59" s="255">
        <v>0</v>
      </c>
      <c r="AS59" s="255">
        <v>0</v>
      </c>
      <c r="AT59" s="255">
        <v>0</v>
      </c>
      <c r="AU59" s="255">
        <v>1</v>
      </c>
    </row>
    <row r="60" s="413" customFormat="1" ht="50.1" customHeight="1" spans="1:47">
      <c r="A60" s="255">
        <v>46</v>
      </c>
      <c r="B60" s="255"/>
      <c r="C60" s="255"/>
      <c r="D60" s="255">
        <v>2</v>
      </c>
      <c r="E60" s="255"/>
      <c r="F60" s="255" t="s">
        <v>440</v>
      </c>
      <c r="G60" s="430" t="s">
        <v>756</v>
      </c>
      <c r="H60" s="255" t="s">
        <v>756</v>
      </c>
      <c r="I60" s="255" t="s">
        <v>757</v>
      </c>
      <c r="J60" s="444" t="s">
        <v>758</v>
      </c>
      <c r="K60" s="255" t="s">
        <v>109</v>
      </c>
      <c r="L60" s="255" t="s">
        <v>97</v>
      </c>
      <c r="M60" s="255"/>
      <c r="N60" s="255" t="s">
        <v>96</v>
      </c>
      <c r="O60" s="255" t="s">
        <v>756</v>
      </c>
      <c r="P60" s="255" t="s">
        <v>96</v>
      </c>
      <c r="Q60" s="255" t="s">
        <v>99</v>
      </c>
      <c r="R60" s="255" t="s">
        <v>98</v>
      </c>
      <c r="S60" s="255" t="s">
        <v>164</v>
      </c>
      <c r="T60" s="255" t="s">
        <v>101</v>
      </c>
      <c r="U60" s="255" t="s">
        <v>43</v>
      </c>
      <c r="V60" s="255" t="s">
        <v>43</v>
      </c>
      <c r="W60" s="255" t="s">
        <v>759</v>
      </c>
      <c r="X60" s="255" t="s">
        <v>43</v>
      </c>
      <c r="Y60" s="255">
        <v>1.887</v>
      </c>
      <c r="Z60" s="255" t="s">
        <v>103</v>
      </c>
      <c r="AA60" s="255" t="s">
        <v>167</v>
      </c>
      <c r="AB60" s="255" t="s">
        <v>43</v>
      </c>
      <c r="AC60" s="255" t="s">
        <v>168</v>
      </c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 t="s">
        <v>116</v>
      </c>
      <c r="AO60" s="255" t="s">
        <v>760</v>
      </c>
      <c r="AP60" s="255"/>
      <c r="AQ60" s="255">
        <v>1</v>
      </c>
      <c r="AR60" s="255">
        <v>1</v>
      </c>
      <c r="AS60" s="255">
        <v>1</v>
      </c>
      <c r="AT60" s="255">
        <v>1</v>
      </c>
      <c r="AU60" s="255">
        <v>1</v>
      </c>
    </row>
    <row r="61" s="413" customFormat="1" ht="50.1" customHeight="1" spans="1:47">
      <c r="A61" s="255">
        <v>47</v>
      </c>
      <c r="B61" s="255"/>
      <c r="C61" s="255"/>
      <c r="D61" s="255">
        <v>2</v>
      </c>
      <c r="E61" s="255"/>
      <c r="F61" s="255" t="s">
        <v>118</v>
      </c>
      <c r="G61" s="430" t="s">
        <v>601</v>
      </c>
      <c r="H61" s="255" t="s">
        <v>601</v>
      </c>
      <c r="I61" s="255" t="s">
        <v>371</v>
      </c>
      <c r="J61" s="444" t="s">
        <v>602</v>
      </c>
      <c r="K61" s="255" t="s">
        <v>109</v>
      </c>
      <c r="L61" s="255" t="s">
        <v>97</v>
      </c>
      <c r="M61" s="255"/>
      <c r="N61" s="255" t="s">
        <v>96</v>
      </c>
      <c r="O61" s="255" t="s">
        <v>601</v>
      </c>
      <c r="P61" s="255" t="s">
        <v>96</v>
      </c>
      <c r="Q61" s="255" t="s">
        <v>98</v>
      </c>
      <c r="R61" s="255" t="s">
        <v>99</v>
      </c>
      <c r="S61" s="255" t="s">
        <v>603</v>
      </c>
      <c r="T61" s="255" t="s">
        <v>101</v>
      </c>
      <c r="U61" s="255" t="s">
        <v>43</v>
      </c>
      <c r="V61" s="255" t="s">
        <v>43</v>
      </c>
      <c r="W61" s="255" t="s">
        <v>604</v>
      </c>
      <c r="X61" s="255" t="s">
        <v>43</v>
      </c>
      <c r="Y61" s="255">
        <v>0.594</v>
      </c>
      <c r="Z61" s="255" t="s">
        <v>103</v>
      </c>
      <c r="AA61" s="255" t="s">
        <v>43</v>
      </c>
      <c r="AB61" s="255" t="s">
        <v>43</v>
      </c>
      <c r="AC61" s="255" t="s">
        <v>43</v>
      </c>
      <c r="AD61" s="309" t="s">
        <v>122</v>
      </c>
      <c r="AE61" s="481" t="s">
        <v>624</v>
      </c>
      <c r="AF61" s="481"/>
      <c r="AG61" s="481"/>
      <c r="AH61" s="310">
        <f>Y61*1.08</f>
        <v>0.64152</v>
      </c>
      <c r="AI61" s="492">
        <f t="shared" ref="AI61:AI64" si="1">Y61/AH61</f>
        <v>0.925925925925926</v>
      </c>
      <c r="AJ61" s="255"/>
      <c r="AK61" s="255"/>
      <c r="AL61" s="255"/>
      <c r="AM61" s="255"/>
      <c r="AN61" s="255" t="s">
        <v>105</v>
      </c>
      <c r="AO61" s="255" t="s">
        <v>161</v>
      </c>
      <c r="AP61" s="255"/>
      <c r="AQ61" s="255">
        <v>1</v>
      </c>
      <c r="AR61" s="255">
        <v>1</v>
      </c>
      <c r="AS61" s="255">
        <v>1</v>
      </c>
      <c r="AT61" s="255">
        <v>1</v>
      </c>
      <c r="AU61" s="255">
        <v>1</v>
      </c>
    </row>
    <row r="62" s="413" customFormat="1" ht="50.1" customHeight="1" spans="1:47">
      <c r="A62" s="255"/>
      <c r="B62" s="255"/>
      <c r="C62" s="255"/>
      <c r="D62" s="255"/>
      <c r="E62" s="255"/>
      <c r="F62" s="437" t="s">
        <v>118</v>
      </c>
      <c r="G62" s="437"/>
      <c r="H62" s="126" t="s">
        <v>686</v>
      </c>
      <c r="I62" s="126" t="s">
        <v>687</v>
      </c>
      <c r="J62" s="128" t="s">
        <v>43</v>
      </c>
      <c r="K62" s="437"/>
      <c r="L62" s="131" t="s">
        <v>97</v>
      </c>
      <c r="M62" s="130"/>
      <c r="N62" s="459"/>
      <c r="O62" s="460" t="s">
        <v>43</v>
      </c>
      <c r="P62" s="461" t="s">
        <v>43</v>
      </c>
      <c r="Q62" s="449" t="s">
        <v>98</v>
      </c>
      <c r="R62" s="472" t="s">
        <v>99</v>
      </c>
      <c r="S62" s="70"/>
      <c r="T62" s="473" t="s">
        <v>43</v>
      </c>
      <c r="U62" s="474" t="s">
        <v>623</v>
      </c>
      <c r="V62" s="475" t="s">
        <v>43</v>
      </c>
      <c r="W62" s="473" t="s">
        <v>604</v>
      </c>
      <c r="X62" s="476"/>
      <c r="Y62" s="489">
        <v>0.5715</v>
      </c>
      <c r="Z62" s="487"/>
      <c r="AA62" s="487"/>
      <c r="AB62" s="487"/>
      <c r="AC62" s="255"/>
      <c r="AD62" s="490"/>
      <c r="AE62" s="491"/>
      <c r="AF62" s="491"/>
      <c r="AG62" s="491"/>
      <c r="AH62" s="504">
        <v>0.93</v>
      </c>
      <c r="AI62" s="502"/>
      <c r="AJ62" s="505"/>
      <c r="AK62" s="506"/>
      <c r="AL62" s="507"/>
      <c r="AM62" s="508"/>
      <c r="AN62" s="509"/>
      <c r="AO62" s="131"/>
      <c r="AP62" s="70"/>
      <c r="AQ62" s="437">
        <v>1</v>
      </c>
      <c r="AR62" s="437">
        <v>1</v>
      </c>
      <c r="AS62" s="437">
        <v>1</v>
      </c>
      <c r="AT62" s="437">
        <v>1</v>
      </c>
      <c r="AU62" s="437">
        <v>1</v>
      </c>
    </row>
    <row r="63" s="413" customFormat="1" ht="50.1" customHeight="1" spans="1:47">
      <c r="A63" s="255"/>
      <c r="B63" s="255"/>
      <c r="C63" s="255"/>
      <c r="D63" s="255"/>
      <c r="E63" s="255">
        <v>3</v>
      </c>
      <c r="F63" s="438" t="s">
        <v>118</v>
      </c>
      <c r="G63" s="439" t="s">
        <v>688</v>
      </c>
      <c r="H63" s="439" t="s">
        <v>688</v>
      </c>
      <c r="I63" s="462" t="s">
        <v>689</v>
      </c>
      <c r="J63" s="131" t="s">
        <v>627</v>
      </c>
      <c r="K63" s="438" t="s">
        <v>304</v>
      </c>
      <c r="L63" s="131" t="s">
        <v>97</v>
      </c>
      <c r="M63" s="463"/>
      <c r="N63" s="447" t="s">
        <v>96</v>
      </c>
      <c r="O63" s="449" t="s">
        <v>690</v>
      </c>
      <c r="P63" s="447" t="s">
        <v>691</v>
      </c>
      <c r="Q63" s="449" t="s">
        <v>98</v>
      </c>
      <c r="R63" s="466" t="s">
        <v>99</v>
      </c>
      <c r="S63" s="70"/>
      <c r="T63" s="477" t="s">
        <v>627</v>
      </c>
      <c r="U63" s="467" t="s">
        <v>628</v>
      </c>
      <c r="V63" s="473" t="s">
        <v>210</v>
      </c>
      <c r="W63" s="473" t="s">
        <v>692</v>
      </c>
      <c r="X63" s="476"/>
      <c r="Y63" s="141">
        <f>0.025*420/1000</f>
        <v>0.0105</v>
      </c>
      <c r="Z63" s="487"/>
      <c r="AA63" s="487"/>
      <c r="AB63" s="487"/>
      <c r="AC63" s="255"/>
      <c r="AD63" s="447" t="s">
        <v>524</v>
      </c>
      <c r="AE63" s="488"/>
      <c r="AF63" s="488"/>
      <c r="AG63" s="488"/>
      <c r="AH63" s="501">
        <v>0.0105</v>
      </c>
      <c r="AI63" s="502">
        <f t="shared" si="1"/>
        <v>1</v>
      </c>
      <c r="AJ63" s="488"/>
      <c r="AK63" s="501"/>
      <c r="AL63" s="476"/>
      <c r="AM63" s="476"/>
      <c r="AN63" s="503" t="s">
        <v>116</v>
      </c>
      <c r="AO63" s="143" t="s">
        <v>630</v>
      </c>
      <c r="AP63" s="70"/>
      <c r="AQ63" s="518">
        <v>2</v>
      </c>
      <c r="AR63" s="518">
        <v>2</v>
      </c>
      <c r="AS63" s="518">
        <v>2</v>
      </c>
      <c r="AT63" s="518">
        <v>2</v>
      </c>
      <c r="AU63" s="518">
        <v>2</v>
      </c>
    </row>
    <row r="64" s="413" customFormat="1" ht="50.1" customHeight="1" spans="1:47">
      <c r="A64" s="255"/>
      <c r="B64" s="255"/>
      <c r="C64" s="255"/>
      <c r="D64" s="255"/>
      <c r="E64" s="255">
        <v>3</v>
      </c>
      <c r="F64" s="438" t="s">
        <v>118</v>
      </c>
      <c r="G64" s="433" t="s">
        <v>625</v>
      </c>
      <c r="H64" s="433" t="s">
        <v>625</v>
      </c>
      <c r="I64" s="433" t="s">
        <v>626</v>
      </c>
      <c r="J64" s="131" t="s">
        <v>627</v>
      </c>
      <c r="K64" s="438" t="s">
        <v>304</v>
      </c>
      <c r="L64" s="131" t="s">
        <v>97</v>
      </c>
      <c r="M64" s="463"/>
      <c r="N64" s="447" t="s">
        <v>96</v>
      </c>
      <c r="O64" s="449" t="s">
        <v>633</v>
      </c>
      <c r="P64" s="447" t="s">
        <v>691</v>
      </c>
      <c r="Q64" s="449" t="s">
        <v>98</v>
      </c>
      <c r="R64" s="466" t="s">
        <v>99</v>
      </c>
      <c r="S64" s="70"/>
      <c r="T64" s="477" t="s">
        <v>627</v>
      </c>
      <c r="U64" s="467" t="s">
        <v>628</v>
      </c>
      <c r="V64" s="473" t="s">
        <v>210</v>
      </c>
      <c r="W64" s="473" t="s">
        <v>693</v>
      </c>
      <c r="X64" s="476"/>
      <c r="Y64" s="141">
        <f>0.025*240/1000</f>
        <v>0.006</v>
      </c>
      <c r="Z64" s="487"/>
      <c r="AA64" s="487"/>
      <c r="AB64" s="487"/>
      <c r="AC64" s="255"/>
      <c r="AD64" s="447" t="s">
        <v>524</v>
      </c>
      <c r="AE64" s="488"/>
      <c r="AF64" s="488"/>
      <c r="AG64" s="488"/>
      <c r="AH64" s="501">
        <v>0.006</v>
      </c>
      <c r="AI64" s="502">
        <f t="shared" si="1"/>
        <v>1</v>
      </c>
      <c r="AJ64" s="488"/>
      <c r="AK64" s="501"/>
      <c r="AL64" s="476"/>
      <c r="AM64" s="476"/>
      <c r="AN64" s="503" t="s">
        <v>116</v>
      </c>
      <c r="AO64" s="143" t="s">
        <v>630</v>
      </c>
      <c r="AP64" s="70"/>
      <c r="AQ64" s="518">
        <v>1</v>
      </c>
      <c r="AR64" s="518">
        <v>1</v>
      </c>
      <c r="AS64" s="518">
        <v>1</v>
      </c>
      <c r="AT64" s="518">
        <v>1</v>
      </c>
      <c r="AU64" s="518">
        <v>1</v>
      </c>
    </row>
    <row r="65" s="413" customFormat="1" ht="50.1" customHeight="1" spans="1:47">
      <c r="A65" s="255">
        <v>48</v>
      </c>
      <c r="B65" s="255"/>
      <c r="C65" s="255">
        <v>1</v>
      </c>
      <c r="D65" s="255"/>
      <c r="E65" s="255"/>
      <c r="F65" s="255" t="s">
        <v>380</v>
      </c>
      <c r="G65" s="519" t="s">
        <v>381</v>
      </c>
      <c r="H65" s="255" t="s">
        <v>382</v>
      </c>
      <c r="I65" s="255" t="s">
        <v>383</v>
      </c>
      <c r="J65" s="444" t="s">
        <v>305</v>
      </c>
      <c r="K65" s="255" t="s">
        <v>109</v>
      </c>
      <c r="L65" s="255" t="s">
        <v>97</v>
      </c>
      <c r="M65" s="255"/>
      <c r="N65" s="255" t="s">
        <v>96</v>
      </c>
      <c r="O65" s="255" t="s">
        <v>43</v>
      </c>
      <c r="P65" s="255" t="s">
        <v>43</v>
      </c>
      <c r="Q65" s="255" t="s">
        <v>99</v>
      </c>
      <c r="R65" s="255" t="s">
        <v>98</v>
      </c>
      <c r="S65" s="255" t="s">
        <v>305</v>
      </c>
      <c r="T65" s="255" t="s">
        <v>43</v>
      </c>
      <c r="U65" s="255" t="s">
        <v>43</v>
      </c>
      <c r="V65" s="255" t="s">
        <v>43</v>
      </c>
      <c r="W65" s="255" t="s">
        <v>384</v>
      </c>
      <c r="X65" s="255" t="s">
        <v>43</v>
      </c>
      <c r="Y65" s="255"/>
      <c r="Z65" s="255" t="s">
        <v>103</v>
      </c>
      <c r="AA65" s="255" t="s">
        <v>43</v>
      </c>
      <c r="AB65" s="255" t="s">
        <v>43</v>
      </c>
      <c r="AC65" s="255" t="s">
        <v>43</v>
      </c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 t="s">
        <v>116</v>
      </c>
      <c r="AO65" s="255" t="s">
        <v>761</v>
      </c>
      <c r="AP65" s="255"/>
      <c r="AQ65" s="255">
        <v>2</v>
      </c>
      <c r="AR65" s="255">
        <v>2</v>
      </c>
      <c r="AS65" s="255">
        <v>2</v>
      </c>
      <c r="AT65" s="255">
        <v>2</v>
      </c>
      <c r="AU65" s="255">
        <v>2</v>
      </c>
    </row>
    <row r="66" s="1" customFormat="1" ht="50.1" customHeight="1" spans="1:47">
      <c r="A66" s="255">
        <v>49</v>
      </c>
      <c r="B66" s="255"/>
      <c r="C66" s="255">
        <v>1</v>
      </c>
      <c r="D66" s="255"/>
      <c r="E66" s="255"/>
      <c r="F66" s="255" t="s">
        <v>118</v>
      </c>
      <c r="G66" s="430" t="s">
        <v>762</v>
      </c>
      <c r="H66" s="255" t="s">
        <v>762</v>
      </c>
      <c r="I66" s="520" t="s">
        <v>386</v>
      </c>
      <c r="J66" s="444" t="s">
        <v>100</v>
      </c>
      <c r="K66" s="255" t="s">
        <v>96</v>
      </c>
      <c r="L66" s="255" t="s">
        <v>97</v>
      </c>
      <c r="M66" s="255"/>
      <c r="N66" s="255" t="s">
        <v>96</v>
      </c>
      <c r="O66" s="255" t="s">
        <v>762</v>
      </c>
      <c r="P66" s="255" t="s">
        <v>96</v>
      </c>
      <c r="Q66" s="255" t="s">
        <v>98</v>
      </c>
      <c r="R66" s="255" t="s">
        <v>99</v>
      </c>
      <c r="S66" s="255" t="s">
        <v>100</v>
      </c>
      <c r="T66" s="255" t="s">
        <v>43</v>
      </c>
      <c r="U66" s="255" t="s">
        <v>43</v>
      </c>
      <c r="V66" s="255" t="s">
        <v>43</v>
      </c>
      <c r="W66" s="255" t="s">
        <v>43</v>
      </c>
      <c r="X66" s="255" t="s">
        <v>43</v>
      </c>
      <c r="Y66" s="255">
        <v>20.365</v>
      </c>
      <c r="Z66" s="255" t="s">
        <v>103</v>
      </c>
      <c r="AA66" s="255" t="s">
        <v>43</v>
      </c>
      <c r="AB66" s="255" t="s">
        <v>43</v>
      </c>
      <c r="AC66" s="255" t="s">
        <v>43</v>
      </c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 t="s">
        <v>105</v>
      </c>
      <c r="AO66" s="255" t="s">
        <v>390</v>
      </c>
      <c r="AP66" s="255"/>
      <c r="AQ66" s="255">
        <v>1</v>
      </c>
      <c r="AR66" s="255">
        <v>1</v>
      </c>
      <c r="AS66" s="255">
        <v>1</v>
      </c>
      <c r="AT66" s="255">
        <v>1</v>
      </c>
      <c r="AU66" s="255">
        <v>1</v>
      </c>
    </row>
    <row r="67" s="1" customFormat="1" ht="50.1" customHeight="1" spans="1:47">
      <c r="A67" s="255">
        <v>50</v>
      </c>
      <c r="B67" s="255"/>
      <c r="C67" s="255">
        <v>1</v>
      </c>
      <c r="D67" s="255"/>
      <c r="E67" s="255"/>
      <c r="F67" s="255" t="s">
        <v>118</v>
      </c>
      <c r="G67" s="430" t="s">
        <v>763</v>
      </c>
      <c r="H67" s="255" t="s">
        <v>764</v>
      </c>
      <c r="I67" s="255" t="s">
        <v>765</v>
      </c>
      <c r="J67" s="444" t="s">
        <v>766</v>
      </c>
      <c r="K67" s="255" t="s">
        <v>109</v>
      </c>
      <c r="L67" s="255" t="s">
        <v>97</v>
      </c>
      <c r="M67" s="255"/>
      <c r="N67" s="255" t="s">
        <v>96</v>
      </c>
      <c r="O67" s="255" t="s">
        <v>43</v>
      </c>
      <c r="P67" s="255" t="s">
        <v>96</v>
      </c>
      <c r="Q67" s="255" t="s">
        <v>98</v>
      </c>
      <c r="R67" s="255" t="s">
        <v>99</v>
      </c>
      <c r="S67" s="255" t="s">
        <v>100</v>
      </c>
      <c r="T67" s="255" t="s">
        <v>101</v>
      </c>
      <c r="U67" s="255" t="s">
        <v>43</v>
      </c>
      <c r="V67" s="255" t="s">
        <v>43</v>
      </c>
      <c r="W67" s="255" t="s">
        <v>43</v>
      </c>
      <c r="X67" s="255" t="s">
        <v>43</v>
      </c>
      <c r="Y67" s="255">
        <v>0.05</v>
      </c>
      <c r="Z67" s="255" t="s">
        <v>103</v>
      </c>
      <c r="AA67" s="255" t="s">
        <v>43</v>
      </c>
      <c r="AB67" s="255" t="s">
        <v>43</v>
      </c>
      <c r="AC67" s="255" t="s">
        <v>43</v>
      </c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 t="s">
        <v>116</v>
      </c>
      <c r="AO67" s="255" t="s">
        <v>767</v>
      </c>
      <c r="AP67" s="255"/>
      <c r="AQ67" s="255">
        <v>1</v>
      </c>
      <c r="AR67" s="255">
        <v>1</v>
      </c>
      <c r="AS67" s="255">
        <v>1</v>
      </c>
      <c r="AT67" s="255">
        <v>1</v>
      </c>
      <c r="AU67" s="255">
        <v>1</v>
      </c>
    </row>
    <row r="68" s="1" customFormat="1" ht="50.1" customHeight="1" spans="1:47">
      <c r="A68" s="255">
        <v>51</v>
      </c>
      <c r="B68" s="255"/>
      <c r="C68" s="255">
        <v>1</v>
      </c>
      <c r="D68" s="255"/>
      <c r="E68" s="255"/>
      <c r="F68" s="255" t="s">
        <v>316</v>
      </c>
      <c r="G68" s="430" t="s">
        <v>317</v>
      </c>
      <c r="H68" s="255" t="s">
        <v>317</v>
      </c>
      <c r="I68" s="255" t="s">
        <v>318</v>
      </c>
      <c r="J68" s="444" t="s">
        <v>319</v>
      </c>
      <c r="K68" s="255" t="s">
        <v>109</v>
      </c>
      <c r="L68" s="255" t="s">
        <v>97</v>
      </c>
      <c r="M68" s="255"/>
      <c r="N68" s="255" t="s">
        <v>96</v>
      </c>
      <c r="O68" s="255" t="s">
        <v>43</v>
      </c>
      <c r="P68" s="255" t="s">
        <v>96</v>
      </c>
      <c r="Q68" s="255" t="s">
        <v>99</v>
      </c>
      <c r="R68" s="255" t="s">
        <v>98</v>
      </c>
      <c r="S68" s="255" t="s">
        <v>165</v>
      </c>
      <c r="T68" s="255" t="s">
        <v>320</v>
      </c>
      <c r="U68" s="255" t="s">
        <v>43</v>
      </c>
      <c r="V68" s="255" t="s">
        <v>43</v>
      </c>
      <c r="W68" s="255" t="s">
        <v>321</v>
      </c>
      <c r="X68" s="255" t="s">
        <v>43</v>
      </c>
      <c r="Y68" s="255">
        <v>0.0002</v>
      </c>
      <c r="Z68" s="255" t="s">
        <v>103</v>
      </c>
      <c r="AA68" s="255" t="s">
        <v>322</v>
      </c>
      <c r="AB68" s="255" t="s">
        <v>43</v>
      </c>
      <c r="AC68" s="255" t="s">
        <v>43</v>
      </c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 t="s">
        <v>116</v>
      </c>
      <c r="AO68" s="255" t="s">
        <v>768</v>
      </c>
      <c r="AP68" s="255"/>
      <c r="AQ68" s="255">
        <v>2</v>
      </c>
      <c r="AR68" s="255">
        <v>2</v>
      </c>
      <c r="AS68" s="255">
        <v>2</v>
      </c>
      <c r="AT68" s="255">
        <v>2</v>
      </c>
      <c r="AU68" s="255">
        <v>2</v>
      </c>
    </row>
    <row r="69" s="1" customFormat="1" ht="50.1" customHeight="1" spans="1:47">
      <c r="A69" s="255">
        <v>52</v>
      </c>
      <c r="B69" s="255"/>
      <c r="C69" s="255">
        <v>1</v>
      </c>
      <c r="D69" s="255"/>
      <c r="E69" s="255"/>
      <c r="F69" s="255" t="s">
        <v>118</v>
      </c>
      <c r="G69" s="430" t="s">
        <v>769</v>
      </c>
      <c r="H69" s="255" t="s">
        <v>769</v>
      </c>
      <c r="I69" s="255" t="s">
        <v>770</v>
      </c>
      <c r="J69" s="444" t="s">
        <v>771</v>
      </c>
      <c r="K69" s="255" t="s">
        <v>96</v>
      </c>
      <c r="L69" s="255" t="s">
        <v>97</v>
      </c>
      <c r="M69" s="255"/>
      <c r="N69" s="255" t="s">
        <v>96</v>
      </c>
      <c r="O69" s="255" t="s">
        <v>769</v>
      </c>
      <c r="P69" s="255" t="s">
        <v>96</v>
      </c>
      <c r="Q69" s="255" t="s">
        <v>98</v>
      </c>
      <c r="R69" s="255" t="s">
        <v>99</v>
      </c>
      <c r="S69" s="255" t="s">
        <v>771</v>
      </c>
      <c r="T69" s="255" t="s">
        <v>101</v>
      </c>
      <c r="U69" s="255" t="s">
        <v>43</v>
      </c>
      <c r="V69" s="255" t="s">
        <v>43</v>
      </c>
      <c r="W69" s="255" t="s">
        <v>43</v>
      </c>
      <c r="X69" s="255" t="s">
        <v>43</v>
      </c>
      <c r="Y69" s="255">
        <v>0.91</v>
      </c>
      <c r="Z69" s="255" t="s">
        <v>103</v>
      </c>
      <c r="AA69" s="255" t="s">
        <v>43</v>
      </c>
      <c r="AB69" s="255" t="s">
        <v>43</v>
      </c>
      <c r="AC69" s="255" t="s">
        <v>43</v>
      </c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 t="s">
        <v>116</v>
      </c>
      <c r="AO69" s="255" t="s">
        <v>772</v>
      </c>
      <c r="AP69" s="255"/>
      <c r="AQ69" s="255">
        <v>1</v>
      </c>
      <c r="AR69" s="255">
        <v>1</v>
      </c>
      <c r="AS69" s="255">
        <v>1</v>
      </c>
      <c r="AT69" s="255">
        <v>1</v>
      </c>
      <c r="AU69" s="255">
        <v>1</v>
      </c>
    </row>
    <row r="70" s="1" customFormat="1" ht="50.1" customHeight="1" spans="1:47">
      <c r="A70" s="255">
        <v>53</v>
      </c>
      <c r="B70" s="255"/>
      <c r="C70" s="255">
        <v>1</v>
      </c>
      <c r="D70" s="255"/>
      <c r="E70" s="255"/>
      <c r="F70" s="255" t="s">
        <v>118</v>
      </c>
      <c r="G70" s="430" t="s">
        <v>773</v>
      </c>
      <c r="H70" s="255" t="s">
        <v>773</v>
      </c>
      <c r="I70" s="255" t="s">
        <v>774</v>
      </c>
      <c r="J70" s="444" t="s">
        <v>771</v>
      </c>
      <c r="K70" s="255" t="s">
        <v>96</v>
      </c>
      <c r="L70" s="255" t="s">
        <v>97</v>
      </c>
      <c r="M70" s="255"/>
      <c r="N70" s="255" t="s">
        <v>96</v>
      </c>
      <c r="O70" s="255" t="s">
        <v>773</v>
      </c>
      <c r="P70" s="255" t="s">
        <v>96</v>
      </c>
      <c r="Q70" s="255" t="s">
        <v>98</v>
      </c>
      <c r="R70" s="255" t="s">
        <v>99</v>
      </c>
      <c r="S70" s="255" t="s">
        <v>771</v>
      </c>
      <c r="T70" s="255" t="s">
        <v>101</v>
      </c>
      <c r="U70" s="255" t="s">
        <v>43</v>
      </c>
      <c r="V70" s="255" t="s">
        <v>43</v>
      </c>
      <c r="W70" s="255" t="s">
        <v>43</v>
      </c>
      <c r="X70" s="255" t="s">
        <v>43</v>
      </c>
      <c r="Y70" s="255">
        <v>0.23</v>
      </c>
      <c r="Z70" s="255" t="s">
        <v>103</v>
      </c>
      <c r="AA70" s="255" t="s">
        <v>43</v>
      </c>
      <c r="AB70" s="255" t="s">
        <v>43</v>
      </c>
      <c r="AC70" s="255" t="s">
        <v>43</v>
      </c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 t="s">
        <v>116</v>
      </c>
      <c r="AO70" s="255" t="s">
        <v>772</v>
      </c>
      <c r="AP70" s="255"/>
      <c r="AQ70" s="255">
        <v>1</v>
      </c>
      <c r="AR70" s="255">
        <v>1</v>
      </c>
      <c r="AS70" s="255">
        <v>1</v>
      </c>
      <c r="AT70" s="255">
        <v>1</v>
      </c>
      <c r="AU70" s="255">
        <v>1</v>
      </c>
    </row>
    <row r="71" s="1" customFormat="1" ht="50.1" customHeight="1" spans="1:47">
      <c r="A71" s="255">
        <v>54</v>
      </c>
      <c r="B71" s="255"/>
      <c r="C71" s="255">
        <v>1</v>
      </c>
      <c r="D71" s="255"/>
      <c r="E71" s="255"/>
      <c r="F71" s="255" t="s">
        <v>118</v>
      </c>
      <c r="G71" s="430" t="s">
        <v>324</v>
      </c>
      <c r="H71" s="255" t="s">
        <v>324</v>
      </c>
      <c r="I71" s="255" t="s">
        <v>325</v>
      </c>
      <c r="J71" s="444" t="s">
        <v>326</v>
      </c>
      <c r="K71" s="255" t="s">
        <v>109</v>
      </c>
      <c r="L71" s="255" t="s">
        <v>97</v>
      </c>
      <c r="M71" s="255"/>
      <c r="N71" s="255" t="s">
        <v>96</v>
      </c>
      <c r="O71" s="255" t="s">
        <v>324</v>
      </c>
      <c r="P71" s="255" t="s">
        <v>43</v>
      </c>
      <c r="Q71" s="255" t="s">
        <v>98</v>
      </c>
      <c r="R71" s="255" t="s">
        <v>99</v>
      </c>
      <c r="S71" s="255" t="s">
        <v>121</v>
      </c>
      <c r="T71" s="255" t="s">
        <v>327</v>
      </c>
      <c r="U71" s="255" t="s">
        <v>43</v>
      </c>
      <c r="V71" s="255" t="s">
        <v>43</v>
      </c>
      <c r="W71" s="255" t="s">
        <v>328</v>
      </c>
      <c r="X71" s="255" t="s">
        <v>43</v>
      </c>
      <c r="Y71" s="255">
        <v>0.023</v>
      </c>
      <c r="Z71" s="255" t="s">
        <v>103</v>
      </c>
      <c r="AA71" s="255" t="s">
        <v>167</v>
      </c>
      <c r="AB71" s="255" t="s">
        <v>68</v>
      </c>
      <c r="AC71" s="255" t="s">
        <v>43</v>
      </c>
      <c r="AD71" s="309" t="s">
        <v>150</v>
      </c>
      <c r="AE71" s="482" t="s">
        <v>736</v>
      </c>
      <c r="AF71" s="482"/>
      <c r="AG71" s="482"/>
      <c r="AH71" s="494">
        <f t="shared" ref="AH71:AH74" si="2">Y71*1.04</f>
        <v>0.02392</v>
      </c>
      <c r="AI71" s="492">
        <f t="shared" ref="AI71:AI74" si="3">Y71/AH71</f>
        <v>0.961538461538462</v>
      </c>
      <c r="AJ71" s="255"/>
      <c r="AK71" s="255"/>
      <c r="AL71" s="255"/>
      <c r="AM71" s="255"/>
      <c r="AN71" s="255" t="s">
        <v>116</v>
      </c>
      <c r="AO71" s="255" t="s">
        <v>775</v>
      </c>
      <c r="AP71" s="255"/>
      <c r="AQ71" s="255">
        <v>1</v>
      </c>
      <c r="AR71" s="255">
        <v>1</v>
      </c>
      <c r="AS71" s="255">
        <v>1</v>
      </c>
      <c r="AT71" s="255">
        <v>1</v>
      </c>
      <c r="AU71" s="255">
        <v>1</v>
      </c>
    </row>
    <row r="72" s="1" customFormat="1" ht="50.1" customHeight="1" spans="1:47">
      <c r="A72" s="255">
        <v>55</v>
      </c>
      <c r="B72" s="255"/>
      <c r="C72" s="255">
        <v>1</v>
      </c>
      <c r="D72" s="255"/>
      <c r="E72" s="255"/>
      <c r="F72" s="255" t="s">
        <v>236</v>
      </c>
      <c r="G72" s="430" t="s">
        <v>484</v>
      </c>
      <c r="H72" s="255" t="s">
        <v>485</v>
      </c>
      <c r="I72" s="255" t="s">
        <v>486</v>
      </c>
      <c r="J72" s="444" t="s">
        <v>121</v>
      </c>
      <c r="K72" s="255" t="s">
        <v>109</v>
      </c>
      <c r="L72" s="255" t="s">
        <v>97</v>
      </c>
      <c r="M72" s="255"/>
      <c r="N72" s="255" t="s">
        <v>96</v>
      </c>
      <c r="O72" s="255" t="s">
        <v>485</v>
      </c>
      <c r="P72" s="255" t="s">
        <v>43</v>
      </c>
      <c r="Q72" s="255" t="s">
        <v>99</v>
      </c>
      <c r="R72" s="255" t="s">
        <v>98</v>
      </c>
      <c r="S72" s="255" t="s">
        <v>121</v>
      </c>
      <c r="T72" s="255" t="s">
        <v>487</v>
      </c>
      <c r="U72" s="255" t="s">
        <v>43</v>
      </c>
      <c r="V72" s="255" t="s">
        <v>43</v>
      </c>
      <c r="W72" s="255" t="s">
        <v>488</v>
      </c>
      <c r="X72" s="255" t="s">
        <v>43</v>
      </c>
      <c r="Y72" s="255">
        <v>0.25</v>
      </c>
      <c r="Z72" s="255" t="s">
        <v>103</v>
      </c>
      <c r="AA72" s="255" t="s">
        <v>167</v>
      </c>
      <c r="AB72" s="255" t="s">
        <v>68</v>
      </c>
      <c r="AC72" s="255" t="s">
        <v>43</v>
      </c>
      <c r="AD72" s="309" t="s">
        <v>150</v>
      </c>
      <c r="AE72" s="482" t="s">
        <v>736</v>
      </c>
      <c r="AF72" s="482"/>
      <c r="AG72" s="482"/>
      <c r="AH72" s="494">
        <f t="shared" si="2"/>
        <v>0.26</v>
      </c>
      <c r="AI72" s="492">
        <f t="shared" si="3"/>
        <v>0.961538461538461</v>
      </c>
      <c r="AJ72" s="255"/>
      <c r="AK72" s="255"/>
      <c r="AL72" s="255"/>
      <c r="AM72" s="255"/>
      <c r="AN72" s="255" t="s">
        <v>116</v>
      </c>
      <c r="AO72" s="255" t="s">
        <v>775</v>
      </c>
      <c r="AP72" s="255"/>
      <c r="AQ72" s="255">
        <v>1</v>
      </c>
      <c r="AR72" s="255">
        <v>1</v>
      </c>
      <c r="AS72" s="255">
        <v>1</v>
      </c>
      <c r="AT72" s="255">
        <v>1</v>
      </c>
      <c r="AU72" s="255">
        <v>1</v>
      </c>
    </row>
    <row r="73" s="1" customFormat="1" ht="50.1" customHeight="1" spans="1:47">
      <c r="A73" s="255">
        <v>56</v>
      </c>
      <c r="B73" s="255"/>
      <c r="C73" s="255">
        <v>1</v>
      </c>
      <c r="D73" s="255"/>
      <c r="E73" s="255"/>
      <c r="F73" s="255" t="s">
        <v>236</v>
      </c>
      <c r="G73" s="430" t="s">
        <v>489</v>
      </c>
      <c r="H73" s="255" t="s">
        <v>490</v>
      </c>
      <c r="I73" s="255" t="s">
        <v>491</v>
      </c>
      <c r="J73" s="444" t="s">
        <v>121</v>
      </c>
      <c r="K73" s="255" t="s">
        <v>109</v>
      </c>
      <c r="L73" s="255" t="s">
        <v>97</v>
      </c>
      <c r="M73" s="255"/>
      <c r="N73" s="255" t="s">
        <v>96</v>
      </c>
      <c r="O73" s="255" t="s">
        <v>490</v>
      </c>
      <c r="P73" s="255" t="s">
        <v>43</v>
      </c>
      <c r="Q73" s="255" t="s">
        <v>99</v>
      </c>
      <c r="R73" s="255" t="s">
        <v>98</v>
      </c>
      <c r="S73" s="255" t="s">
        <v>121</v>
      </c>
      <c r="T73" s="255" t="s">
        <v>487</v>
      </c>
      <c r="U73" s="255" t="s">
        <v>43</v>
      </c>
      <c r="V73" s="255" t="s">
        <v>43</v>
      </c>
      <c r="W73" s="255" t="s">
        <v>488</v>
      </c>
      <c r="X73" s="255" t="s">
        <v>43</v>
      </c>
      <c r="Y73" s="255">
        <v>0.25</v>
      </c>
      <c r="Z73" s="255" t="s">
        <v>103</v>
      </c>
      <c r="AA73" s="255" t="s">
        <v>167</v>
      </c>
      <c r="AB73" s="255" t="s">
        <v>68</v>
      </c>
      <c r="AC73" s="255" t="s">
        <v>43</v>
      </c>
      <c r="AD73" s="309" t="s">
        <v>150</v>
      </c>
      <c r="AE73" s="482" t="s">
        <v>736</v>
      </c>
      <c r="AF73" s="482"/>
      <c r="AG73" s="482"/>
      <c r="AH73" s="494">
        <f t="shared" si="2"/>
        <v>0.26</v>
      </c>
      <c r="AI73" s="492">
        <f t="shared" si="3"/>
        <v>0.961538461538461</v>
      </c>
      <c r="AJ73" s="255"/>
      <c r="AK73" s="255"/>
      <c r="AL73" s="255"/>
      <c r="AM73" s="255"/>
      <c r="AN73" s="255" t="s">
        <v>116</v>
      </c>
      <c r="AO73" s="255" t="s">
        <v>775</v>
      </c>
      <c r="AP73" s="255"/>
      <c r="AQ73" s="255">
        <v>1</v>
      </c>
      <c r="AR73" s="255">
        <v>1</v>
      </c>
      <c r="AS73" s="255">
        <v>1</v>
      </c>
      <c r="AT73" s="255">
        <v>1</v>
      </c>
      <c r="AU73" s="255">
        <v>1</v>
      </c>
    </row>
    <row r="74" s="1" customFormat="1" ht="50.1" customHeight="1" spans="1:47">
      <c r="A74" s="255">
        <v>57</v>
      </c>
      <c r="B74" s="255"/>
      <c r="C74" s="255">
        <v>1</v>
      </c>
      <c r="D74" s="255"/>
      <c r="E74" s="255"/>
      <c r="F74" s="255" t="s">
        <v>236</v>
      </c>
      <c r="G74" s="430" t="s">
        <v>492</v>
      </c>
      <c r="H74" s="255" t="s">
        <v>493</v>
      </c>
      <c r="I74" s="255" t="s">
        <v>494</v>
      </c>
      <c r="J74" s="444" t="s">
        <v>121</v>
      </c>
      <c r="K74" s="255" t="s">
        <v>109</v>
      </c>
      <c r="L74" s="255" t="s">
        <v>97</v>
      </c>
      <c r="M74" s="255"/>
      <c r="N74" s="255" t="s">
        <v>96</v>
      </c>
      <c r="O74" s="255" t="s">
        <v>493</v>
      </c>
      <c r="P74" s="255" t="s">
        <v>43</v>
      </c>
      <c r="Q74" s="255" t="s">
        <v>99</v>
      </c>
      <c r="R74" s="255" t="s">
        <v>98</v>
      </c>
      <c r="S74" s="255" t="s">
        <v>121</v>
      </c>
      <c r="T74" s="255" t="s">
        <v>487</v>
      </c>
      <c r="U74" s="255" t="s">
        <v>43</v>
      </c>
      <c r="V74" s="255" t="s">
        <v>43</v>
      </c>
      <c r="W74" s="255" t="s">
        <v>495</v>
      </c>
      <c r="X74" s="255" t="s">
        <v>43</v>
      </c>
      <c r="Y74" s="255">
        <v>0.004</v>
      </c>
      <c r="Z74" s="255" t="s">
        <v>103</v>
      </c>
      <c r="AA74" s="255" t="s">
        <v>167</v>
      </c>
      <c r="AB74" s="255" t="s">
        <v>68</v>
      </c>
      <c r="AC74" s="255" t="s">
        <v>43</v>
      </c>
      <c r="AD74" s="309" t="s">
        <v>150</v>
      </c>
      <c r="AE74" s="482" t="s">
        <v>736</v>
      </c>
      <c r="AF74" s="482"/>
      <c r="AG74" s="482"/>
      <c r="AH74" s="494">
        <f t="shared" si="2"/>
        <v>0.00416</v>
      </c>
      <c r="AI74" s="492">
        <f t="shared" si="3"/>
        <v>0.961538461538461</v>
      </c>
      <c r="AJ74" s="255"/>
      <c r="AK74" s="255"/>
      <c r="AL74" s="255"/>
      <c r="AM74" s="255"/>
      <c r="AN74" s="255" t="s">
        <v>116</v>
      </c>
      <c r="AO74" s="255" t="s">
        <v>775</v>
      </c>
      <c r="AP74" s="255"/>
      <c r="AQ74" s="255">
        <v>1</v>
      </c>
      <c r="AR74" s="255">
        <v>1</v>
      </c>
      <c r="AS74" s="255">
        <v>1</v>
      </c>
      <c r="AT74" s="255">
        <v>1</v>
      </c>
      <c r="AU74" s="255">
        <v>1</v>
      </c>
    </row>
    <row r="75" s="1" customFormat="1" ht="50.1" customHeight="1" spans="1:47">
      <c r="A75" s="255">
        <v>58</v>
      </c>
      <c r="B75" s="255"/>
      <c r="C75" s="255">
        <v>1</v>
      </c>
      <c r="D75" s="255"/>
      <c r="E75" s="255"/>
      <c r="F75" s="255" t="s">
        <v>118</v>
      </c>
      <c r="G75" s="430" t="s">
        <v>776</v>
      </c>
      <c r="H75" s="255" t="s">
        <v>776</v>
      </c>
      <c r="I75" s="255" t="s">
        <v>777</v>
      </c>
      <c r="J75" s="444" t="s">
        <v>778</v>
      </c>
      <c r="K75" s="255" t="s">
        <v>109</v>
      </c>
      <c r="L75" s="255" t="s">
        <v>97</v>
      </c>
      <c r="M75" s="255"/>
      <c r="N75" s="255" t="s">
        <v>96</v>
      </c>
      <c r="O75" s="255" t="s">
        <v>776</v>
      </c>
      <c r="P75" s="255" t="s">
        <v>43</v>
      </c>
      <c r="Q75" s="255" t="s">
        <v>98</v>
      </c>
      <c r="R75" s="255" t="s">
        <v>99</v>
      </c>
      <c r="S75" s="255" t="s">
        <v>305</v>
      </c>
      <c r="T75" s="255" t="s">
        <v>43</v>
      </c>
      <c r="U75" s="255" t="s">
        <v>43</v>
      </c>
      <c r="V75" s="255" t="s">
        <v>43</v>
      </c>
      <c r="W75" s="255" t="s">
        <v>43</v>
      </c>
      <c r="X75" s="255" t="s">
        <v>43</v>
      </c>
      <c r="Y75" s="255">
        <v>0.1</v>
      </c>
      <c r="Z75" s="255" t="s">
        <v>103</v>
      </c>
      <c r="AA75" s="255" t="s">
        <v>43</v>
      </c>
      <c r="AB75" s="255" t="s">
        <v>43</v>
      </c>
      <c r="AC75" s="255" t="s">
        <v>43</v>
      </c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 t="s">
        <v>116</v>
      </c>
      <c r="AO75" s="255" t="s">
        <v>761</v>
      </c>
      <c r="AP75" s="255"/>
      <c r="AQ75" s="255">
        <v>8</v>
      </c>
      <c r="AR75" s="255">
        <v>8</v>
      </c>
      <c r="AS75" s="255">
        <v>8</v>
      </c>
      <c r="AT75" s="255">
        <v>8</v>
      </c>
      <c r="AU75" s="255">
        <v>8</v>
      </c>
    </row>
    <row r="76" s="1" customFormat="1" ht="50.1" customHeight="1" spans="1:47">
      <c r="A76" s="255">
        <v>59</v>
      </c>
      <c r="B76" s="255"/>
      <c r="C76" s="255">
        <v>1</v>
      </c>
      <c r="D76" s="255"/>
      <c r="E76" s="255"/>
      <c r="F76" s="255" t="s">
        <v>236</v>
      </c>
      <c r="G76" s="430" t="s">
        <v>779</v>
      </c>
      <c r="H76" s="255" t="s">
        <v>779</v>
      </c>
      <c r="I76" s="255" t="s">
        <v>780</v>
      </c>
      <c r="J76" s="444" t="s">
        <v>167</v>
      </c>
      <c r="K76" s="255" t="s">
        <v>109</v>
      </c>
      <c r="L76" s="255" t="s">
        <v>97</v>
      </c>
      <c r="M76" s="255"/>
      <c r="N76" s="255" t="s">
        <v>96</v>
      </c>
      <c r="O76" s="255" t="s">
        <v>43</v>
      </c>
      <c r="P76" s="255" t="s">
        <v>96</v>
      </c>
      <c r="Q76" s="255" t="s">
        <v>99</v>
      </c>
      <c r="R76" s="255" t="s">
        <v>98</v>
      </c>
      <c r="S76" s="255" t="s">
        <v>121</v>
      </c>
      <c r="T76" s="255" t="s">
        <v>487</v>
      </c>
      <c r="U76" s="255" t="s">
        <v>43</v>
      </c>
      <c r="V76" s="255" t="s">
        <v>43</v>
      </c>
      <c r="W76" s="255" t="s">
        <v>495</v>
      </c>
      <c r="X76" s="255" t="s">
        <v>43</v>
      </c>
      <c r="Y76" s="255">
        <v>0.004</v>
      </c>
      <c r="Z76" s="255" t="s">
        <v>103</v>
      </c>
      <c r="AA76" s="255" t="s">
        <v>167</v>
      </c>
      <c r="AB76" s="255" t="s">
        <v>68</v>
      </c>
      <c r="AC76" s="255" t="s">
        <v>43</v>
      </c>
      <c r="AD76" s="309" t="s">
        <v>150</v>
      </c>
      <c r="AE76" s="482" t="s">
        <v>736</v>
      </c>
      <c r="AF76" s="482"/>
      <c r="AG76" s="482"/>
      <c r="AH76" s="494">
        <f>Y76*1.04</f>
        <v>0.00416</v>
      </c>
      <c r="AI76" s="492">
        <f>Y76/AH76</f>
        <v>0.961538461538461</v>
      </c>
      <c r="AJ76" s="255"/>
      <c r="AK76" s="255"/>
      <c r="AL76" s="255"/>
      <c r="AM76" s="255"/>
      <c r="AN76" s="255" t="s">
        <v>116</v>
      </c>
      <c r="AO76" s="255" t="s">
        <v>775</v>
      </c>
      <c r="AP76" s="255"/>
      <c r="AQ76" s="255">
        <v>1</v>
      </c>
      <c r="AR76" s="255">
        <v>1</v>
      </c>
      <c r="AS76" s="255">
        <v>1</v>
      </c>
      <c r="AT76" s="255">
        <v>1</v>
      </c>
      <c r="AU76" s="255">
        <v>1</v>
      </c>
    </row>
    <row r="77" s="1" customFormat="1" ht="50.1" customHeight="1" spans="1:47">
      <c r="A77" s="255">
        <v>60</v>
      </c>
      <c r="B77" s="255"/>
      <c r="C77" s="255">
        <v>1</v>
      </c>
      <c r="D77" s="255"/>
      <c r="E77" s="255"/>
      <c r="F77" s="255" t="s">
        <v>236</v>
      </c>
      <c r="G77" s="430" t="s">
        <v>781</v>
      </c>
      <c r="H77" s="255" t="s">
        <v>781</v>
      </c>
      <c r="I77" s="255" t="s">
        <v>782</v>
      </c>
      <c r="J77" s="444" t="s">
        <v>167</v>
      </c>
      <c r="K77" s="255" t="s">
        <v>109</v>
      </c>
      <c r="L77" s="255" t="s">
        <v>97</v>
      </c>
      <c r="M77" s="255"/>
      <c r="N77" s="255" t="s">
        <v>96</v>
      </c>
      <c r="O77" s="255" t="s">
        <v>43</v>
      </c>
      <c r="P77" s="255" t="s">
        <v>96</v>
      </c>
      <c r="Q77" s="255" t="s">
        <v>99</v>
      </c>
      <c r="R77" s="255" t="s">
        <v>98</v>
      </c>
      <c r="S77" s="255" t="s">
        <v>121</v>
      </c>
      <c r="T77" s="255" t="s">
        <v>487</v>
      </c>
      <c r="U77" s="255" t="s">
        <v>43</v>
      </c>
      <c r="V77" s="255" t="s">
        <v>43</v>
      </c>
      <c r="W77" s="255" t="s">
        <v>495</v>
      </c>
      <c r="X77" s="255" t="s">
        <v>43</v>
      </c>
      <c r="Y77" s="255">
        <v>0.004</v>
      </c>
      <c r="Z77" s="255" t="s">
        <v>103</v>
      </c>
      <c r="AA77" s="255" t="s">
        <v>167</v>
      </c>
      <c r="AB77" s="255" t="s">
        <v>68</v>
      </c>
      <c r="AC77" s="255" t="s">
        <v>43</v>
      </c>
      <c r="AD77" s="309" t="s">
        <v>150</v>
      </c>
      <c r="AE77" s="482" t="s">
        <v>736</v>
      </c>
      <c r="AF77" s="482"/>
      <c r="AG77" s="482"/>
      <c r="AH77" s="494">
        <f>Y77*1.04</f>
        <v>0.00416</v>
      </c>
      <c r="AI77" s="492">
        <f>Y77/AH77</f>
        <v>0.961538461538461</v>
      </c>
      <c r="AJ77" s="255"/>
      <c r="AK77" s="255"/>
      <c r="AL77" s="255"/>
      <c r="AM77" s="255"/>
      <c r="AN77" s="255" t="s">
        <v>116</v>
      </c>
      <c r="AO77" s="255" t="s">
        <v>775</v>
      </c>
      <c r="AP77" s="255"/>
      <c r="AQ77" s="255">
        <v>1</v>
      </c>
      <c r="AR77" s="255">
        <v>1</v>
      </c>
      <c r="AS77" s="255">
        <v>1</v>
      </c>
      <c r="AT77" s="255">
        <v>1</v>
      </c>
      <c r="AU77" s="255">
        <v>1</v>
      </c>
    </row>
    <row r="78" s="1" customFormat="1" ht="50.1" customHeight="1" spans="1:47">
      <c r="A78" s="255">
        <v>61</v>
      </c>
      <c r="B78" s="255"/>
      <c r="C78" s="255">
        <v>1</v>
      </c>
      <c r="D78" s="255"/>
      <c r="E78" s="255"/>
      <c r="F78" s="255" t="s">
        <v>380</v>
      </c>
      <c r="G78" s="430" t="s">
        <v>496</v>
      </c>
      <c r="H78" s="255" t="s">
        <v>496</v>
      </c>
      <c r="I78" s="255" t="s">
        <v>497</v>
      </c>
      <c r="J78" s="444" t="s">
        <v>498</v>
      </c>
      <c r="K78" s="255" t="s">
        <v>109</v>
      </c>
      <c r="L78" s="255" t="s">
        <v>97</v>
      </c>
      <c r="M78" s="255"/>
      <c r="N78" s="255" t="s">
        <v>96</v>
      </c>
      <c r="O78" s="255" t="s">
        <v>496</v>
      </c>
      <c r="P78" s="255" t="s">
        <v>43</v>
      </c>
      <c r="Q78" s="255" t="s">
        <v>99</v>
      </c>
      <c r="R78" s="255" t="s">
        <v>98</v>
      </c>
      <c r="S78" s="255" t="s">
        <v>305</v>
      </c>
      <c r="T78" s="255" t="s">
        <v>43</v>
      </c>
      <c r="U78" s="255" t="s">
        <v>43</v>
      </c>
      <c r="V78" s="255" t="s">
        <v>43</v>
      </c>
      <c r="W78" s="255" t="s">
        <v>43</v>
      </c>
      <c r="X78" s="255" t="s">
        <v>43</v>
      </c>
      <c r="Y78" s="255">
        <v>0.1</v>
      </c>
      <c r="Z78" s="255" t="s">
        <v>103</v>
      </c>
      <c r="AA78" s="255" t="s">
        <v>43</v>
      </c>
      <c r="AB78" s="255" t="s">
        <v>43</v>
      </c>
      <c r="AC78" s="255" t="s">
        <v>43</v>
      </c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 t="s">
        <v>116</v>
      </c>
      <c r="AO78" s="255" t="s">
        <v>761</v>
      </c>
      <c r="AP78" s="255"/>
      <c r="AQ78" s="255">
        <v>2</v>
      </c>
      <c r="AR78" s="255">
        <v>2</v>
      </c>
      <c r="AS78" s="255">
        <v>2</v>
      </c>
      <c r="AT78" s="255">
        <v>2</v>
      </c>
      <c r="AU78" s="255">
        <v>2</v>
      </c>
    </row>
    <row r="79" s="1" customFormat="1" ht="50.1" customHeight="1" spans="1:47">
      <c r="A79" s="255">
        <v>62</v>
      </c>
      <c r="B79" s="255"/>
      <c r="C79" s="255">
        <v>1</v>
      </c>
      <c r="D79" s="255"/>
      <c r="E79" s="255"/>
      <c r="F79" s="255" t="s">
        <v>500</v>
      </c>
      <c r="G79" s="430" t="s">
        <v>433</v>
      </c>
      <c r="H79" s="255" t="s">
        <v>783</v>
      </c>
      <c r="I79" s="255" t="s">
        <v>435</v>
      </c>
      <c r="J79" s="444" t="s">
        <v>784</v>
      </c>
      <c r="K79" s="255" t="s">
        <v>109</v>
      </c>
      <c r="L79" s="255" t="s">
        <v>97</v>
      </c>
      <c r="M79" s="255"/>
      <c r="N79" s="255" t="s">
        <v>96</v>
      </c>
      <c r="O79" s="255" t="s">
        <v>43</v>
      </c>
      <c r="P79" s="255" t="s">
        <v>43</v>
      </c>
      <c r="Q79" s="255" t="s">
        <v>99</v>
      </c>
      <c r="R79" s="255" t="s">
        <v>98</v>
      </c>
      <c r="S79" s="255" t="s">
        <v>305</v>
      </c>
      <c r="T79" s="255" t="s">
        <v>43</v>
      </c>
      <c r="U79" s="255" t="s">
        <v>43</v>
      </c>
      <c r="V79" s="255" t="s">
        <v>43</v>
      </c>
      <c r="W79" s="255" t="s">
        <v>43</v>
      </c>
      <c r="X79" s="255" t="s">
        <v>43</v>
      </c>
      <c r="Y79" s="255">
        <v>0.01</v>
      </c>
      <c r="Z79" s="255" t="s">
        <v>103</v>
      </c>
      <c r="AA79" s="255" t="s">
        <v>43</v>
      </c>
      <c r="AB79" s="255" t="s">
        <v>43</v>
      </c>
      <c r="AC79" s="255" t="s">
        <v>43</v>
      </c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 t="s">
        <v>116</v>
      </c>
      <c r="AO79" s="255" t="s">
        <v>436</v>
      </c>
      <c r="AP79" s="255"/>
      <c r="AQ79" s="255">
        <v>6</v>
      </c>
      <c r="AR79" s="255">
        <v>6</v>
      </c>
      <c r="AS79" s="255">
        <v>6</v>
      </c>
      <c r="AT79" s="255">
        <v>6</v>
      </c>
      <c r="AU79" s="255">
        <v>6</v>
      </c>
    </row>
    <row r="80" s="1" customFormat="1" ht="50.1" customHeight="1" spans="1:47">
      <c r="A80" s="255">
        <v>63</v>
      </c>
      <c r="B80" s="255"/>
      <c r="C80" s="255">
        <v>1</v>
      </c>
      <c r="D80" s="255"/>
      <c r="E80" s="255"/>
      <c r="F80" s="255" t="s">
        <v>118</v>
      </c>
      <c r="G80" s="430" t="s">
        <v>337</v>
      </c>
      <c r="H80" s="255" t="s">
        <v>337</v>
      </c>
      <c r="I80" s="255" t="s">
        <v>338</v>
      </c>
      <c r="J80" s="444" t="s">
        <v>339</v>
      </c>
      <c r="K80" s="255" t="s">
        <v>109</v>
      </c>
      <c r="L80" s="255" t="s">
        <v>97</v>
      </c>
      <c r="M80" s="255"/>
      <c r="N80" s="255" t="s">
        <v>96</v>
      </c>
      <c r="O80" s="255" t="s">
        <v>43</v>
      </c>
      <c r="P80" s="255" t="s">
        <v>43</v>
      </c>
      <c r="Q80" s="255" t="s">
        <v>98</v>
      </c>
      <c r="R80" s="255" t="s">
        <v>99</v>
      </c>
      <c r="S80" s="255" t="s">
        <v>340</v>
      </c>
      <c r="T80" s="255" t="s">
        <v>340</v>
      </c>
      <c r="U80" s="255" t="s">
        <v>43</v>
      </c>
      <c r="V80" s="255" t="s">
        <v>43</v>
      </c>
      <c r="W80" s="255" t="s">
        <v>43</v>
      </c>
      <c r="X80" s="255" t="s">
        <v>43</v>
      </c>
      <c r="Y80" s="255" t="s">
        <v>43</v>
      </c>
      <c r="Z80" s="255" t="s">
        <v>103</v>
      </c>
      <c r="AA80" s="255" t="s">
        <v>43</v>
      </c>
      <c r="AB80" s="255" t="s">
        <v>43</v>
      </c>
      <c r="AC80" s="255" t="s">
        <v>43</v>
      </c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 t="s">
        <v>116</v>
      </c>
      <c r="AO80" s="255" t="s">
        <v>785</v>
      </c>
      <c r="AP80" s="255"/>
      <c r="AQ80" s="255">
        <v>1</v>
      </c>
      <c r="AR80" s="255">
        <v>1</v>
      </c>
      <c r="AS80" s="255">
        <v>1</v>
      </c>
      <c r="AT80" s="255">
        <v>1</v>
      </c>
      <c r="AU80" s="255">
        <v>1</v>
      </c>
    </row>
    <row r="81" s="1" customFormat="1" ht="50.1" customHeight="1" spans="1:47">
      <c r="A81" s="255">
        <v>64</v>
      </c>
      <c r="B81" s="255"/>
      <c r="C81" s="255">
        <v>1</v>
      </c>
      <c r="D81" s="255"/>
      <c r="E81" s="255"/>
      <c r="F81" s="255" t="s">
        <v>118</v>
      </c>
      <c r="G81" s="430" t="s">
        <v>342</v>
      </c>
      <c r="H81" s="255" t="s">
        <v>342</v>
      </c>
      <c r="I81" s="255" t="s">
        <v>343</v>
      </c>
      <c r="J81" s="444" t="s">
        <v>344</v>
      </c>
      <c r="K81" s="255" t="s">
        <v>109</v>
      </c>
      <c r="L81" s="255" t="s">
        <v>97</v>
      </c>
      <c r="M81" s="255"/>
      <c r="N81" s="255" t="s">
        <v>96</v>
      </c>
      <c r="O81" s="255" t="s">
        <v>43</v>
      </c>
      <c r="P81" s="255" t="s">
        <v>43</v>
      </c>
      <c r="Q81" s="255" t="s">
        <v>98</v>
      </c>
      <c r="R81" s="255" t="s">
        <v>99</v>
      </c>
      <c r="S81" s="255" t="s">
        <v>340</v>
      </c>
      <c r="T81" s="255" t="s">
        <v>340</v>
      </c>
      <c r="U81" s="255" t="s">
        <v>43</v>
      </c>
      <c r="V81" s="255" t="s">
        <v>43</v>
      </c>
      <c r="W81" s="255" t="s">
        <v>43</v>
      </c>
      <c r="X81" s="255" t="s">
        <v>43</v>
      </c>
      <c r="Y81" s="255"/>
      <c r="Z81" s="255" t="s">
        <v>103</v>
      </c>
      <c r="AA81" s="255" t="s">
        <v>43</v>
      </c>
      <c r="AB81" s="255" t="s">
        <v>43</v>
      </c>
      <c r="AC81" s="255" t="s">
        <v>43</v>
      </c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 t="s">
        <v>116</v>
      </c>
      <c r="AO81" s="255" t="s">
        <v>785</v>
      </c>
      <c r="AP81" s="255"/>
      <c r="AQ81" s="255">
        <v>1</v>
      </c>
      <c r="AR81" s="255">
        <v>1</v>
      </c>
      <c r="AS81" s="255">
        <v>1</v>
      </c>
      <c r="AT81" s="255">
        <v>1</v>
      </c>
      <c r="AU81" s="255">
        <v>1</v>
      </c>
    </row>
    <row r="82" ht="50.1" customHeight="1" spans="1:47">
      <c r="A82" s="255">
        <v>65</v>
      </c>
      <c r="B82" s="255"/>
      <c r="C82" s="255">
        <v>1</v>
      </c>
      <c r="D82" s="255"/>
      <c r="E82" s="255"/>
      <c r="F82" s="255" t="s">
        <v>118</v>
      </c>
      <c r="G82" s="430" t="s">
        <v>345</v>
      </c>
      <c r="H82" s="255" t="s">
        <v>345</v>
      </c>
      <c r="I82" s="255" t="s">
        <v>346</v>
      </c>
      <c r="J82" s="444" t="s">
        <v>344</v>
      </c>
      <c r="K82" s="255" t="s">
        <v>109</v>
      </c>
      <c r="L82" s="255" t="s">
        <v>97</v>
      </c>
      <c r="M82" s="255"/>
      <c r="N82" s="255" t="s">
        <v>96</v>
      </c>
      <c r="O82" s="255" t="s">
        <v>43</v>
      </c>
      <c r="P82" s="255" t="s">
        <v>43</v>
      </c>
      <c r="Q82" s="255" t="s">
        <v>98</v>
      </c>
      <c r="R82" s="255" t="s">
        <v>99</v>
      </c>
      <c r="S82" s="255" t="s">
        <v>340</v>
      </c>
      <c r="T82" s="255" t="s">
        <v>340</v>
      </c>
      <c r="U82" s="255" t="s">
        <v>43</v>
      </c>
      <c r="V82" s="255" t="s">
        <v>43</v>
      </c>
      <c r="W82" s="255" t="s">
        <v>43</v>
      </c>
      <c r="X82" s="255" t="s">
        <v>43</v>
      </c>
      <c r="Y82" s="255">
        <v>0.1</v>
      </c>
      <c r="Z82" s="255" t="s">
        <v>103</v>
      </c>
      <c r="AA82" s="255" t="s">
        <v>43</v>
      </c>
      <c r="AB82" s="255" t="s">
        <v>43</v>
      </c>
      <c r="AC82" s="255" t="s">
        <v>43</v>
      </c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 t="s">
        <v>116</v>
      </c>
      <c r="AO82" s="255" t="s">
        <v>785</v>
      </c>
      <c r="AP82" s="255"/>
      <c r="AQ82" s="255">
        <v>1</v>
      </c>
      <c r="AR82" s="255">
        <v>1</v>
      </c>
      <c r="AS82" s="255">
        <v>1</v>
      </c>
      <c r="AT82" s="255">
        <v>1</v>
      </c>
      <c r="AU82" s="255">
        <v>1</v>
      </c>
    </row>
    <row r="83" ht="50.1" customHeight="1" spans="1:47">
      <c r="A83" s="255">
        <v>66</v>
      </c>
      <c r="B83" s="255"/>
      <c r="C83" s="255">
        <v>1</v>
      </c>
      <c r="D83" s="255"/>
      <c r="E83" s="255"/>
      <c r="F83" s="255" t="s">
        <v>118</v>
      </c>
      <c r="G83" s="430" t="s">
        <v>347</v>
      </c>
      <c r="H83" s="255" t="s">
        <v>347</v>
      </c>
      <c r="I83" s="255" t="s">
        <v>348</v>
      </c>
      <c r="J83" s="444" t="s">
        <v>344</v>
      </c>
      <c r="K83" s="255" t="s">
        <v>109</v>
      </c>
      <c r="L83" s="255" t="s">
        <v>97</v>
      </c>
      <c r="M83" s="255"/>
      <c r="N83" s="255" t="s">
        <v>96</v>
      </c>
      <c r="O83" s="255" t="s">
        <v>43</v>
      </c>
      <c r="P83" s="255" t="s">
        <v>43</v>
      </c>
      <c r="Q83" s="255" t="s">
        <v>98</v>
      </c>
      <c r="R83" s="255" t="s">
        <v>99</v>
      </c>
      <c r="S83" s="255" t="s">
        <v>340</v>
      </c>
      <c r="T83" s="255" t="s">
        <v>340</v>
      </c>
      <c r="U83" s="255" t="s">
        <v>43</v>
      </c>
      <c r="V83" s="255" t="s">
        <v>43</v>
      </c>
      <c r="W83" s="255" t="s">
        <v>43</v>
      </c>
      <c r="X83" s="255" t="s">
        <v>43</v>
      </c>
      <c r="Y83" s="255">
        <v>0.1</v>
      </c>
      <c r="Z83" s="255" t="s">
        <v>103</v>
      </c>
      <c r="AA83" s="255" t="s">
        <v>43</v>
      </c>
      <c r="AB83" s="255" t="s">
        <v>43</v>
      </c>
      <c r="AC83" s="255" t="s">
        <v>43</v>
      </c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 t="s">
        <v>116</v>
      </c>
      <c r="AO83" s="255" t="s">
        <v>785</v>
      </c>
      <c r="AP83" s="255"/>
      <c r="AQ83" s="255">
        <v>1</v>
      </c>
      <c r="AR83" s="255">
        <v>1</v>
      </c>
      <c r="AS83" s="255">
        <v>1</v>
      </c>
      <c r="AT83" s="255">
        <v>1</v>
      </c>
      <c r="AU83" s="255">
        <v>1</v>
      </c>
    </row>
    <row r="84" ht="50.1" customHeight="1" spans="1:47">
      <c r="A84" s="255">
        <v>67</v>
      </c>
      <c r="B84" s="255"/>
      <c r="C84" s="255">
        <v>1</v>
      </c>
      <c r="D84" s="255"/>
      <c r="E84" s="255"/>
      <c r="F84" s="255" t="s">
        <v>118</v>
      </c>
      <c r="G84" s="430" t="s">
        <v>349</v>
      </c>
      <c r="H84" s="255" t="s">
        <v>349</v>
      </c>
      <c r="I84" s="255" t="s">
        <v>350</v>
      </c>
      <c r="J84" s="444" t="s">
        <v>351</v>
      </c>
      <c r="K84" s="255" t="s">
        <v>109</v>
      </c>
      <c r="L84" s="255" t="s">
        <v>97</v>
      </c>
      <c r="M84" s="255"/>
      <c r="N84" s="255" t="s">
        <v>96</v>
      </c>
      <c r="O84" s="255" t="s">
        <v>349</v>
      </c>
      <c r="P84" s="255" t="s">
        <v>96</v>
      </c>
      <c r="Q84" s="255" t="s">
        <v>98</v>
      </c>
      <c r="R84" s="255" t="s">
        <v>99</v>
      </c>
      <c r="S84" s="255" t="s">
        <v>352</v>
      </c>
      <c r="T84" s="255" t="s">
        <v>43</v>
      </c>
      <c r="U84" s="255" t="s">
        <v>43</v>
      </c>
      <c r="V84" s="255" t="s">
        <v>43</v>
      </c>
      <c r="W84" s="255" t="s">
        <v>353</v>
      </c>
      <c r="X84" s="255" t="s">
        <v>43</v>
      </c>
      <c r="Y84" s="255">
        <v>0.2543</v>
      </c>
      <c r="Z84" s="255" t="s">
        <v>103</v>
      </c>
      <c r="AA84" s="255" t="s">
        <v>43</v>
      </c>
      <c r="AB84" s="255" t="s">
        <v>43</v>
      </c>
      <c r="AC84" s="255" t="s">
        <v>43</v>
      </c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 t="s">
        <v>116</v>
      </c>
      <c r="AO84" s="255" t="s">
        <v>786</v>
      </c>
      <c r="AP84" s="255"/>
      <c r="AQ84" s="255">
        <v>1</v>
      </c>
      <c r="AR84" s="255">
        <v>1</v>
      </c>
      <c r="AS84" s="255">
        <v>1</v>
      </c>
      <c r="AT84" s="255">
        <v>1</v>
      </c>
      <c r="AU84" s="255">
        <v>1</v>
      </c>
    </row>
    <row r="85" ht="50.1" customHeight="1" spans="1:47">
      <c r="A85" s="255">
        <v>68</v>
      </c>
      <c r="B85" s="255"/>
      <c r="C85" s="255">
        <v>1</v>
      </c>
      <c r="D85" s="255"/>
      <c r="E85" s="255"/>
      <c r="F85" s="255" t="s">
        <v>118</v>
      </c>
      <c r="G85" s="430" t="s">
        <v>787</v>
      </c>
      <c r="H85" s="255" t="s">
        <v>787</v>
      </c>
      <c r="I85" s="255" t="s">
        <v>788</v>
      </c>
      <c r="J85" s="444" t="s">
        <v>357</v>
      </c>
      <c r="K85" s="255" t="s">
        <v>109</v>
      </c>
      <c r="L85" s="255" t="s">
        <v>97</v>
      </c>
      <c r="M85" s="255"/>
      <c r="N85" s="255" t="s">
        <v>96</v>
      </c>
      <c r="O85" s="255" t="s">
        <v>43</v>
      </c>
      <c r="P85" s="255" t="s">
        <v>43</v>
      </c>
      <c r="Q85" s="255" t="s">
        <v>98</v>
      </c>
      <c r="R85" s="255" t="s">
        <v>99</v>
      </c>
      <c r="S85" s="255" t="s">
        <v>357</v>
      </c>
      <c r="T85" s="255" t="s">
        <v>43</v>
      </c>
      <c r="U85" s="255" t="s">
        <v>43</v>
      </c>
      <c r="V85" s="255" t="s">
        <v>43</v>
      </c>
      <c r="W85" s="255" t="s">
        <v>43</v>
      </c>
      <c r="X85" s="255" t="s">
        <v>43</v>
      </c>
      <c r="Y85" s="255" t="s">
        <v>43</v>
      </c>
      <c r="Z85" s="255" t="s">
        <v>103</v>
      </c>
      <c r="AA85" s="255" t="s">
        <v>43</v>
      </c>
      <c r="AB85" s="255" t="s">
        <v>43</v>
      </c>
      <c r="AC85" s="255" t="s">
        <v>43</v>
      </c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 t="s">
        <v>116</v>
      </c>
      <c r="AO85" s="255" t="s">
        <v>505</v>
      </c>
      <c r="AP85" s="255"/>
      <c r="AQ85" s="255">
        <v>1</v>
      </c>
      <c r="AR85" s="255">
        <v>1</v>
      </c>
      <c r="AS85" s="255">
        <v>1</v>
      </c>
      <c r="AT85" s="255">
        <v>1</v>
      </c>
      <c r="AU85" s="255">
        <v>1</v>
      </c>
    </row>
    <row r="86" ht="50.1" customHeight="1" spans="1:47">
      <c r="A86" s="255">
        <v>69</v>
      </c>
      <c r="B86" s="255"/>
      <c r="C86" s="255">
        <v>1</v>
      </c>
      <c r="D86" s="255"/>
      <c r="E86" s="255"/>
      <c r="F86" s="255" t="s">
        <v>358</v>
      </c>
      <c r="G86" s="430" t="s">
        <v>360</v>
      </c>
      <c r="H86" s="255" t="s">
        <v>360</v>
      </c>
      <c r="I86" s="255" t="s">
        <v>361</v>
      </c>
      <c r="J86" s="444" t="s">
        <v>362</v>
      </c>
      <c r="K86" s="255" t="s">
        <v>109</v>
      </c>
      <c r="L86" s="255" t="s">
        <v>97</v>
      </c>
      <c r="M86" s="255" t="s">
        <v>43</v>
      </c>
      <c r="N86" s="255" t="s">
        <v>96</v>
      </c>
      <c r="O86" s="255" t="s">
        <v>43</v>
      </c>
      <c r="P86" s="255" t="s">
        <v>43</v>
      </c>
      <c r="Q86" s="255" t="s">
        <v>99</v>
      </c>
      <c r="R86" s="255" t="s">
        <v>98</v>
      </c>
      <c r="S86" s="255" t="s">
        <v>43</v>
      </c>
      <c r="T86" s="255" t="s">
        <v>43</v>
      </c>
      <c r="U86" s="255" t="s">
        <v>43</v>
      </c>
      <c r="V86" s="255" t="s">
        <v>43</v>
      </c>
      <c r="W86" s="255" t="s">
        <v>43</v>
      </c>
      <c r="X86" s="255" t="s">
        <v>43</v>
      </c>
      <c r="Y86" s="255" t="s">
        <v>43</v>
      </c>
      <c r="Z86" s="255" t="s">
        <v>103</v>
      </c>
      <c r="AA86" s="255" t="s">
        <v>43</v>
      </c>
      <c r="AB86" s="255" t="s">
        <v>43</v>
      </c>
      <c r="AC86" s="255" t="s">
        <v>43</v>
      </c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 t="s">
        <v>116</v>
      </c>
      <c r="AO86" s="255" t="s">
        <v>505</v>
      </c>
      <c r="AP86" s="255"/>
      <c r="AQ86" s="255">
        <v>1</v>
      </c>
      <c r="AR86" s="255">
        <v>1</v>
      </c>
      <c r="AS86" s="255">
        <v>1</v>
      </c>
      <c r="AT86" s="255">
        <v>1</v>
      </c>
      <c r="AU86" s="255">
        <v>1</v>
      </c>
    </row>
  </sheetData>
  <autoFilter ref="A9:BE86">
    <extLst/>
  </autoFilter>
  <mergeCells count="51">
    <mergeCell ref="A1:AU1"/>
    <mergeCell ref="A4:I4"/>
    <mergeCell ref="A5:F5"/>
    <mergeCell ref="H5:I5"/>
    <mergeCell ref="A6:I6"/>
    <mergeCell ref="A7:I7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D3"/>
    <mergeCell ref="F2:I3"/>
    <mergeCell ref="J2:AO7"/>
  </mergeCells>
  <conditionalFormatting sqref="O25">
    <cfRule type="duplicateValues" dxfId="0" priority="2"/>
  </conditionalFormatting>
  <conditionalFormatting sqref="O40">
    <cfRule type="duplicateValues" dxfId="0" priority="6"/>
  </conditionalFormatting>
  <conditionalFormatting sqref="H41">
    <cfRule type="duplicateValues" dxfId="0" priority="7"/>
  </conditionalFormatting>
  <conditionalFormatting sqref="O41">
    <cfRule type="duplicateValues" dxfId="0" priority="5"/>
  </conditionalFormatting>
  <conditionalFormatting sqref="G75">
    <cfRule type="duplicateValues" dxfId="0" priority="1"/>
  </conditionalFormatting>
  <conditionalFormatting sqref="G63:G64">
    <cfRule type="duplicateValues" dxfId="0" priority="4"/>
  </conditionalFormatting>
  <conditionalFormatting sqref="H24:H25">
    <cfRule type="duplicateValues" dxfId="0" priority="3"/>
  </conditionalFormatting>
  <conditionalFormatting sqref="H39:H40">
    <cfRule type="duplicateValues" dxfId="0" priority="8"/>
  </conditionalFormatting>
  <conditionalFormatting sqref="H1 H87:H1048576">
    <cfRule type="duplicateValues" dxfId="0" priority="10"/>
  </conditionalFormatting>
  <conditionalFormatting sqref="H1:H23 H26:H38 H65:H1048576 H42:H61">
    <cfRule type="duplicateValues" dxfId="0" priority="9"/>
  </conditionalFormatting>
  <dataValidations count="1">
    <dataValidation type="list" allowBlank="1" showInputMessage="1" showErrorMessage="1" sqref="S46">
      <formula1>"装配总成件,焊接总成件,面料,塑料件,冷镦,钣金件,机加工件,标准件,非标件,线材件,管材件,圆钢"</formula1>
    </dataValidation>
  </dataValidations>
  <hyperlinks>
    <hyperlink ref="I42" location="'SHT0012294 靠背骨架焊接总成'!A1" display="靠背骨架焊接总成"/>
    <hyperlink ref="I48" location="SHT0012284主边调角器!A1" display="驾驶员主边调角器总成"/>
    <hyperlink ref="I49" location="SHT0012285副边调角器总成!A1" display="驾驶员副边调角器总成"/>
    <hyperlink ref="I66" location="底座模块化总成SHT0012280!A1" display="底座模块化总成"/>
  </hyperlinks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showGridLines="0" view="pageBreakPreview" zoomScale="55" zoomScaleNormal="85" workbookViewId="0">
      <pane xSplit="14" ySplit="7" topLeftCell="S8" activePane="bottomRight" state="frozen"/>
      <selection/>
      <selection pane="topRight"/>
      <selection pane="bottomLeft"/>
      <selection pane="bottomRight" activeCell="AB15" sqref="AB15"/>
    </sheetView>
  </sheetViews>
  <sheetFormatPr defaultColWidth="9" defaultRowHeight="20.1" customHeight="1"/>
  <cols>
    <col min="1" max="1" width="4.5" style="336" customWidth="1"/>
    <col min="2" max="11" width="2.62727272727273" style="336" customWidth="1"/>
    <col min="12" max="12" width="12.6363636363636" style="336" customWidth="1"/>
    <col min="13" max="13" width="13.7545454545455" style="336" customWidth="1"/>
    <col min="14" max="14" width="19.5" style="336" customWidth="1"/>
    <col min="15" max="15" width="11.1272727272727" style="338" customWidth="1"/>
    <col min="16" max="16" width="5.62727272727273" style="336" hidden="1" customWidth="1" outlineLevel="1"/>
    <col min="17" max="17" width="4.87272727272727" style="336" hidden="1" customWidth="1" outlineLevel="1"/>
    <col min="18" max="18" width="7.37272727272727" style="336" customWidth="1" collapsed="1"/>
    <col min="19" max="19" width="6.25454545454545" style="339" hidden="1" customWidth="1" outlineLevel="1"/>
    <col min="20" max="20" width="11.2545454545455" style="340" hidden="1" customWidth="1" outlineLevel="1"/>
    <col min="21" max="21" width="5.25454545454545" style="341" hidden="1" customWidth="1" outlineLevel="1"/>
    <col min="22" max="22" width="8.37272727272727" style="339" customWidth="1" collapsed="1"/>
    <col min="23" max="23" width="7.62727272727273" style="339" customWidth="1"/>
    <col min="24" max="24" width="11.3727272727273" style="339" customWidth="1"/>
    <col min="25" max="25" width="7.75454545454545" style="339" customWidth="1"/>
    <col min="26" max="26" width="17.7545454545455" style="339" customWidth="1" outlineLevel="1"/>
    <col min="27" max="27" width="13.2545454545455" style="336" customWidth="1" outlineLevel="1"/>
    <col min="28" max="28" width="8.75454545454545" style="342" customWidth="1"/>
    <col min="29" max="29" width="7.45454545454545" style="336" customWidth="1"/>
    <col min="30" max="33" width="8.63636363636364" style="336" customWidth="1" outlineLevel="1"/>
    <col min="34" max="34" width="8.63636363636364" style="343" customWidth="1" outlineLevel="1"/>
    <col min="35" max="35" width="8.63636363636364" style="344" customWidth="1" outlineLevel="1"/>
    <col min="36" max="37" width="8.63636363636364" style="336" customWidth="1" outlineLevel="1"/>
    <col min="38" max="38" width="10.6363636363636" style="336" customWidth="1"/>
    <col min="39" max="39" width="30.6363636363636" style="336" customWidth="1"/>
    <col min="40" max="40" width="8.25454545454545" style="336" customWidth="1"/>
    <col min="41" max="41" width="9.5" style="336" customWidth="1"/>
    <col min="42" max="16384" width="9" style="336"/>
  </cols>
  <sheetData>
    <row r="1" ht="19.5" customHeight="1" spans="1:41">
      <c r="A1" s="345" t="s">
        <v>610</v>
      </c>
      <c r="B1" s="346"/>
      <c r="C1" s="346"/>
      <c r="D1" s="346"/>
      <c r="E1" s="347"/>
      <c r="F1" s="345" t="s">
        <v>789</v>
      </c>
      <c r="G1" s="346"/>
      <c r="H1" s="346"/>
      <c r="I1" s="346"/>
      <c r="J1" s="346"/>
      <c r="K1" s="347"/>
      <c r="L1" s="347"/>
      <c r="M1" s="349" t="s">
        <v>790</v>
      </c>
      <c r="N1" s="349"/>
      <c r="O1" s="358" t="s">
        <v>791</v>
      </c>
      <c r="P1" s="340"/>
      <c r="Q1" s="340"/>
      <c r="R1" s="340"/>
      <c r="S1" s="340"/>
      <c r="T1" s="37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91"/>
      <c r="AI1" s="392"/>
      <c r="AJ1" s="340"/>
      <c r="AK1" s="340"/>
      <c r="AL1" s="340"/>
      <c r="AM1" s="340"/>
      <c r="AN1" s="357" t="s">
        <v>28</v>
      </c>
      <c r="AO1" s="407"/>
    </row>
    <row r="2" ht="30" customHeight="1" spans="1:41">
      <c r="A2" s="348" t="s">
        <v>38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58"/>
      <c r="P2" s="340"/>
      <c r="Q2" s="340"/>
      <c r="R2" s="340"/>
      <c r="S2" s="340"/>
      <c r="T2" s="37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91"/>
      <c r="AI2" s="392"/>
      <c r="AJ2" s="340"/>
      <c r="AK2" s="340"/>
      <c r="AL2" s="340"/>
      <c r="AM2" s="340"/>
      <c r="AN2" s="357" t="s">
        <v>792</v>
      </c>
      <c r="AO2" s="408" t="s">
        <v>793</v>
      </c>
    </row>
    <row r="3" ht="21" customHeight="1" spans="1:41">
      <c r="A3" s="349" t="s">
        <v>794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 t="s">
        <v>41</v>
      </c>
      <c r="N3" s="349"/>
      <c r="O3" s="358"/>
      <c r="P3" s="340"/>
      <c r="Q3" s="340"/>
      <c r="R3" s="340"/>
      <c r="S3" s="340"/>
      <c r="T3" s="37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91"/>
      <c r="AI3" s="392"/>
      <c r="AJ3" s="340"/>
      <c r="AK3" s="340"/>
      <c r="AL3" s="340"/>
      <c r="AM3" s="340"/>
      <c r="AN3" s="357" t="s">
        <v>42</v>
      </c>
      <c r="AO3" s="409"/>
    </row>
    <row r="4" ht="15.75" customHeight="1" spans="1:41">
      <c r="A4" s="349" t="s">
        <v>795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8"/>
      <c r="P4" s="340"/>
      <c r="Q4" s="340"/>
      <c r="R4" s="340"/>
      <c r="S4" s="340"/>
      <c r="T4" s="37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91"/>
      <c r="AI4" s="392"/>
      <c r="AJ4" s="340"/>
      <c r="AK4" s="340"/>
      <c r="AL4" s="340"/>
      <c r="AM4" s="340"/>
      <c r="AN4" s="357" t="s">
        <v>19</v>
      </c>
      <c r="AO4" s="409"/>
    </row>
    <row r="5" ht="16.5" customHeight="1" spans="1:41">
      <c r="A5" s="350" t="s">
        <v>45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9"/>
      <c r="O5" s="358"/>
      <c r="P5" s="340"/>
      <c r="Q5" s="340"/>
      <c r="R5" s="340"/>
      <c r="S5" s="340"/>
      <c r="T5" s="37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91"/>
      <c r="AI5" s="392"/>
      <c r="AJ5" s="340"/>
      <c r="AK5" s="340"/>
      <c r="AL5" s="340"/>
      <c r="AM5" s="340"/>
      <c r="AN5" s="356" t="s">
        <v>796</v>
      </c>
      <c r="AO5" s="410"/>
    </row>
    <row r="6" s="336" customFormat="1" ht="15" customHeight="1" spans="1:41">
      <c r="A6" s="352" t="s">
        <v>47</v>
      </c>
      <c r="B6" s="353" t="s">
        <v>48</v>
      </c>
      <c r="C6" s="354"/>
      <c r="D6" s="354"/>
      <c r="E6" s="354"/>
      <c r="F6" s="354"/>
      <c r="G6" s="354"/>
      <c r="H6" s="354"/>
      <c r="I6" s="354"/>
      <c r="J6" s="354"/>
      <c r="K6" s="360"/>
      <c r="L6" s="361" t="s">
        <v>50</v>
      </c>
      <c r="M6" s="361" t="s">
        <v>28</v>
      </c>
      <c r="N6" s="362" t="s">
        <v>29</v>
      </c>
      <c r="O6" s="362" t="s">
        <v>613</v>
      </c>
      <c r="P6" s="362" t="s">
        <v>52</v>
      </c>
      <c r="Q6" s="362" t="s">
        <v>53</v>
      </c>
      <c r="R6" s="362" t="s">
        <v>14</v>
      </c>
      <c r="S6" s="371" t="s">
        <v>54</v>
      </c>
      <c r="T6" s="357" t="s">
        <v>614</v>
      </c>
      <c r="U6" s="372" t="s">
        <v>615</v>
      </c>
      <c r="V6" s="361" t="s">
        <v>57</v>
      </c>
      <c r="W6" s="373" t="s">
        <v>616</v>
      </c>
      <c r="X6" s="373" t="s">
        <v>617</v>
      </c>
      <c r="Y6" s="373" t="s">
        <v>60</v>
      </c>
      <c r="Z6" s="373" t="s">
        <v>62</v>
      </c>
      <c r="AA6" s="378" t="s">
        <v>63</v>
      </c>
      <c r="AB6" s="379" t="s">
        <v>65</v>
      </c>
      <c r="AC6" s="362" t="s">
        <v>69</v>
      </c>
      <c r="AD6" s="380" t="s">
        <v>70</v>
      </c>
      <c r="AE6" s="381" t="s">
        <v>72</v>
      </c>
      <c r="AF6" s="382"/>
      <c r="AG6" s="393"/>
      <c r="AH6" s="394" t="s">
        <v>635</v>
      </c>
      <c r="AI6" s="395" t="s">
        <v>74</v>
      </c>
      <c r="AJ6" s="396" t="s">
        <v>636</v>
      </c>
      <c r="AK6" s="396" t="s">
        <v>797</v>
      </c>
      <c r="AL6" s="397" t="s">
        <v>620</v>
      </c>
      <c r="AM6" s="397" t="s">
        <v>798</v>
      </c>
      <c r="AN6" s="398" t="s">
        <v>20</v>
      </c>
      <c r="AO6" s="362" t="s">
        <v>90</v>
      </c>
    </row>
    <row r="7" s="337" customFormat="1" ht="18" customHeight="1" spans="1:41">
      <c r="A7" s="355"/>
      <c r="B7" s="356">
        <v>0</v>
      </c>
      <c r="C7" s="356">
        <v>1</v>
      </c>
      <c r="D7" s="356">
        <v>2</v>
      </c>
      <c r="E7" s="356">
        <v>3</v>
      </c>
      <c r="F7" s="356">
        <v>4</v>
      </c>
      <c r="G7" s="356">
        <v>5</v>
      </c>
      <c r="H7" s="356">
        <v>6</v>
      </c>
      <c r="I7" s="356">
        <v>7</v>
      </c>
      <c r="J7" s="356">
        <v>8</v>
      </c>
      <c r="K7" s="363">
        <v>9</v>
      </c>
      <c r="L7" s="364"/>
      <c r="M7" s="364"/>
      <c r="N7" s="365"/>
      <c r="O7" s="365"/>
      <c r="P7" s="365"/>
      <c r="Q7" s="365"/>
      <c r="R7" s="365"/>
      <c r="S7" s="374"/>
      <c r="T7" s="357"/>
      <c r="U7" s="375"/>
      <c r="V7" s="364"/>
      <c r="W7" s="376"/>
      <c r="X7" s="376"/>
      <c r="Y7" s="376"/>
      <c r="Z7" s="376"/>
      <c r="AA7" s="383"/>
      <c r="AB7" s="384"/>
      <c r="AC7" s="365"/>
      <c r="AD7" s="385"/>
      <c r="AE7" s="386" t="s">
        <v>91</v>
      </c>
      <c r="AF7" s="386" t="s">
        <v>92</v>
      </c>
      <c r="AG7" s="386" t="s">
        <v>93</v>
      </c>
      <c r="AH7" s="399"/>
      <c r="AI7" s="400"/>
      <c r="AJ7" s="401"/>
      <c r="AK7" s="401"/>
      <c r="AL7" s="402"/>
      <c r="AM7" s="402"/>
      <c r="AN7" s="403"/>
      <c r="AO7" s="365"/>
    </row>
    <row r="8" ht="30" customHeight="1" spans="1:41">
      <c r="A8" s="357">
        <f t="shared" ref="A8:A22" si="0">ROW()-7</f>
        <v>1</v>
      </c>
      <c r="B8" s="357" t="s">
        <v>799</v>
      </c>
      <c r="C8" s="357"/>
      <c r="D8" s="357"/>
      <c r="E8" s="357"/>
      <c r="F8" s="357"/>
      <c r="G8" s="357"/>
      <c r="H8" s="357"/>
      <c r="I8" s="357"/>
      <c r="J8" s="357"/>
      <c r="K8" s="357"/>
      <c r="L8" s="357" t="s">
        <v>175</v>
      </c>
      <c r="M8" s="357" t="s">
        <v>175</v>
      </c>
      <c r="N8" s="366" t="s">
        <v>176</v>
      </c>
      <c r="O8" s="367" t="s">
        <v>800</v>
      </c>
      <c r="P8" s="357" t="s">
        <v>109</v>
      </c>
      <c r="Q8" s="357" t="s">
        <v>97</v>
      </c>
      <c r="R8" s="357"/>
      <c r="S8" s="357" t="s">
        <v>96</v>
      </c>
      <c r="T8" s="357" t="s">
        <v>801</v>
      </c>
      <c r="U8" s="357" t="s">
        <v>96</v>
      </c>
      <c r="V8" s="377" t="s">
        <v>98</v>
      </c>
      <c r="W8" s="377" t="s">
        <v>99</v>
      </c>
      <c r="X8" s="377" t="s">
        <v>312</v>
      </c>
      <c r="Y8" s="357" t="s">
        <v>101</v>
      </c>
      <c r="Z8" s="377" t="s">
        <v>43</v>
      </c>
      <c r="AA8" s="357" t="s">
        <v>178</v>
      </c>
      <c r="AB8" s="387">
        <f>AB9+AB12+AB13+AB14+AB15+AB16+AB17+AB18+AB19+AB20*3+AB21+AB22</f>
        <v>0.8667</v>
      </c>
      <c r="AC8" s="357"/>
      <c r="AD8" s="388"/>
      <c r="AE8" s="388"/>
      <c r="AF8" s="388"/>
      <c r="AG8" s="388"/>
      <c r="AH8" s="404"/>
      <c r="AI8" s="405"/>
      <c r="AJ8" s="388"/>
      <c r="AK8" s="388"/>
      <c r="AL8" s="406" t="s">
        <v>105</v>
      </c>
      <c r="AM8" s="406" t="s">
        <v>802</v>
      </c>
      <c r="AN8" s="357"/>
      <c r="AO8" s="357">
        <v>1</v>
      </c>
    </row>
    <row r="9" ht="30" customHeight="1" spans="1:41">
      <c r="A9" s="357">
        <f t="shared" si="0"/>
        <v>2</v>
      </c>
      <c r="B9" s="357"/>
      <c r="C9" s="357" t="s">
        <v>799</v>
      </c>
      <c r="D9" s="357"/>
      <c r="E9" s="357"/>
      <c r="F9" s="357"/>
      <c r="G9" s="357"/>
      <c r="H9" s="357"/>
      <c r="I9" s="357"/>
      <c r="J9" s="357"/>
      <c r="K9" s="357"/>
      <c r="L9" s="357"/>
      <c r="M9" s="357" t="s">
        <v>803</v>
      </c>
      <c r="N9" s="366" t="s">
        <v>804</v>
      </c>
      <c r="O9" s="367" t="s">
        <v>800</v>
      </c>
      <c r="P9" s="357" t="s">
        <v>109</v>
      </c>
      <c r="Q9" s="357" t="s">
        <v>97</v>
      </c>
      <c r="R9" s="357"/>
      <c r="S9" s="357" t="s">
        <v>96</v>
      </c>
      <c r="T9" s="357" t="s">
        <v>805</v>
      </c>
      <c r="U9" s="357" t="s">
        <v>96</v>
      </c>
      <c r="V9" s="377" t="s">
        <v>98</v>
      </c>
      <c r="W9" s="377" t="s">
        <v>99</v>
      </c>
      <c r="X9" s="377" t="s">
        <v>121</v>
      </c>
      <c r="Y9" s="357" t="s">
        <v>101</v>
      </c>
      <c r="Z9" s="377" t="s">
        <v>43</v>
      </c>
      <c r="AA9" s="357" t="s">
        <v>806</v>
      </c>
      <c r="AB9" s="387">
        <f>AB10+AB11</f>
        <v>0.24</v>
      </c>
      <c r="AC9" s="357"/>
      <c r="AD9" s="388"/>
      <c r="AE9" s="388"/>
      <c r="AF9" s="388"/>
      <c r="AG9" s="388"/>
      <c r="AH9" s="404"/>
      <c r="AI9" s="405"/>
      <c r="AJ9" s="388"/>
      <c r="AK9" s="388"/>
      <c r="AL9" s="406" t="s">
        <v>111</v>
      </c>
      <c r="AM9" s="406"/>
      <c r="AN9" s="357"/>
      <c r="AO9" s="357">
        <v>1</v>
      </c>
    </row>
    <row r="10" ht="30" customHeight="1" spans="1:41">
      <c r="A10" s="357">
        <f t="shared" si="0"/>
        <v>3</v>
      </c>
      <c r="B10" s="357"/>
      <c r="C10" s="357"/>
      <c r="D10" s="357" t="s">
        <v>799</v>
      </c>
      <c r="E10" s="357"/>
      <c r="F10" s="357"/>
      <c r="G10" s="357"/>
      <c r="H10" s="357"/>
      <c r="I10" s="357"/>
      <c r="J10" s="357"/>
      <c r="K10" s="357"/>
      <c r="L10" s="357" t="s">
        <v>807</v>
      </c>
      <c r="M10" s="357" t="s">
        <v>807</v>
      </c>
      <c r="N10" s="366" t="s">
        <v>808</v>
      </c>
      <c r="O10" s="367" t="s">
        <v>800</v>
      </c>
      <c r="P10" s="357" t="s">
        <v>109</v>
      </c>
      <c r="Q10" s="357" t="s">
        <v>97</v>
      </c>
      <c r="R10" s="357"/>
      <c r="S10" s="357" t="s">
        <v>96</v>
      </c>
      <c r="T10" s="357" t="s">
        <v>805</v>
      </c>
      <c r="U10" s="357" t="s">
        <v>96</v>
      </c>
      <c r="V10" s="377" t="s">
        <v>98</v>
      </c>
      <c r="W10" s="377" t="s">
        <v>99</v>
      </c>
      <c r="X10" s="377" t="s">
        <v>809</v>
      </c>
      <c r="Y10" s="357" t="s">
        <v>127</v>
      </c>
      <c r="Z10" s="377" t="s">
        <v>43</v>
      </c>
      <c r="AA10" s="357" t="s">
        <v>806</v>
      </c>
      <c r="AB10" s="387">
        <v>0.152</v>
      </c>
      <c r="AC10" s="357"/>
      <c r="AD10" s="388" t="s">
        <v>122</v>
      </c>
      <c r="AE10" s="388" t="s">
        <v>624</v>
      </c>
      <c r="AF10" s="388"/>
      <c r="AG10" s="388"/>
      <c r="AH10" s="404">
        <f>AB10*1.08</f>
        <v>0.16416</v>
      </c>
      <c r="AI10" s="405">
        <f t="shared" ref="AI9:AI19" si="1">AB10/AH10</f>
        <v>0.925925925925926</v>
      </c>
      <c r="AJ10" s="388"/>
      <c r="AK10" s="388"/>
      <c r="AL10" s="406" t="s">
        <v>116</v>
      </c>
      <c r="AM10" s="406" t="s">
        <v>810</v>
      </c>
      <c r="AN10" s="357"/>
      <c r="AO10" s="357">
        <v>1</v>
      </c>
    </row>
    <row r="11" ht="30" customHeight="1" spans="1:41">
      <c r="A11" s="357">
        <f t="shared" si="0"/>
        <v>4</v>
      </c>
      <c r="B11" s="357"/>
      <c r="C11" s="357"/>
      <c r="D11" s="357" t="s">
        <v>799</v>
      </c>
      <c r="E11" s="357"/>
      <c r="F11" s="357"/>
      <c r="G11" s="357"/>
      <c r="H11" s="357"/>
      <c r="I11" s="357"/>
      <c r="J11" s="357"/>
      <c r="K11" s="357"/>
      <c r="L11" s="357" t="s">
        <v>811</v>
      </c>
      <c r="M11" s="357" t="s">
        <v>811</v>
      </c>
      <c r="N11" s="366" t="s">
        <v>812</v>
      </c>
      <c r="O11" s="367" t="s">
        <v>205</v>
      </c>
      <c r="P11" s="357" t="s">
        <v>109</v>
      </c>
      <c r="Q11" s="357" t="s">
        <v>97</v>
      </c>
      <c r="R11" s="357"/>
      <c r="S11" s="357" t="s">
        <v>96</v>
      </c>
      <c r="T11" s="357" t="s">
        <v>805</v>
      </c>
      <c r="U11" s="357" t="s">
        <v>96</v>
      </c>
      <c r="V11" s="377" t="s">
        <v>98</v>
      </c>
      <c r="W11" s="377" t="s">
        <v>99</v>
      </c>
      <c r="X11" s="377" t="s">
        <v>121</v>
      </c>
      <c r="Y11" s="357" t="s">
        <v>327</v>
      </c>
      <c r="Z11" s="357" t="s">
        <v>813</v>
      </c>
      <c r="AA11" s="357" t="s">
        <v>814</v>
      </c>
      <c r="AB11" s="387">
        <v>0.088</v>
      </c>
      <c r="AC11" s="357"/>
      <c r="AD11" s="388" t="s">
        <v>150</v>
      </c>
      <c r="AE11" s="388" t="s">
        <v>151</v>
      </c>
      <c r="AF11" s="388"/>
      <c r="AG11" s="388"/>
      <c r="AH11" s="404">
        <f t="shared" ref="AH9:AH15" si="2">AB11*1.02</f>
        <v>0.08976</v>
      </c>
      <c r="AI11" s="405">
        <f t="shared" si="1"/>
        <v>0.980392156862745</v>
      </c>
      <c r="AJ11" s="388"/>
      <c r="AK11" s="388"/>
      <c r="AL11" s="406" t="s">
        <v>105</v>
      </c>
      <c r="AM11" s="406" t="s">
        <v>180</v>
      </c>
      <c r="AN11" s="357"/>
      <c r="AO11" s="357">
        <v>1</v>
      </c>
    </row>
    <row r="12" ht="30" customHeight="1" spans="1:41">
      <c r="A12" s="357">
        <f t="shared" si="0"/>
        <v>5</v>
      </c>
      <c r="B12" s="357"/>
      <c r="C12" s="357" t="s">
        <v>799</v>
      </c>
      <c r="D12" s="357"/>
      <c r="E12" s="357"/>
      <c r="F12" s="357"/>
      <c r="G12" s="357"/>
      <c r="H12" s="357"/>
      <c r="I12" s="357"/>
      <c r="J12" s="357"/>
      <c r="K12" s="357"/>
      <c r="L12" s="357" t="s">
        <v>815</v>
      </c>
      <c r="M12" s="357" t="s">
        <v>815</v>
      </c>
      <c r="N12" s="366" t="s">
        <v>816</v>
      </c>
      <c r="O12" s="367" t="s">
        <v>205</v>
      </c>
      <c r="P12" s="357" t="s">
        <v>109</v>
      </c>
      <c r="Q12" s="357" t="s">
        <v>97</v>
      </c>
      <c r="R12" s="357"/>
      <c r="S12" s="357" t="s">
        <v>96</v>
      </c>
      <c r="T12" s="357" t="s">
        <v>815</v>
      </c>
      <c r="U12" s="357" t="s">
        <v>96</v>
      </c>
      <c r="V12" s="377" t="s">
        <v>98</v>
      </c>
      <c r="W12" s="377" t="s">
        <v>99</v>
      </c>
      <c r="X12" s="377" t="s">
        <v>121</v>
      </c>
      <c r="Y12" s="357" t="s">
        <v>193</v>
      </c>
      <c r="Z12" s="377" t="s">
        <v>43</v>
      </c>
      <c r="AA12" s="357" t="s">
        <v>817</v>
      </c>
      <c r="AB12" s="387">
        <v>0.388</v>
      </c>
      <c r="AC12" s="357" t="s">
        <v>818</v>
      </c>
      <c r="AD12" s="388" t="s">
        <v>150</v>
      </c>
      <c r="AE12" s="388" t="s">
        <v>151</v>
      </c>
      <c r="AF12" s="388"/>
      <c r="AG12" s="388"/>
      <c r="AH12" s="404">
        <f t="shared" si="2"/>
        <v>0.39576</v>
      </c>
      <c r="AI12" s="405">
        <f t="shared" si="1"/>
        <v>0.980392156862745</v>
      </c>
      <c r="AJ12" s="388"/>
      <c r="AK12" s="388"/>
      <c r="AL12" s="406" t="s">
        <v>105</v>
      </c>
      <c r="AM12" s="406" t="s">
        <v>180</v>
      </c>
      <c r="AN12" s="357"/>
      <c r="AO12" s="357">
        <v>1</v>
      </c>
    </row>
    <row r="13" ht="30" customHeight="1" spans="1:41">
      <c r="A13" s="357">
        <f t="shared" si="0"/>
        <v>6</v>
      </c>
      <c r="B13" s="357"/>
      <c r="C13" s="357" t="s">
        <v>799</v>
      </c>
      <c r="D13" s="357"/>
      <c r="E13" s="357"/>
      <c r="F13" s="357"/>
      <c r="G13" s="357"/>
      <c r="H13" s="357"/>
      <c r="I13" s="357"/>
      <c r="J13" s="357"/>
      <c r="K13" s="357"/>
      <c r="L13" s="357" t="s">
        <v>819</v>
      </c>
      <c r="M13" s="357" t="s">
        <v>819</v>
      </c>
      <c r="N13" s="366" t="s">
        <v>820</v>
      </c>
      <c r="O13" s="367" t="s">
        <v>205</v>
      </c>
      <c r="P13" s="357" t="s">
        <v>109</v>
      </c>
      <c r="Q13" s="357" t="s">
        <v>97</v>
      </c>
      <c r="R13" s="357"/>
      <c r="S13" s="357" t="s">
        <v>96</v>
      </c>
      <c r="T13" s="357" t="s">
        <v>819</v>
      </c>
      <c r="U13" s="357" t="s">
        <v>96</v>
      </c>
      <c r="V13" s="377" t="s">
        <v>98</v>
      </c>
      <c r="W13" s="377" t="s">
        <v>99</v>
      </c>
      <c r="X13" s="377" t="s">
        <v>121</v>
      </c>
      <c r="Y13" s="357" t="s">
        <v>327</v>
      </c>
      <c r="Z13" s="357" t="s">
        <v>813</v>
      </c>
      <c r="AA13" s="357" t="s">
        <v>821</v>
      </c>
      <c r="AB13" s="387">
        <v>0.067</v>
      </c>
      <c r="AC13" s="357" t="s">
        <v>822</v>
      </c>
      <c r="AD13" s="388" t="s">
        <v>150</v>
      </c>
      <c r="AE13" s="388" t="s">
        <v>151</v>
      </c>
      <c r="AF13" s="388"/>
      <c r="AG13" s="388"/>
      <c r="AH13" s="404">
        <f t="shared" si="2"/>
        <v>0.06834</v>
      </c>
      <c r="AI13" s="405">
        <f t="shared" si="1"/>
        <v>0.980392156862745</v>
      </c>
      <c r="AJ13" s="388"/>
      <c r="AK13" s="388"/>
      <c r="AL13" s="406" t="s">
        <v>105</v>
      </c>
      <c r="AM13" s="406" t="s">
        <v>180</v>
      </c>
      <c r="AN13" s="357"/>
      <c r="AO13" s="357">
        <v>1</v>
      </c>
    </row>
    <row r="14" ht="30" customHeight="1" spans="1:41">
      <c r="A14" s="357">
        <f t="shared" si="0"/>
        <v>7</v>
      </c>
      <c r="B14" s="357"/>
      <c r="C14" s="357" t="s">
        <v>799</v>
      </c>
      <c r="D14" s="357"/>
      <c r="E14" s="357"/>
      <c r="F14" s="357"/>
      <c r="G14" s="357"/>
      <c r="H14" s="357"/>
      <c r="I14" s="357"/>
      <c r="J14" s="357"/>
      <c r="K14" s="357"/>
      <c r="L14" s="357" t="s">
        <v>823</v>
      </c>
      <c r="M14" s="357" t="s">
        <v>823</v>
      </c>
      <c r="N14" s="366" t="s">
        <v>824</v>
      </c>
      <c r="O14" s="367" t="s">
        <v>205</v>
      </c>
      <c r="P14" s="357" t="s">
        <v>109</v>
      </c>
      <c r="Q14" s="357" t="s">
        <v>97</v>
      </c>
      <c r="R14" s="357"/>
      <c r="S14" s="357" t="s">
        <v>96</v>
      </c>
      <c r="T14" s="357" t="s">
        <v>823</v>
      </c>
      <c r="U14" s="357" t="s">
        <v>96</v>
      </c>
      <c r="V14" s="377" t="s">
        <v>98</v>
      </c>
      <c r="W14" s="377" t="s">
        <v>99</v>
      </c>
      <c r="X14" s="377" t="s">
        <v>121</v>
      </c>
      <c r="Y14" s="357" t="s">
        <v>410</v>
      </c>
      <c r="Z14" s="377" t="s">
        <v>43</v>
      </c>
      <c r="AA14" s="356" t="s">
        <v>825</v>
      </c>
      <c r="AB14" s="389">
        <v>0.004</v>
      </c>
      <c r="AC14" s="357"/>
      <c r="AD14" s="388" t="s">
        <v>150</v>
      </c>
      <c r="AE14" s="388" t="s">
        <v>151</v>
      </c>
      <c r="AF14" s="388"/>
      <c r="AG14" s="388"/>
      <c r="AH14" s="404">
        <f t="shared" si="2"/>
        <v>0.00408</v>
      </c>
      <c r="AI14" s="405">
        <f t="shared" si="1"/>
        <v>0.980392156862745</v>
      </c>
      <c r="AJ14" s="388"/>
      <c r="AK14" s="388"/>
      <c r="AL14" s="406" t="s">
        <v>105</v>
      </c>
      <c r="AM14" s="406" t="s">
        <v>180</v>
      </c>
      <c r="AN14" s="357"/>
      <c r="AO14" s="357">
        <v>1</v>
      </c>
    </row>
    <row r="15" ht="30" customHeight="1" spans="1:41">
      <c r="A15" s="357">
        <f t="shared" si="0"/>
        <v>8</v>
      </c>
      <c r="B15" s="357"/>
      <c r="C15" s="357" t="s">
        <v>799</v>
      </c>
      <c r="D15" s="357"/>
      <c r="E15" s="357"/>
      <c r="F15" s="357"/>
      <c r="G15" s="357"/>
      <c r="H15" s="357"/>
      <c r="I15" s="357"/>
      <c r="J15" s="357"/>
      <c r="K15" s="357"/>
      <c r="L15" s="357" t="s">
        <v>826</v>
      </c>
      <c r="M15" s="357" t="s">
        <v>826</v>
      </c>
      <c r="N15" s="366" t="s">
        <v>827</v>
      </c>
      <c r="O15" s="367" t="s">
        <v>205</v>
      </c>
      <c r="P15" s="357" t="s">
        <v>109</v>
      </c>
      <c r="Q15" s="357" t="s">
        <v>97</v>
      </c>
      <c r="R15" s="357"/>
      <c r="S15" s="357" t="s">
        <v>96</v>
      </c>
      <c r="T15" s="357" t="s">
        <v>828</v>
      </c>
      <c r="U15" s="357" t="s">
        <v>96</v>
      </c>
      <c r="V15" s="377" t="s">
        <v>98</v>
      </c>
      <c r="W15" s="377" t="s">
        <v>99</v>
      </c>
      <c r="X15" s="377" t="s">
        <v>121</v>
      </c>
      <c r="Y15" s="357" t="s">
        <v>410</v>
      </c>
      <c r="Z15" s="377" t="s">
        <v>43</v>
      </c>
      <c r="AA15" s="356" t="s">
        <v>829</v>
      </c>
      <c r="AB15" s="389">
        <v>0.001</v>
      </c>
      <c r="AC15" s="357"/>
      <c r="AD15" s="388" t="s">
        <v>150</v>
      </c>
      <c r="AE15" s="388" t="s">
        <v>151</v>
      </c>
      <c r="AF15" s="388"/>
      <c r="AG15" s="388"/>
      <c r="AH15" s="404">
        <f t="shared" si="2"/>
        <v>0.00102</v>
      </c>
      <c r="AI15" s="405">
        <f t="shared" si="1"/>
        <v>0.980392156862745</v>
      </c>
      <c r="AJ15" s="388"/>
      <c r="AK15" s="388"/>
      <c r="AL15" s="406" t="s">
        <v>105</v>
      </c>
      <c r="AM15" s="406" t="s">
        <v>180</v>
      </c>
      <c r="AN15" s="357"/>
      <c r="AO15" s="357">
        <v>1</v>
      </c>
    </row>
    <row r="16" ht="30" customHeight="1" spans="1:41">
      <c r="A16" s="357">
        <f t="shared" si="0"/>
        <v>9</v>
      </c>
      <c r="B16" s="357"/>
      <c r="C16" s="357" t="s">
        <v>799</v>
      </c>
      <c r="D16" s="357"/>
      <c r="E16" s="357"/>
      <c r="F16" s="357"/>
      <c r="G16" s="357"/>
      <c r="H16" s="357"/>
      <c r="I16" s="357"/>
      <c r="J16" s="357"/>
      <c r="K16" s="357"/>
      <c r="L16" s="357" t="s">
        <v>830</v>
      </c>
      <c r="M16" s="357" t="s">
        <v>830</v>
      </c>
      <c r="N16" s="366" t="s">
        <v>831</v>
      </c>
      <c r="O16" s="367"/>
      <c r="P16" s="357" t="s">
        <v>109</v>
      </c>
      <c r="Q16" s="357" t="s">
        <v>97</v>
      </c>
      <c r="R16" s="357"/>
      <c r="S16" s="357" t="s">
        <v>96</v>
      </c>
      <c r="T16" s="357" t="s">
        <v>832</v>
      </c>
      <c r="U16" s="357" t="s">
        <v>96</v>
      </c>
      <c r="V16" s="377" t="s">
        <v>98</v>
      </c>
      <c r="W16" s="377" t="s">
        <v>99</v>
      </c>
      <c r="X16" s="377" t="s">
        <v>184</v>
      </c>
      <c r="Y16" s="357" t="s">
        <v>833</v>
      </c>
      <c r="Z16" s="357" t="s">
        <v>834</v>
      </c>
      <c r="AA16" s="357" t="s">
        <v>835</v>
      </c>
      <c r="AB16" s="387">
        <v>0.127</v>
      </c>
      <c r="AC16" s="357"/>
      <c r="AD16" s="388" t="s">
        <v>187</v>
      </c>
      <c r="AE16" s="388">
        <v>235</v>
      </c>
      <c r="AF16" s="388">
        <v>10</v>
      </c>
      <c r="AG16" s="388"/>
      <c r="AH16" s="404">
        <v>0.14</v>
      </c>
      <c r="AI16" s="405">
        <f t="shared" si="1"/>
        <v>0.907142857142857</v>
      </c>
      <c r="AJ16" s="388"/>
      <c r="AK16" s="388"/>
      <c r="AL16" s="406" t="s">
        <v>116</v>
      </c>
      <c r="AM16" s="406" t="s">
        <v>836</v>
      </c>
      <c r="AN16" s="357"/>
      <c r="AO16" s="357">
        <v>1</v>
      </c>
    </row>
    <row r="17" ht="30" customHeight="1" spans="1:41">
      <c r="A17" s="357">
        <f t="shared" si="0"/>
        <v>10</v>
      </c>
      <c r="B17" s="357"/>
      <c r="C17" s="357" t="s">
        <v>799</v>
      </c>
      <c r="D17" s="357"/>
      <c r="E17" s="357"/>
      <c r="F17" s="357"/>
      <c r="G17" s="357"/>
      <c r="H17" s="357"/>
      <c r="I17" s="357"/>
      <c r="J17" s="357"/>
      <c r="K17" s="357"/>
      <c r="L17" s="368" t="s">
        <v>837</v>
      </c>
      <c r="M17" s="368" t="s">
        <v>837</v>
      </c>
      <c r="N17" s="366" t="s">
        <v>838</v>
      </c>
      <c r="O17" s="367" t="s">
        <v>205</v>
      </c>
      <c r="P17" s="357" t="s">
        <v>109</v>
      </c>
      <c r="Q17" s="357" t="s">
        <v>97</v>
      </c>
      <c r="R17" s="357"/>
      <c r="S17" s="357" t="s">
        <v>96</v>
      </c>
      <c r="T17" s="357" t="s">
        <v>837</v>
      </c>
      <c r="U17" s="357" t="s">
        <v>96</v>
      </c>
      <c r="V17" s="377" t="s">
        <v>98</v>
      </c>
      <c r="W17" s="377" t="s">
        <v>99</v>
      </c>
      <c r="X17" s="377" t="s">
        <v>809</v>
      </c>
      <c r="Y17" s="357" t="s">
        <v>127</v>
      </c>
      <c r="Z17" s="377" t="s">
        <v>43</v>
      </c>
      <c r="AA17" s="357" t="s">
        <v>839</v>
      </c>
      <c r="AB17" s="387">
        <v>0.0002</v>
      </c>
      <c r="AC17" s="357"/>
      <c r="AD17" s="388" t="s">
        <v>122</v>
      </c>
      <c r="AE17" s="388" t="s">
        <v>624</v>
      </c>
      <c r="AF17" s="388"/>
      <c r="AG17" s="388"/>
      <c r="AH17" s="404">
        <f>AB17*1.08</f>
        <v>0.000216</v>
      </c>
      <c r="AI17" s="405">
        <f t="shared" si="1"/>
        <v>0.925925925925926</v>
      </c>
      <c r="AJ17" s="388"/>
      <c r="AK17" s="388"/>
      <c r="AL17" s="406" t="s">
        <v>116</v>
      </c>
      <c r="AM17" s="406" t="s">
        <v>840</v>
      </c>
      <c r="AN17" s="357"/>
      <c r="AO17" s="357">
        <v>1</v>
      </c>
    </row>
    <row r="18" ht="30" customHeight="1" spans="1:41">
      <c r="A18" s="357">
        <f t="shared" si="0"/>
        <v>11</v>
      </c>
      <c r="B18" s="357"/>
      <c r="C18" s="357" t="s">
        <v>799</v>
      </c>
      <c r="D18" s="357"/>
      <c r="E18" s="357"/>
      <c r="F18" s="357"/>
      <c r="G18" s="357"/>
      <c r="H18" s="357"/>
      <c r="I18" s="357"/>
      <c r="J18" s="357"/>
      <c r="K18" s="357"/>
      <c r="L18" s="357" t="s">
        <v>841</v>
      </c>
      <c r="M18" s="357" t="s">
        <v>841</v>
      </c>
      <c r="N18" s="369" t="s">
        <v>842</v>
      </c>
      <c r="O18" s="367" t="s">
        <v>205</v>
      </c>
      <c r="P18" s="357" t="s">
        <v>109</v>
      </c>
      <c r="Q18" s="357" t="s">
        <v>97</v>
      </c>
      <c r="R18" s="357"/>
      <c r="S18" s="357" t="s">
        <v>96</v>
      </c>
      <c r="T18" s="357" t="s">
        <v>841</v>
      </c>
      <c r="U18" s="357" t="s">
        <v>96</v>
      </c>
      <c r="V18" s="377" t="s">
        <v>98</v>
      </c>
      <c r="W18" s="377" t="s">
        <v>99</v>
      </c>
      <c r="X18" s="377" t="s">
        <v>121</v>
      </c>
      <c r="Y18" s="357" t="s">
        <v>843</v>
      </c>
      <c r="Z18" s="377" t="s">
        <v>43</v>
      </c>
      <c r="AA18" s="357" t="s">
        <v>844</v>
      </c>
      <c r="AB18" s="387">
        <v>0.0005</v>
      </c>
      <c r="AC18" s="357" t="s">
        <v>818</v>
      </c>
      <c r="AD18" s="388" t="s">
        <v>150</v>
      </c>
      <c r="AE18" s="388" t="s">
        <v>151</v>
      </c>
      <c r="AF18" s="388"/>
      <c r="AG18" s="388"/>
      <c r="AH18" s="404">
        <f>AB18*1.02</f>
        <v>0.00051</v>
      </c>
      <c r="AI18" s="405">
        <f t="shared" si="1"/>
        <v>0.980392156862745</v>
      </c>
      <c r="AJ18" s="388"/>
      <c r="AK18" s="388"/>
      <c r="AL18" s="406" t="s">
        <v>116</v>
      </c>
      <c r="AM18" s="406" t="s">
        <v>845</v>
      </c>
      <c r="AN18" s="357"/>
      <c r="AO18" s="357">
        <v>1</v>
      </c>
    </row>
    <row r="19" ht="30" customHeight="1" spans="1:41">
      <c r="A19" s="357">
        <f t="shared" si="0"/>
        <v>12</v>
      </c>
      <c r="B19" s="357"/>
      <c r="C19" s="357" t="s">
        <v>799</v>
      </c>
      <c r="D19" s="357"/>
      <c r="E19" s="357"/>
      <c r="F19" s="357"/>
      <c r="G19" s="357"/>
      <c r="H19" s="357"/>
      <c r="I19" s="357"/>
      <c r="J19" s="357"/>
      <c r="K19" s="357"/>
      <c r="L19" s="357" t="s">
        <v>846</v>
      </c>
      <c r="M19" s="357" t="s">
        <v>846</v>
      </c>
      <c r="N19" s="369" t="s">
        <v>847</v>
      </c>
      <c r="O19" s="367"/>
      <c r="P19" s="357" t="s">
        <v>109</v>
      </c>
      <c r="Q19" s="357" t="s">
        <v>97</v>
      </c>
      <c r="R19" s="357"/>
      <c r="S19" s="357" t="s">
        <v>96</v>
      </c>
      <c r="T19" s="357" t="s">
        <v>848</v>
      </c>
      <c r="U19" s="357" t="s">
        <v>96</v>
      </c>
      <c r="V19" s="377" t="s">
        <v>98</v>
      </c>
      <c r="W19" s="377" t="s">
        <v>99</v>
      </c>
      <c r="X19" s="377" t="s">
        <v>184</v>
      </c>
      <c r="Y19" s="357" t="s">
        <v>849</v>
      </c>
      <c r="Z19" s="357" t="s">
        <v>850</v>
      </c>
      <c r="AA19" s="357" t="s">
        <v>851</v>
      </c>
      <c r="AB19" s="390">
        <v>0.024</v>
      </c>
      <c r="AC19" s="357" t="s">
        <v>852</v>
      </c>
      <c r="AD19" s="388" t="s">
        <v>187</v>
      </c>
      <c r="AE19" s="388">
        <v>21</v>
      </c>
      <c r="AF19" s="388">
        <v>21</v>
      </c>
      <c r="AG19" s="388">
        <v>8</v>
      </c>
      <c r="AH19" s="404">
        <f>AE19*AF19*AG19*7860/1000000000</f>
        <v>0.02773008</v>
      </c>
      <c r="AI19" s="405">
        <f t="shared" si="1"/>
        <v>0.865486143566842</v>
      </c>
      <c r="AJ19" s="388"/>
      <c r="AK19" s="388"/>
      <c r="AL19" s="406" t="s">
        <v>116</v>
      </c>
      <c r="AM19" s="406" t="s">
        <v>853</v>
      </c>
      <c r="AN19" s="357"/>
      <c r="AO19" s="357">
        <v>1</v>
      </c>
    </row>
    <row r="20" ht="30" customHeight="1" spans="1:41">
      <c r="A20" s="357">
        <f t="shared" si="0"/>
        <v>13</v>
      </c>
      <c r="B20" s="357"/>
      <c r="C20" s="357" t="s">
        <v>799</v>
      </c>
      <c r="D20" s="357"/>
      <c r="E20" s="357"/>
      <c r="F20" s="357"/>
      <c r="G20" s="357"/>
      <c r="H20" s="357"/>
      <c r="I20" s="357"/>
      <c r="J20" s="357"/>
      <c r="K20" s="357"/>
      <c r="L20" s="366" t="s">
        <v>854</v>
      </c>
      <c r="M20" s="366" t="s">
        <v>854</v>
      </c>
      <c r="N20" s="366" t="s">
        <v>855</v>
      </c>
      <c r="O20" s="367" t="s">
        <v>205</v>
      </c>
      <c r="P20" s="357" t="s">
        <v>109</v>
      </c>
      <c r="Q20" s="357" t="s">
        <v>97</v>
      </c>
      <c r="R20" s="357"/>
      <c r="S20" s="357" t="s">
        <v>96</v>
      </c>
      <c r="T20" s="377" t="s">
        <v>43</v>
      </c>
      <c r="U20" s="357" t="s">
        <v>96</v>
      </c>
      <c r="V20" s="377" t="s">
        <v>98</v>
      </c>
      <c r="W20" s="377" t="s">
        <v>99</v>
      </c>
      <c r="X20" s="377" t="s">
        <v>305</v>
      </c>
      <c r="Y20" s="357" t="s">
        <v>856</v>
      </c>
      <c r="Z20" s="357" t="s">
        <v>857</v>
      </c>
      <c r="AA20" s="369" t="s">
        <v>858</v>
      </c>
      <c r="AB20" s="389">
        <v>0.003</v>
      </c>
      <c r="AC20" s="357" t="s">
        <v>859</v>
      </c>
      <c r="AD20" s="388"/>
      <c r="AE20" s="388"/>
      <c r="AF20" s="388"/>
      <c r="AG20" s="388"/>
      <c r="AH20" s="404"/>
      <c r="AI20" s="405"/>
      <c r="AJ20" s="388"/>
      <c r="AK20" s="388"/>
      <c r="AL20" s="406" t="s">
        <v>116</v>
      </c>
      <c r="AM20" s="406" t="s">
        <v>860</v>
      </c>
      <c r="AN20" s="357"/>
      <c r="AO20" s="357">
        <v>3</v>
      </c>
    </row>
    <row r="21" ht="30" customHeight="1" spans="1:41">
      <c r="A21" s="357">
        <f t="shared" si="0"/>
        <v>14</v>
      </c>
      <c r="B21" s="357"/>
      <c r="C21" s="357" t="s">
        <v>799</v>
      </c>
      <c r="D21" s="357"/>
      <c r="E21" s="357"/>
      <c r="F21" s="357"/>
      <c r="G21" s="357"/>
      <c r="H21" s="357"/>
      <c r="I21" s="357"/>
      <c r="J21" s="357"/>
      <c r="K21" s="357"/>
      <c r="L21" s="369" t="s">
        <v>861</v>
      </c>
      <c r="M21" s="369" t="s">
        <v>861</v>
      </c>
      <c r="N21" s="369" t="s">
        <v>862</v>
      </c>
      <c r="O21" s="367" t="s">
        <v>205</v>
      </c>
      <c r="P21" s="357" t="s">
        <v>109</v>
      </c>
      <c r="Q21" s="357" t="s">
        <v>97</v>
      </c>
      <c r="R21" s="357"/>
      <c r="S21" s="357" t="s">
        <v>96</v>
      </c>
      <c r="T21" s="377" t="s">
        <v>43</v>
      </c>
      <c r="U21" s="357" t="s">
        <v>96</v>
      </c>
      <c r="V21" s="377" t="s">
        <v>98</v>
      </c>
      <c r="W21" s="377" t="s">
        <v>99</v>
      </c>
      <c r="X21" s="377" t="s">
        <v>305</v>
      </c>
      <c r="Y21" s="357" t="s">
        <v>185</v>
      </c>
      <c r="Z21" s="357" t="s">
        <v>863</v>
      </c>
      <c r="AA21" s="369" t="s">
        <v>864</v>
      </c>
      <c r="AB21" s="389">
        <v>0.0007</v>
      </c>
      <c r="AC21" s="357" t="s">
        <v>865</v>
      </c>
      <c r="AD21" s="388"/>
      <c r="AE21" s="388"/>
      <c r="AF21" s="388"/>
      <c r="AG21" s="388"/>
      <c r="AH21" s="404"/>
      <c r="AI21" s="405"/>
      <c r="AJ21" s="388"/>
      <c r="AK21" s="388"/>
      <c r="AL21" s="406" t="s">
        <v>116</v>
      </c>
      <c r="AM21" s="406" t="s">
        <v>853</v>
      </c>
      <c r="AN21" s="357"/>
      <c r="AO21" s="357">
        <v>1</v>
      </c>
    </row>
    <row r="22" ht="30" customHeight="1" spans="1:41">
      <c r="A22" s="357">
        <f t="shared" si="0"/>
        <v>15</v>
      </c>
      <c r="B22" s="357"/>
      <c r="C22" s="357" t="s">
        <v>799</v>
      </c>
      <c r="D22" s="357"/>
      <c r="E22" s="357"/>
      <c r="F22" s="357"/>
      <c r="G22" s="357"/>
      <c r="H22" s="357"/>
      <c r="I22" s="357"/>
      <c r="J22" s="357"/>
      <c r="K22" s="357"/>
      <c r="L22" s="369" t="s">
        <v>866</v>
      </c>
      <c r="M22" s="369" t="s">
        <v>866</v>
      </c>
      <c r="N22" s="369" t="s">
        <v>867</v>
      </c>
      <c r="O22" s="367" t="s">
        <v>205</v>
      </c>
      <c r="P22" s="357" t="s">
        <v>109</v>
      </c>
      <c r="Q22" s="357" t="s">
        <v>97</v>
      </c>
      <c r="R22" s="357"/>
      <c r="S22" s="357" t="s">
        <v>96</v>
      </c>
      <c r="T22" s="369" t="s">
        <v>866</v>
      </c>
      <c r="U22" s="357" t="s">
        <v>96</v>
      </c>
      <c r="V22" s="377" t="s">
        <v>98</v>
      </c>
      <c r="W22" s="377" t="s">
        <v>99</v>
      </c>
      <c r="X22" s="357" t="s">
        <v>868</v>
      </c>
      <c r="Y22" s="357" t="s">
        <v>185</v>
      </c>
      <c r="Z22" s="357" t="s">
        <v>869</v>
      </c>
      <c r="AA22" s="369" t="s">
        <v>870</v>
      </c>
      <c r="AB22" s="389">
        <v>0.0053</v>
      </c>
      <c r="AC22" s="357"/>
      <c r="AD22" s="388"/>
      <c r="AE22" s="388"/>
      <c r="AF22" s="388"/>
      <c r="AG22" s="388"/>
      <c r="AH22" s="404"/>
      <c r="AI22" s="405"/>
      <c r="AJ22" s="388"/>
      <c r="AK22" s="388"/>
      <c r="AL22" s="406" t="s">
        <v>116</v>
      </c>
      <c r="AM22" s="406" t="s">
        <v>871</v>
      </c>
      <c r="AN22" s="357"/>
      <c r="AO22" s="357">
        <v>1</v>
      </c>
    </row>
    <row r="23" customHeight="1" spans="19:26">
      <c r="S23" s="336"/>
      <c r="U23" s="336"/>
      <c r="V23" s="336"/>
      <c r="W23" s="336"/>
      <c r="X23" s="336"/>
      <c r="Y23" s="336"/>
      <c r="Z23" s="336"/>
    </row>
    <row r="24" customHeight="1" spans="19:26">
      <c r="S24" s="336"/>
      <c r="U24" s="336"/>
      <c r="V24" s="336"/>
      <c r="W24" s="336"/>
      <c r="X24" s="336"/>
      <c r="Y24" s="336"/>
      <c r="Z24" s="336"/>
    </row>
    <row r="25" customHeight="1" spans="19:26">
      <c r="S25" s="336"/>
      <c r="U25" s="336"/>
      <c r="V25" s="336"/>
      <c r="W25" s="336"/>
      <c r="X25" s="336"/>
      <c r="Y25" s="336"/>
      <c r="Z25" s="336"/>
    </row>
    <row r="26" customHeight="1" spans="19:26">
      <c r="S26" s="336"/>
      <c r="U26" s="336"/>
      <c r="V26" s="336"/>
      <c r="W26" s="336"/>
      <c r="X26" s="336"/>
      <c r="Y26" s="336"/>
      <c r="Z26" s="336"/>
    </row>
    <row r="27" customHeight="1" spans="19:26">
      <c r="S27" s="336"/>
      <c r="U27" s="336"/>
      <c r="V27" s="336"/>
      <c r="W27" s="336"/>
      <c r="X27" s="336"/>
      <c r="Y27" s="336"/>
      <c r="Z27" s="336"/>
    </row>
    <row r="28" customHeight="1" spans="19:26">
      <c r="S28" s="336"/>
      <c r="U28" s="336"/>
      <c r="V28" s="336"/>
      <c r="W28" s="336"/>
      <c r="X28" s="336"/>
      <c r="Y28" s="336"/>
      <c r="Z28" s="336"/>
    </row>
    <row r="29" customHeight="1" spans="19:26">
      <c r="S29" s="336"/>
      <c r="U29" s="336"/>
      <c r="V29" s="336"/>
      <c r="W29" s="336"/>
      <c r="X29" s="336"/>
      <c r="Y29" s="336"/>
      <c r="Z29" s="336"/>
    </row>
    <row r="30" customHeight="1" spans="19:26">
      <c r="S30" s="336"/>
      <c r="U30" s="336"/>
      <c r="V30" s="336"/>
      <c r="W30" s="336"/>
      <c r="X30" s="336"/>
      <c r="Y30" s="336"/>
      <c r="Z30" s="336"/>
    </row>
    <row r="31" customHeight="1" spans="19:26">
      <c r="S31" s="336"/>
      <c r="U31" s="336"/>
      <c r="V31" s="336"/>
      <c r="W31" s="336"/>
      <c r="X31" s="336"/>
      <c r="Y31" s="336"/>
      <c r="Z31" s="336"/>
    </row>
    <row r="32" customHeight="1" spans="19:26">
      <c r="S32" s="336"/>
      <c r="U32" s="336"/>
      <c r="V32" s="336"/>
      <c r="W32" s="336"/>
      <c r="X32" s="336"/>
      <c r="Y32" s="336"/>
      <c r="Z32" s="336"/>
    </row>
    <row r="33" customHeight="1" spans="19:26">
      <c r="S33" s="336"/>
      <c r="U33" s="336"/>
      <c r="V33" s="336"/>
      <c r="W33" s="336"/>
      <c r="X33" s="336"/>
      <c r="Y33" s="336"/>
      <c r="Z33" s="336"/>
    </row>
    <row r="34" customHeight="1" spans="19:26">
      <c r="S34" s="336"/>
      <c r="U34" s="336"/>
      <c r="V34" s="336"/>
      <c r="W34" s="336"/>
      <c r="X34" s="336"/>
      <c r="Y34" s="336"/>
      <c r="Z34" s="336"/>
    </row>
    <row r="35" customHeight="1" spans="19:26">
      <c r="S35" s="336"/>
      <c r="U35" s="336"/>
      <c r="V35" s="336"/>
      <c r="W35" s="336"/>
      <c r="X35" s="336"/>
      <c r="Y35" s="336"/>
      <c r="Z35" s="336"/>
    </row>
    <row r="36" customHeight="1" spans="19:26">
      <c r="S36" s="336"/>
      <c r="U36" s="336"/>
      <c r="V36" s="336"/>
      <c r="W36" s="336"/>
      <c r="X36" s="336"/>
      <c r="Y36" s="336"/>
      <c r="Z36" s="336"/>
    </row>
    <row r="37" customHeight="1" spans="19:26">
      <c r="S37" s="336"/>
      <c r="U37" s="336"/>
      <c r="V37" s="336"/>
      <c r="W37" s="336"/>
      <c r="X37" s="336"/>
      <c r="Y37" s="336"/>
      <c r="Z37" s="336"/>
    </row>
    <row r="38" customHeight="1" spans="19:26">
      <c r="S38" s="336"/>
      <c r="U38" s="336"/>
      <c r="V38" s="336"/>
      <c r="W38" s="336"/>
      <c r="X38" s="336"/>
      <c r="Y38" s="336"/>
      <c r="Z38" s="336"/>
    </row>
    <row r="39" customHeight="1" spans="19:26">
      <c r="S39" s="336"/>
      <c r="U39" s="336"/>
      <c r="V39" s="336"/>
      <c r="W39" s="336"/>
      <c r="X39" s="336"/>
      <c r="Y39" s="336"/>
      <c r="Z39" s="336"/>
    </row>
    <row r="40" customHeight="1" spans="19:26">
      <c r="S40" s="336"/>
      <c r="U40" s="336"/>
      <c r="V40" s="336"/>
      <c r="W40" s="336"/>
      <c r="X40" s="336"/>
      <c r="Y40" s="336"/>
      <c r="Z40" s="336"/>
    </row>
    <row r="41" customHeight="1" spans="19:26">
      <c r="S41" s="336"/>
      <c r="U41" s="336"/>
      <c r="V41" s="336"/>
      <c r="W41" s="336"/>
      <c r="X41" s="336"/>
      <c r="Y41" s="336"/>
      <c r="Z41" s="336"/>
    </row>
    <row r="42" customHeight="1" spans="19:26">
      <c r="S42" s="336"/>
      <c r="U42" s="336"/>
      <c r="V42" s="336"/>
      <c r="W42" s="336"/>
      <c r="X42" s="336"/>
      <c r="Y42" s="336"/>
      <c r="Z42" s="336"/>
    </row>
    <row r="43" customHeight="1" spans="19:26">
      <c r="S43" s="336"/>
      <c r="U43" s="336"/>
      <c r="V43" s="336"/>
      <c r="W43" s="336"/>
      <c r="X43" s="336"/>
      <c r="Y43" s="336"/>
      <c r="Z43" s="336"/>
    </row>
    <row r="44" customHeight="1" spans="19:26">
      <c r="S44" s="336"/>
      <c r="U44" s="336"/>
      <c r="V44" s="336"/>
      <c r="W44" s="336"/>
      <c r="X44" s="336"/>
      <c r="Y44" s="336"/>
      <c r="Z44" s="336"/>
    </row>
    <row r="45" customHeight="1" spans="19:26">
      <c r="S45" s="336"/>
      <c r="U45" s="336"/>
      <c r="V45" s="336"/>
      <c r="W45" s="336"/>
      <c r="X45" s="336"/>
      <c r="Y45" s="336"/>
      <c r="Z45" s="336"/>
    </row>
    <row r="46" customHeight="1" spans="19:26">
      <c r="S46" s="336"/>
      <c r="U46" s="336"/>
      <c r="V46" s="336"/>
      <c r="W46" s="336"/>
      <c r="X46" s="336"/>
      <c r="Y46" s="336"/>
      <c r="Z46" s="336"/>
    </row>
    <row r="47" customHeight="1" spans="19:26">
      <c r="S47" s="336"/>
      <c r="U47" s="336"/>
      <c r="V47" s="336"/>
      <c r="W47" s="336"/>
      <c r="X47" s="336"/>
      <c r="Y47" s="336"/>
      <c r="Z47" s="336"/>
    </row>
    <row r="48" customHeight="1" spans="19:26">
      <c r="S48" s="336"/>
      <c r="U48" s="336"/>
      <c r="V48" s="336"/>
      <c r="W48" s="336"/>
      <c r="X48" s="336"/>
      <c r="Y48" s="336"/>
      <c r="Z48" s="336"/>
    </row>
    <row r="49" customHeight="1" spans="19:26">
      <c r="S49" s="336"/>
      <c r="U49" s="336"/>
      <c r="V49" s="336"/>
      <c r="W49" s="336"/>
      <c r="X49" s="336"/>
      <c r="Y49" s="336"/>
      <c r="Z49" s="336"/>
    </row>
    <row r="50" customHeight="1" spans="19:26">
      <c r="S50" s="336"/>
      <c r="U50" s="336"/>
      <c r="V50" s="336"/>
      <c r="W50" s="336"/>
      <c r="X50" s="336"/>
      <c r="Y50" s="336"/>
      <c r="Z50" s="336"/>
    </row>
    <row r="51" customHeight="1" spans="19:26">
      <c r="S51" s="336"/>
      <c r="U51" s="336"/>
      <c r="V51" s="336"/>
      <c r="W51" s="336"/>
      <c r="X51" s="336"/>
      <c r="Y51" s="336"/>
      <c r="Z51" s="336"/>
    </row>
    <row r="52" customHeight="1" spans="19:26">
      <c r="S52" s="336"/>
      <c r="U52" s="336"/>
      <c r="V52" s="336"/>
      <c r="W52" s="336"/>
      <c r="X52" s="336"/>
      <c r="Y52" s="336"/>
      <c r="Z52" s="336"/>
    </row>
    <row r="53" customHeight="1" spans="19:26">
      <c r="S53" s="336"/>
      <c r="U53" s="336"/>
      <c r="V53" s="336"/>
      <c r="W53" s="336"/>
      <c r="X53" s="336"/>
      <c r="Y53" s="336"/>
      <c r="Z53" s="336"/>
    </row>
    <row r="54" customHeight="1" spans="19:26">
      <c r="S54" s="336"/>
      <c r="U54" s="336"/>
      <c r="V54" s="336"/>
      <c r="W54" s="336"/>
      <c r="X54" s="336"/>
      <c r="Y54" s="336"/>
      <c r="Z54" s="336"/>
    </row>
    <row r="55" customHeight="1" spans="19:26">
      <c r="S55" s="336"/>
      <c r="U55" s="336"/>
      <c r="V55" s="336"/>
      <c r="W55" s="336"/>
      <c r="X55" s="336"/>
      <c r="Y55" s="336"/>
      <c r="Z55" s="336"/>
    </row>
    <row r="56" customHeight="1" spans="19:26">
      <c r="S56" s="336"/>
      <c r="U56" s="336"/>
      <c r="V56" s="336"/>
      <c r="W56" s="336"/>
      <c r="X56" s="336"/>
      <c r="Y56" s="336"/>
      <c r="Z56" s="336"/>
    </row>
    <row r="57" customHeight="1" spans="19:26">
      <c r="S57" s="336"/>
      <c r="U57" s="336"/>
      <c r="V57" s="336"/>
      <c r="W57" s="336"/>
      <c r="X57" s="336"/>
      <c r="Y57" s="336"/>
      <c r="Z57" s="336"/>
    </row>
    <row r="58" customHeight="1" spans="19:26">
      <c r="S58" s="336"/>
      <c r="U58" s="336"/>
      <c r="V58" s="336"/>
      <c r="W58" s="336"/>
      <c r="X58" s="336"/>
      <c r="Y58" s="336"/>
      <c r="Z58" s="336"/>
    </row>
    <row r="59" customHeight="1" spans="19:26">
      <c r="S59" s="336"/>
      <c r="U59" s="336"/>
      <c r="V59" s="336"/>
      <c r="W59" s="336"/>
      <c r="X59" s="336"/>
      <c r="Y59" s="336"/>
      <c r="Z59" s="336"/>
    </row>
    <row r="60" customHeight="1" spans="19:26">
      <c r="S60" s="336"/>
      <c r="U60" s="336"/>
      <c r="V60" s="336"/>
      <c r="W60" s="336"/>
      <c r="X60" s="336"/>
      <c r="Y60" s="336"/>
      <c r="Z60" s="336"/>
    </row>
    <row r="61" customHeight="1" spans="19:26">
      <c r="S61" s="336"/>
      <c r="U61" s="336"/>
      <c r="V61" s="336"/>
      <c r="W61" s="336"/>
      <c r="X61" s="336"/>
      <c r="Y61" s="336"/>
      <c r="Z61" s="336"/>
    </row>
    <row r="62" customHeight="1" spans="19:26">
      <c r="S62" s="336"/>
      <c r="U62" s="336"/>
      <c r="V62" s="336"/>
      <c r="W62" s="336"/>
      <c r="X62" s="336"/>
      <c r="Y62" s="336"/>
      <c r="Z62" s="336"/>
    </row>
    <row r="63" customHeight="1" spans="19:26">
      <c r="S63" s="336"/>
      <c r="U63" s="336"/>
      <c r="V63" s="336"/>
      <c r="W63" s="336"/>
      <c r="X63" s="336"/>
      <c r="Y63" s="336"/>
      <c r="Z63" s="336"/>
    </row>
    <row r="64" customHeight="1" spans="19:26">
      <c r="S64" s="336"/>
      <c r="U64" s="336"/>
      <c r="V64" s="336"/>
      <c r="W64" s="336"/>
      <c r="X64" s="336"/>
      <c r="Y64" s="336"/>
      <c r="Z64" s="336"/>
    </row>
    <row r="65" customHeight="1" spans="19:26">
      <c r="S65" s="336"/>
      <c r="U65" s="336"/>
      <c r="V65" s="336"/>
      <c r="W65" s="336"/>
      <c r="X65" s="336"/>
      <c r="Y65" s="336"/>
      <c r="Z65" s="336"/>
    </row>
    <row r="66" customHeight="1" spans="19:26">
      <c r="S66" s="336"/>
      <c r="U66" s="336"/>
      <c r="V66" s="336"/>
      <c r="W66" s="336"/>
      <c r="X66" s="336"/>
      <c r="Y66" s="336"/>
      <c r="Z66" s="336"/>
    </row>
    <row r="67" customHeight="1" spans="19:26">
      <c r="S67" s="336"/>
      <c r="U67" s="336"/>
      <c r="V67" s="336"/>
      <c r="W67" s="336"/>
      <c r="X67" s="336"/>
      <c r="Y67" s="336"/>
      <c r="Z67" s="336"/>
    </row>
    <row r="68" customHeight="1" spans="19:26">
      <c r="S68" s="336"/>
      <c r="U68" s="336"/>
      <c r="V68" s="336"/>
      <c r="W68" s="336"/>
      <c r="X68" s="336"/>
      <c r="Y68" s="336"/>
      <c r="Z68" s="336"/>
    </row>
    <row r="69" customHeight="1" spans="19:26">
      <c r="S69" s="336"/>
      <c r="U69" s="336"/>
      <c r="V69" s="336"/>
      <c r="W69" s="336"/>
      <c r="X69" s="336"/>
      <c r="Y69" s="336"/>
      <c r="Z69" s="336"/>
    </row>
    <row r="70" customHeight="1" spans="19:26">
      <c r="S70" s="336"/>
      <c r="U70" s="336"/>
      <c r="V70" s="336"/>
      <c r="W70" s="336"/>
      <c r="X70" s="336"/>
      <c r="Y70" s="336"/>
      <c r="Z70" s="336"/>
    </row>
    <row r="71" customHeight="1" spans="19:26">
      <c r="S71" s="336"/>
      <c r="U71" s="336"/>
      <c r="V71" s="336"/>
      <c r="W71" s="336"/>
      <c r="X71" s="336"/>
      <c r="Y71" s="336"/>
      <c r="Z71" s="336"/>
    </row>
    <row r="72" customHeight="1" spans="19:26">
      <c r="S72" s="336"/>
      <c r="U72" s="336"/>
      <c r="V72" s="336"/>
      <c r="W72" s="336"/>
      <c r="X72" s="336"/>
      <c r="Y72" s="336"/>
      <c r="Z72" s="336"/>
    </row>
    <row r="73" customHeight="1" spans="19:26">
      <c r="S73" s="336"/>
      <c r="U73" s="336"/>
      <c r="V73" s="336"/>
      <c r="W73" s="336"/>
      <c r="X73" s="336"/>
      <c r="Y73" s="336"/>
      <c r="Z73" s="336"/>
    </row>
    <row r="74" customHeight="1" spans="19:26">
      <c r="S74" s="336"/>
      <c r="U74" s="336"/>
      <c r="V74" s="336"/>
      <c r="W74" s="336"/>
      <c r="X74" s="336"/>
      <c r="Y74" s="336"/>
      <c r="Z74" s="336"/>
    </row>
    <row r="75" customHeight="1" spans="19:26">
      <c r="S75" s="336"/>
      <c r="U75" s="336"/>
      <c r="V75" s="336"/>
      <c r="W75" s="336"/>
      <c r="X75" s="336"/>
      <c r="Y75" s="336"/>
      <c r="Z75" s="336"/>
    </row>
    <row r="76" customHeight="1" spans="19:26">
      <c r="S76" s="336"/>
      <c r="U76" s="336"/>
      <c r="V76" s="336"/>
      <c r="W76" s="336"/>
      <c r="X76" s="336"/>
      <c r="Y76" s="336"/>
      <c r="Z76" s="336"/>
    </row>
    <row r="77" customHeight="1" spans="19:26">
      <c r="S77" s="336"/>
      <c r="U77" s="336"/>
      <c r="V77" s="336"/>
      <c r="W77" s="336"/>
      <c r="X77" s="336"/>
      <c r="Y77" s="336"/>
      <c r="Z77" s="336"/>
    </row>
    <row r="78" customHeight="1" spans="19:26">
      <c r="S78" s="336"/>
      <c r="U78" s="336"/>
      <c r="V78" s="336"/>
      <c r="W78" s="336"/>
      <c r="X78" s="336"/>
      <c r="Y78" s="336"/>
      <c r="Z78" s="336"/>
    </row>
    <row r="79" customHeight="1" spans="19:26">
      <c r="S79" s="336"/>
      <c r="U79" s="336"/>
      <c r="V79" s="336"/>
      <c r="W79" s="336"/>
      <c r="X79" s="336"/>
      <c r="Y79" s="336"/>
      <c r="Z79" s="336"/>
    </row>
    <row r="80" customHeight="1" spans="19:26">
      <c r="S80" s="336"/>
      <c r="U80" s="336"/>
      <c r="V80" s="336"/>
      <c r="W80" s="336"/>
      <c r="X80" s="336"/>
      <c r="Y80" s="336"/>
      <c r="Z80" s="336"/>
    </row>
    <row r="81" customHeight="1" spans="19:26">
      <c r="S81" s="336"/>
      <c r="U81" s="336"/>
      <c r="V81" s="336"/>
      <c r="W81" s="336"/>
      <c r="X81" s="336"/>
      <c r="Y81" s="336"/>
      <c r="Z81" s="336"/>
    </row>
    <row r="82" customHeight="1" spans="19:26">
      <c r="S82" s="336"/>
      <c r="U82" s="336"/>
      <c r="V82" s="336"/>
      <c r="W82" s="336"/>
      <c r="X82" s="336"/>
      <c r="Y82" s="336"/>
      <c r="Z82" s="336"/>
    </row>
    <row r="83" customHeight="1" spans="19:26">
      <c r="S83" s="336"/>
      <c r="U83" s="336"/>
      <c r="V83" s="336"/>
      <c r="W83" s="336"/>
      <c r="X83" s="336"/>
      <c r="Y83" s="336"/>
      <c r="Z83" s="336"/>
    </row>
    <row r="84" customHeight="1" spans="19:26">
      <c r="S84" s="336"/>
      <c r="U84" s="336"/>
      <c r="V84" s="336"/>
      <c r="W84" s="336"/>
      <c r="X84" s="336"/>
      <c r="Y84" s="336"/>
      <c r="Z84" s="336"/>
    </row>
    <row r="85" customHeight="1" spans="19:26">
      <c r="S85" s="336"/>
      <c r="U85" s="336"/>
      <c r="V85" s="336"/>
      <c r="W85" s="336"/>
      <c r="X85" s="336"/>
      <c r="Y85" s="336"/>
      <c r="Z85" s="336"/>
    </row>
    <row r="86" customHeight="1" spans="19:26">
      <c r="S86" s="336"/>
      <c r="U86" s="336"/>
      <c r="V86" s="336"/>
      <c r="W86" s="336"/>
      <c r="X86" s="336"/>
      <c r="Y86" s="336"/>
      <c r="Z86" s="336"/>
    </row>
    <row r="87" customHeight="1" spans="19:26">
      <c r="S87" s="336"/>
      <c r="U87" s="336"/>
      <c r="V87" s="336"/>
      <c r="W87" s="336"/>
      <c r="X87" s="336"/>
      <c r="Y87" s="336"/>
      <c r="Z87" s="336"/>
    </row>
    <row r="88" customHeight="1" spans="19:26">
      <c r="S88" s="336"/>
      <c r="U88" s="336"/>
      <c r="V88" s="336"/>
      <c r="W88" s="336"/>
      <c r="X88" s="336"/>
      <c r="Y88" s="336"/>
      <c r="Z88" s="336"/>
    </row>
    <row r="89" customHeight="1" spans="19:26">
      <c r="S89" s="336"/>
      <c r="U89" s="336"/>
      <c r="V89" s="336"/>
      <c r="W89" s="336"/>
      <c r="X89" s="336"/>
      <c r="Y89" s="336"/>
      <c r="Z89" s="336"/>
    </row>
    <row r="90" customHeight="1" spans="19:26">
      <c r="S90" s="336"/>
      <c r="U90" s="336"/>
      <c r="V90" s="336"/>
      <c r="W90" s="336"/>
      <c r="X90" s="336"/>
      <c r="Y90" s="336"/>
      <c r="Z90" s="336"/>
    </row>
    <row r="91" customHeight="1" spans="19:26">
      <c r="S91" s="336"/>
      <c r="U91" s="336"/>
      <c r="V91" s="336"/>
      <c r="W91" s="336"/>
      <c r="X91" s="336"/>
      <c r="Y91" s="336"/>
      <c r="Z91" s="336"/>
    </row>
    <row r="92" customHeight="1" spans="19:26">
      <c r="S92" s="336"/>
      <c r="U92" s="336"/>
      <c r="V92" s="336"/>
      <c r="W92" s="336"/>
      <c r="X92" s="336"/>
      <c r="Y92" s="336"/>
      <c r="Z92" s="336"/>
    </row>
    <row r="93" customHeight="1" spans="19:26">
      <c r="S93" s="336"/>
      <c r="U93" s="336"/>
      <c r="V93" s="336"/>
      <c r="W93" s="336"/>
      <c r="X93" s="336"/>
      <c r="Y93" s="336"/>
      <c r="Z93" s="336"/>
    </row>
    <row r="94" customHeight="1" spans="19:26">
      <c r="S94" s="336"/>
      <c r="U94" s="336"/>
      <c r="V94" s="336"/>
      <c r="W94" s="336"/>
      <c r="X94" s="336"/>
      <c r="Y94" s="336"/>
      <c r="Z94" s="336"/>
    </row>
    <row r="95" customHeight="1" spans="19:26">
      <c r="S95" s="336"/>
      <c r="U95" s="336"/>
      <c r="V95" s="336"/>
      <c r="W95" s="336"/>
      <c r="X95" s="336"/>
      <c r="Y95" s="336"/>
      <c r="Z95" s="336"/>
    </row>
    <row r="96" customHeight="1" spans="19:26">
      <c r="S96" s="336"/>
      <c r="U96" s="336"/>
      <c r="V96" s="336"/>
      <c r="W96" s="336"/>
      <c r="X96" s="336"/>
      <c r="Y96" s="336"/>
      <c r="Z96" s="336"/>
    </row>
    <row r="97" customHeight="1" spans="19:26">
      <c r="S97" s="336"/>
      <c r="U97" s="336"/>
      <c r="V97" s="336"/>
      <c r="W97" s="336"/>
      <c r="X97" s="336"/>
      <c r="Y97" s="336"/>
      <c r="Z97" s="336"/>
    </row>
    <row r="98" customHeight="1" spans="19:26">
      <c r="S98" s="336"/>
      <c r="U98" s="336"/>
      <c r="V98" s="336"/>
      <c r="W98" s="336"/>
      <c r="X98" s="336"/>
      <c r="Y98" s="336"/>
      <c r="Z98" s="336"/>
    </row>
    <row r="99" customHeight="1" spans="19:26">
      <c r="S99" s="336"/>
      <c r="U99" s="336"/>
      <c r="V99" s="336"/>
      <c r="W99" s="336"/>
      <c r="X99" s="336"/>
      <c r="Y99" s="336"/>
      <c r="Z99" s="336"/>
    </row>
    <row r="100" customHeight="1" spans="19:26">
      <c r="S100" s="336"/>
      <c r="U100" s="336"/>
      <c r="V100" s="336"/>
      <c r="W100" s="336"/>
      <c r="X100" s="336"/>
      <c r="Y100" s="336"/>
      <c r="Z100" s="336"/>
    </row>
    <row r="101" customHeight="1" spans="19:26">
      <c r="S101" s="336"/>
      <c r="U101" s="336"/>
      <c r="V101" s="336"/>
      <c r="W101" s="336"/>
      <c r="X101" s="336"/>
      <c r="Y101" s="336"/>
      <c r="Z101" s="336"/>
    </row>
    <row r="102" customHeight="1" spans="19:26">
      <c r="S102" s="336"/>
      <c r="U102" s="336"/>
      <c r="V102" s="336"/>
      <c r="W102" s="336"/>
      <c r="X102" s="336"/>
      <c r="Y102" s="336"/>
      <c r="Z102" s="336"/>
    </row>
    <row r="103" customHeight="1" spans="19:26">
      <c r="S103" s="336"/>
      <c r="U103" s="336"/>
      <c r="V103" s="336"/>
      <c r="W103" s="336"/>
      <c r="X103" s="336"/>
      <c r="Y103" s="336"/>
      <c r="Z103" s="336"/>
    </row>
    <row r="104" customHeight="1" spans="19:26">
      <c r="S104" s="336"/>
      <c r="U104" s="336"/>
      <c r="V104" s="336"/>
      <c r="W104" s="336"/>
      <c r="X104" s="336"/>
      <c r="Y104" s="336"/>
      <c r="Z104" s="336"/>
    </row>
    <row r="105" customHeight="1" spans="19:26">
      <c r="S105" s="336"/>
      <c r="U105" s="336"/>
      <c r="V105" s="336"/>
      <c r="W105" s="336"/>
      <c r="X105" s="336"/>
      <c r="Y105" s="336"/>
      <c r="Z105" s="336"/>
    </row>
    <row r="106" customHeight="1" spans="19:26">
      <c r="S106" s="336"/>
      <c r="U106" s="336"/>
      <c r="V106" s="336"/>
      <c r="W106" s="336"/>
      <c r="X106" s="336"/>
      <c r="Y106" s="336"/>
      <c r="Z106" s="336"/>
    </row>
    <row r="107" customHeight="1" spans="19:26">
      <c r="S107" s="336"/>
      <c r="U107" s="336"/>
      <c r="V107" s="336"/>
      <c r="W107" s="336"/>
      <c r="X107" s="336"/>
      <c r="Y107" s="336"/>
      <c r="Z107" s="336"/>
    </row>
    <row r="108" customHeight="1" spans="19:26">
      <c r="S108" s="336"/>
      <c r="U108" s="336"/>
      <c r="V108" s="336"/>
      <c r="W108" s="336"/>
      <c r="X108" s="336"/>
      <c r="Y108" s="336"/>
      <c r="Z108" s="336"/>
    </row>
  </sheetData>
  <autoFilter ref="A7:AO22">
    <extLst/>
  </autoFilter>
  <mergeCells count="39">
    <mergeCell ref="A1:E1"/>
    <mergeCell ref="F1:K1"/>
    <mergeCell ref="M1:N1"/>
    <mergeCell ref="A2:N2"/>
    <mergeCell ref="A3:K3"/>
    <mergeCell ref="M3:N3"/>
    <mergeCell ref="A4:N4"/>
    <mergeCell ref="A5:N5"/>
    <mergeCell ref="B6:K6"/>
    <mergeCell ref="AE6:AG6"/>
    <mergeCell ref="A6:A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H6:AH7"/>
    <mergeCell ref="AI6:AI7"/>
    <mergeCell ref="AJ6:AJ7"/>
    <mergeCell ref="AK6:AK7"/>
    <mergeCell ref="AL6:AL7"/>
    <mergeCell ref="AM6:AM7"/>
    <mergeCell ref="AN6:AN7"/>
    <mergeCell ref="AO6:AO7"/>
    <mergeCell ref="O1:AC5"/>
  </mergeCells>
  <conditionalFormatting sqref="M$1:M$1048576">
    <cfRule type="duplicateValues" dxfId="0" priority="1"/>
  </conditionalFormatting>
  <dataValidations count="3">
    <dataValidation type="list" allowBlank="1" showInputMessage="1" showErrorMessage="1" sqref="P8 P9:P15 P16:P18 P19:P22">
      <formula1>"A,B,C,"</formula1>
    </dataValidation>
    <dataValidation type="list" allowBlank="1" showInputMessage="1" showErrorMessage="1" sqref="V8 V9">
      <formula1>"Y,N"</formula1>
    </dataValidation>
    <dataValidation type="list" allowBlank="1" showInputMessage="1" showErrorMessage="1" sqref="X8 X1:X7 X9:X15 X16:X18 X19:X21 X23:X1048576">
      <formula1>"装配总成件,焊接总成件,钣金件,机加工件,冷镦件,注塑件,标准件,非标件,发泡件,"</formula1>
    </dataValidation>
  </dataValidations>
  <pageMargins left="0.7" right="0.7" top="0.75" bottom="0.75" header="0.3" footer="0.3"/>
  <pageSetup paperSize="8" scale="75" orientation="landscape" verticalDpi="3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3"/>
  <sheetViews>
    <sheetView view="pageBreakPreview" zoomScale="55" zoomScaleNormal="100" workbookViewId="0">
      <pane ySplit="9" topLeftCell="A10" activePane="bottomLeft" state="frozen"/>
      <selection/>
      <selection pane="bottomLeft" activeCell="AQ14" sqref="AQ14"/>
    </sheetView>
  </sheetViews>
  <sheetFormatPr defaultColWidth="9" defaultRowHeight="14"/>
  <cols>
    <col min="1" max="1" width="5.87272727272727" style="4" customWidth="1"/>
    <col min="2" max="2" width="6.25454545454545" style="4" customWidth="1"/>
    <col min="3" max="3" width="8" style="4" customWidth="1"/>
    <col min="4" max="4" width="22" style="4" customWidth="1"/>
    <col min="5" max="5" width="22.1272727272727" style="4" customWidth="1"/>
    <col min="6" max="6" width="22" style="4" customWidth="1"/>
    <col min="7" max="7" width="20.3727272727273" style="5" hidden="1" customWidth="1" outlineLevel="1"/>
    <col min="8" max="8" width="4.87272727272727" style="4" hidden="1" customWidth="1" outlineLevel="1"/>
    <col min="9" max="9" width="5.25454545454545" style="4" hidden="1" customWidth="1" outlineLevel="1"/>
    <col min="10" max="10" width="10.5" style="4" customWidth="1" collapsed="1"/>
    <col min="11" max="11" width="6.12727272727273" style="6" hidden="1" customWidth="1" outlineLevel="1"/>
    <col min="12" max="12" width="21.2545454545455" style="4" hidden="1" customWidth="1" outlineLevel="1"/>
    <col min="13" max="13" width="8.12727272727273" style="7" hidden="1" customWidth="1" outlineLevel="1"/>
    <col min="14" max="15" width="7.25454545454545" style="6" hidden="1" customWidth="1" outlineLevel="1"/>
    <col min="16" max="16" width="11.2545454545455" style="6" customWidth="1" collapsed="1"/>
    <col min="17" max="18" width="24.2545454545455" style="6" hidden="1" customWidth="1" outlineLevel="1"/>
    <col min="19" max="19" width="11.8727272727273" style="6" hidden="1" customWidth="1" outlineLevel="1"/>
    <col min="20" max="21" width="10.3727272727273" style="4" hidden="1" customWidth="1" outlineLevel="1"/>
    <col min="22" max="22" width="14.6272727272727" style="224" customWidth="1" collapsed="1"/>
    <col min="23" max="25" width="14.6272727272727" style="224" hidden="1" customWidth="1" outlineLevel="1"/>
    <col min="26" max="26" width="12.5" style="4" customWidth="1" collapsed="1"/>
    <col min="27" max="36" width="12.5" style="4" hidden="1" customWidth="1" outlineLevel="1"/>
    <col min="37" max="37" width="12.5" style="4" customWidth="1" collapsed="1"/>
    <col min="38" max="38" width="12.5" style="4" customWidth="1"/>
    <col min="39" max="39" width="11.1272727272727" style="4" customWidth="1"/>
    <col min="40" max="40" width="11.6272727272727" style="4" customWidth="1"/>
    <col min="41" max="16384" width="9" style="4"/>
  </cols>
  <sheetData>
    <row r="1" ht="20.25" customHeight="1" spans="1:40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25"/>
      <c r="AN1" s="311"/>
    </row>
    <row r="2" ht="27.75" customHeight="1" spans="1:40">
      <c r="A2" s="226" t="s">
        <v>872</v>
      </c>
      <c r="B2" s="226"/>
      <c r="C2" s="227" t="s">
        <v>873</v>
      </c>
      <c r="D2" s="227"/>
      <c r="E2" s="227"/>
      <c r="F2" s="227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91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312"/>
      <c r="AM2" s="313" t="s">
        <v>28</v>
      </c>
      <c r="AN2" s="314"/>
    </row>
    <row r="3" ht="27.75" customHeight="1" spans="1:40">
      <c r="A3" s="226"/>
      <c r="B3" s="226"/>
      <c r="C3" s="227"/>
      <c r="D3" s="227"/>
      <c r="E3" s="227"/>
      <c r="F3" s="227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91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315"/>
      <c r="AM3" s="313" t="s">
        <v>874</v>
      </c>
      <c r="AN3" s="316"/>
    </row>
    <row r="4" ht="27" customHeight="1" spans="1:40">
      <c r="A4" s="229" t="s">
        <v>38</v>
      </c>
      <c r="B4" s="229"/>
      <c r="C4" s="229"/>
      <c r="D4" s="229"/>
      <c r="E4" s="229"/>
      <c r="F4" s="229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91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315"/>
      <c r="AM4" s="313" t="s">
        <v>39</v>
      </c>
      <c r="AN4" s="317"/>
    </row>
    <row r="5" ht="31.5" customHeight="1" spans="1:40">
      <c r="A5" s="230" t="s">
        <v>40</v>
      </c>
      <c r="B5" s="230"/>
      <c r="C5" s="230"/>
      <c r="D5" s="230"/>
      <c r="E5" s="230" t="s">
        <v>41</v>
      </c>
      <c r="F5" s="231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91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315"/>
      <c r="AM5" s="313" t="s">
        <v>42</v>
      </c>
      <c r="AN5" s="317"/>
    </row>
    <row r="6" ht="28.5" customHeight="1" spans="1:40">
      <c r="A6" s="232" t="s">
        <v>44</v>
      </c>
      <c r="B6" s="232"/>
      <c r="C6" s="232"/>
      <c r="D6" s="232"/>
      <c r="E6" s="232"/>
      <c r="F6" s="232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91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315"/>
      <c r="AM6" s="313" t="s">
        <v>19</v>
      </c>
      <c r="AN6" s="317"/>
    </row>
    <row r="7" ht="28.5" customHeight="1" spans="1:40">
      <c r="A7" s="233" t="s">
        <v>45</v>
      </c>
      <c r="B7" s="233"/>
      <c r="C7" s="233"/>
      <c r="D7" s="233"/>
      <c r="E7" s="233"/>
      <c r="F7" s="233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91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318"/>
      <c r="AM7" s="319" t="s">
        <v>46</v>
      </c>
      <c r="AN7" s="320"/>
    </row>
    <row r="8" ht="28.5" customHeight="1" spans="1:40">
      <c r="A8" s="234" t="s">
        <v>47</v>
      </c>
      <c r="B8" s="235" t="s">
        <v>48</v>
      </c>
      <c r="C8" s="235" t="s">
        <v>49</v>
      </c>
      <c r="D8" s="235" t="s">
        <v>612</v>
      </c>
      <c r="E8" s="236" t="s">
        <v>28</v>
      </c>
      <c r="F8" s="235" t="s">
        <v>39</v>
      </c>
      <c r="G8" s="237" t="s">
        <v>613</v>
      </c>
      <c r="H8" s="235" t="s">
        <v>52</v>
      </c>
      <c r="I8" s="235" t="s">
        <v>53</v>
      </c>
      <c r="J8" s="235" t="s">
        <v>14</v>
      </c>
      <c r="K8" s="236" t="s">
        <v>54</v>
      </c>
      <c r="L8" s="257" t="s">
        <v>614</v>
      </c>
      <c r="M8" s="258" t="s">
        <v>615</v>
      </c>
      <c r="N8" s="236" t="s">
        <v>57</v>
      </c>
      <c r="O8" s="259" t="s">
        <v>616</v>
      </c>
      <c r="P8" s="259" t="s">
        <v>617</v>
      </c>
      <c r="Q8" s="273" t="s">
        <v>60</v>
      </c>
      <c r="R8" s="273" t="s">
        <v>61</v>
      </c>
      <c r="S8" s="273" t="s">
        <v>62</v>
      </c>
      <c r="T8" s="235" t="s">
        <v>63</v>
      </c>
      <c r="U8" s="235" t="s">
        <v>64</v>
      </c>
      <c r="V8" s="274" t="s">
        <v>875</v>
      </c>
      <c r="W8" s="275" t="s">
        <v>66</v>
      </c>
      <c r="X8" s="274" t="s">
        <v>67</v>
      </c>
      <c r="Y8" s="274" t="s">
        <v>68</v>
      </c>
      <c r="Z8" s="295" t="s">
        <v>69</v>
      </c>
      <c r="AA8" s="296" t="s">
        <v>70</v>
      </c>
      <c r="AB8" s="297" t="s">
        <v>72</v>
      </c>
      <c r="AC8" s="297"/>
      <c r="AD8" s="297"/>
      <c r="AE8" s="298" t="s">
        <v>73</v>
      </c>
      <c r="AF8" s="299" t="s">
        <v>74</v>
      </c>
      <c r="AG8" s="297" t="s">
        <v>75</v>
      </c>
      <c r="AH8" s="298" t="s">
        <v>76</v>
      </c>
      <c r="AI8" s="321" t="s">
        <v>618</v>
      </c>
      <c r="AJ8" s="298" t="s">
        <v>619</v>
      </c>
      <c r="AK8" s="322" t="s">
        <v>620</v>
      </c>
      <c r="AL8" s="323" t="s">
        <v>78</v>
      </c>
      <c r="AM8" s="319"/>
      <c r="AN8" s="320"/>
    </row>
    <row r="9" ht="24.95" customHeight="1" spans="1:40">
      <c r="A9" s="234"/>
      <c r="B9" s="238"/>
      <c r="C9" s="238"/>
      <c r="D9" s="238"/>
      <c r="E9" s="239"/>
      <c r="F9" s="238"/>
      <c r="G9" s="240"/>
      <c r="H9" s="238"/>
      <c r="I9" s="238"/>
      <c r="J9" s="238"/>
      <c r="K9" s="239"/>
      <c r="L9" s="260"/>
      <c r="M9" s="261"/>
      <c r="N9" s="239"/>
      <c r="O9" s="259"/>
      <c r="P9" s="259"/>
      <c r="Q9" s="273"/>
      <c r="R9" s="273"/>
      <c r="S9" s="273"/>
      <c r="T9" s="238"/>
      <c r="U9" s="238"/>
      <c r="V9" s="276"/>
      <c r="W9" s="277"/>
      <c r="X9" s="276"/>
      <c r="Y9" s="276"/>
      <c r="Z9" s="300"/>
      <c r="AA9" s="296"/>
      <c r="AB9" s="297" t="s">
        <v>91</v>
      </c>
      <c r="AC9" s="297" t="s">
        <v>92</v>
      </c>
      <c r="AD9" s="297" t="s">
        <v>93</v>
      </c>
      <c r="AE9" s="298"/>
      <c r="AF9" s="299"/>
      <c r="AG9" s="297"/>
      <c r="AH9" s="298"/>
      <c r="AI9" s="321"/>
      <c r="AJ9" s="298"/>
      <c r="AK9" s="322"/>
      <c r="AL9" s="324"/>
      <c r="AM9" s="325" t="s">
        <v>876</v>
      </c>
      <c r="AN9" s="326" t="s">
        <v>90</v>
      </c>
    </row>
    <row r="10" s="222" customFormat="1" ht="39.95" customHeight="1" spans="1:40">
      <c r="A10" s="241">
        <f>ROW()-9</f>
        <v>1</v>
      </c>
      <c r="B10" s="242">
        <v>1</v>
      </c>
      <c r="C10" s="243" t="s">
        <v>118</v>
      </c>
      <c r="D10" s="242" t="s">
        <v>370</v>
      </c>
      <c r="E10" s="242" t="s">
        <v>370</v>
      </c>
      <c r="F10" s="244" t="s">
        <v>371</v>
      </c>
      <c r="G10" s="244" t="s">
        <v>122</v>
      </c>
      <c r="H10" s="245" t="s">
        <v>109</v>
      </c>
      <c r="I10" s="241" t="s">
        <v>206</v>
      </c>
      <c r="J10" s="262"/>
      <c r="K10" s="263" t="s">
        <v>96</v>
      </c>
      <c r="L10" s="242" t="s">
        <v>370</v>
      </c>
      <c r="M10" s="263" t="s">
        <v>96</v>
      </c>
      <c r="N10" s="242" t="s">
        <v>98</v>
      </c>
      <c r="O10" s="262" t="s">
        <v>99</v>
      </c>
      <c r="P10" s="244" t="s">
        <v>122</v>
      </c>
      <c r="Q10" s="241" t="s">
        <v>101</v>
      </c>
      <c r="R10" s="244" t="s">
        <v>43</v>
      </c>
      <c r="S10" s="241" t="s">
        <v>43</v>
      </c>
      <c r="T10" s="241" t="s">
        <v>372</v>
      </c>
      <c r="U10" s="244" t="s">
        <v>43</v>
      </c>
      <c r="V10" s="278">
        <v>0.539</v>
      </c>
      <c r="W10" s="279">
        <v>2</v>
      </c>
      <c r="X10" s="280" t="s">
        <v>43</v>
      </c>
      <c r="Y10" s="280" t="s">
        <v>43</v>
      </c>
      <c r="Z10" s="301" t="s">
        <v>43</v>
      </c>
      <c r="AA10" s="302" t="s">
        <v>122</v>
      </c>
      <c r="AB10" s="303" t="s">
        <v>624</v>
      </c>
      <c r="AC10" s="287"/>
      <c r="AD10" s="287"/>
      <c r="AE10" s="304">
        <f>V10*1.08</f>
        <v>0.58212</v>
      </c>
      <c r="AF10" s="305">
        <f>V10/AE10</f>
        <v>0.925925925925926</v>
      </c>
      <c r="AG10" s="301"/>
      <c r="AH10" s="301"/>
      <c r="AI10" s="301"/>
      <c r="AJ10" s="301"/>
      <c r="AK10" s="301" t="s">
        <v>105</v>
      </c>
      <c r="AL10" s="301" t="s">
        <v>161</v>
      </c>
      <c r="AM10" s="242"/>
      <c r="AN10" s="327" t="s">
        <v>373</v>
      </c>
    </row>
    <row r="11" s="222" customFormat="1" ht="39.95" customHeight="1" spans="1:40">
      <c r="A11" s="241"/>
      <c r="B11" s="242"/>
      <c r="C11" s="243"/>
      <c r="D11" s="242"/>
      <c r="E11" s="246" t="s">
        <v>877</v>
      </c>
      <c r="F11" s="247" t="s">
        <v>687</v>
      </c>
      <c r="G11" s="247" t="s">
        <v>111</v>
      </c>
      <c r="H11" s="248" t="s">
        <v>109</v>
      </c>
      <c r="I11" s="264" t="s">
        <v>97</v>
      </c>
      <c r="J11" s="265"/>
      <c r="K11" s="248" t="s">
        <v>96</v>
      </c>
      <c r="L11" s="246" t="s">
        <v>43</v>
      </c>
      <c r="M11" s="248" t="s">
        <v>96</v>
      </c>
      <c r="N11" s="246" t="s">
        <v>132</v>
      </c>
      <c r="O11" s="265" t="s">
        <v>133</v>
      </c>
      <c r="P11" s="247" t="s">
        <v>122</v>
      </c>
      <c r="Q11" s="264" t="s">
        <v>878</v>
      </c>
      <c r="R11" s="264" t="s">
        <v>43</v>
      </c>
      <c r="T11" s="264" t="s">
        <v>372</v>
      </c>
      <c r="V11" s="281">
        <v>0.511</v>
      </c>
      <c r="W11" s="279"/>
      <c r="X11" s="280"/>
      <c r="Y11" s="280"/>
      <c r="Z11" s="301"/>
      <c r="AA11" s="287"/>
      <c r="AB11" s="287"/>
      <c r="AC11" s="287"/>
      <c r="AD11" s="287"/>
      <c r="AE11" s="287">
        <v>0.98</v>
      </c>
      <c r="AF11" s="305"/>
      <c r="AG11" s="301"/>
      <c r="AH11" s="301"/>
      <c r="AI11" s="301"/>
      <c r="AJ11" s="301"/>
      <c r="AK11" s="301" t="s">
        <v>111</v>
      </c>
      <c r="AL11" s="301"/>
      <c r="AM11" s="242"/>
      <c r="AN11" s="327" t="s">
        <v>373</v>
      </c>
    </row>
    <row r="12" s="223" customFormat="1" ht="39.95" customHeight="1" spans="1:16378">
      <c r="A12" s="249"/>
      <c r="B12" s="250">
        <v>2</v>
      </c>
      <c r="C12" s="251"/>
      <c r="D12" s="250" t="s">
        <v>625</v>
      </c>
      <c r="E12" s="250" t="s">
        <v>625</v>
      </c>
      <c r="F12" s="252" t="s">
        <v>626</v>
      </c>
      <c r="G12" s="253" t="s">
        <v>627</v>
      </c>
      <c r="H12" s="254"/>
      <c r="I12" s="266" t="s">
        <v>97</v>
      </c>
      <c r="J12" s="267"/>
      <c r="K12" s="268" t="s">
        <v>96</v>
      </c>
      <c r="L12" s="269" t="str">
        <f>E12</f>
        <v>SLT0001092</v>
      </c>
      <c r="M12" s="255" t="s">
        <v>96</v>
      </c>
      <c r="N12" s="255" t="s">
        <v>98</v>
      </c>
      <c r="O12" s="270" t="s">
        <v>99</v>
      </c>
      <c r="P12" s="271" t="s">
        <v>627</v>
      </c>
      <c r="Q12" s="282" t="s">
        <v>628</v>
      </c>
      <c r="R12" s="271" t="s">
        <v>210</v>
      </c>
      <c r="S12" s="283"/>
      <c r="T12" s="284" t="s">
        <v>629</v>
      </c>
      <c r="V12" s="285">
        <v>0.006</v>
      </c>
      <c r="W12" s="286"/>
      <c r="X12" s="287"/>
      <c r="Y12" s="306"/>
      <c r="Z12" s="306"/>
      <c r="AA12" s="270" t="s">
        <v>524</v>
      </c>
      <c r="AB12" s="287"/>
      <c r="AC12" s="287"/>
      <c r="AD12" s="287"/>
      <c r="AE12" s="307">
        <v>0.006</v>
      </c>
      <c r="AF12" s="308">
        <v>1</v>
      </c>
      <c r="AG12" s="328"/>
      <c r="AH12" s="307"/>
      <c r="AI12" s="283"/>
      <c r="AJ12" s="283"/>
      <c r="AK12" s="329" t="s">
        <v>116</v>
      </c>
      <c r="AL12" s="330" t="s">
        <v>630</v>
      </c>
      <c r="AM12" s="283"/>
      <c r="AN12" s="283">
        <v>1</v>
      </c>
      <c r="XEC12" s="249"/>
      <c r="XED12" s="250"/>
      <c r="XEE12" s="251"/>
      <c r="XEF12" s="250"/>
      <c r="XEG12" s="250"/>
      <c r="XEH12" s="252"/>
      <c r="XEI12" s="252"/>
      <c r="XEJ12" s="252"/>
      <c r="XEK12" s="249"/>
      <c r="XEL12" s="331"/>
      <c r="XEM12" s="252"/>
      <c r="XEN12" s="332"/>
      <c r="XEO12" s="333"/>
      <c r="XEP12" s="333"/>
      <c r="XEQ12" s="333"/>
      <c r="XER12" s="250"/>
      <c r="XES12" s="306"/>
      <c r="XET12" s="334"/>
      <c r="XEU12" s="334"/>
      <c r="XEV12" s="306"/>
      <c r="XEW12" s="335"/>
      <c r="XEX12" s="306"/>
    </row>
    <row r="13" s="223" customFormat="1" ht="39.95" customHeight="1" spans="1:16378">
      <c r="A13" s="249"/>
      <c r="B13" s="250">
        <v>2</v>
      </c>
      <c r="C13" s="251"/>
      <c r="D13" s="250" t="s">
        <v>688</v>
      </c>
      <c r="E13" s="250" t="s">
        <v>688</v>
      </c>
      <c r="F13" s="252" t="s">
        <v>689</v>
      </c>
      <c r="G13" s="255" t="s">
        <v>627</v>
      </c>
      <c r="H13" s="256" t="s">
        <v>304</v>
      </c>
      <c r="I13" s="272" t="s">
        <v>97</v>
      </c>
      <c r="J13" s="270"/>
      <c r="K13" s="268" t="s">
        <v>96</v>
      </c>
      <c r="L13" s="255" t="s">
        <v>690</v>
      </c>
      <c r="M13" s="268" t="s">
        <v>691</v>
      </c>
      <c r="N13" s="255" t="s">
        <v>98</v>
      </c>
      <c r="O13" s="270" t="s">
        <v>99</v>
      </c>
      <c r="P13" s="256" t="s">
        <v>627</v>
      </c>
      <c r="Q13" s="288"/>
      <c r="R13" s="266" t="s">
        <v>879</v>
      </c>
      <c r="S13" s="266" t="s">
        <v>210</v>
      </c>
      <c r="T13" s="266" t="s">
        <v>692</v>
      </c>
      <c r="V13" s="289">
        <f>0.025*420/1000</f>
        <v>0.0105</v>
      </c>
      <c r="X13" s="287"/>
      <c r="Y13" s="306"/>
      <c r="Z13" s="306"/>
      <c r="AA13" s="309" t="s">
        <v>524</v>
      </c>
      <c r="AB13" s="287"/>
      <c r="AC13" s="287"/>
      <c r="AD13" s="287"/>
      <c r="AE13" s="310">
        <v>0.0105</v>
      </c>
      <c r="AF13" s="308">
        <v>1</v>
      </c>
      <c r="AG13" s="255"/>
      <c r="AH13" s="255"/>
      <c r="AI13" s="255"/>
      <c r="AJ13" s="255"/>
      <c r="AK13" s="255" t="s">
        <v>116</v>
      </c>
      <c r="AL13" s="255" t="s">
        <v>630</v>
      </c>
      <c r="AM13" s="283"/>
      <c r="AN13" s="283">
        <v>2</v>
      </c>
      <c r="XEC13" s="249"/>
      <c r="XED13" s="250"/>
      <c r="XEE13" s="251"/>
      <c r="XEF13" s="250"/>
      <c r="XEG13" s="250"/>
      <c r="XEH13" s="252"/>
      <c r="XEI13" s="252"/>
      <c r="XEJ13" s="252"/>
      <c r="XEK13" s="249"/>
      <c r="XEL13" s="331"/>
      <c r="XEM13" s="252"/>
      <c r="XEN13" s="332"/>
      <c r="XEO13" s="333"/>
      <c r="XEP13" s="333"/>
      <c r="XEQ13" s="333"/>
      <c r="XER13" s="250"/>
      <c r="XES13" s="306"/>
      <c r="XET13" s="334"/>
      <c r="XEU13" s="334"/>
      <c r="XEV13" s="306"/>
      <c r="XEW13" s="335"/>
      <c r="XEX13" s="306"/>
    </row>
  </sheetData>
  <autoFilter ref="A9:AN13">
    <extLst/>
  </autoFilter>
  <mergeCells count="45">
    <mergeCell ref="A1:AM1"/>
    <mergeCell ref="A4:F4"/>
    <mergeCell ref="A5:C5"/>
    <mergeCell ref="E5:F5"/>
    <mergeCell ref="A6:F6"/>
    <mergeCell ref="A7:F7"/>
    <mergeCell ref="AB8:AD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E8:AE9"/>
    <mergeCell ref="AF8:AF9"/>
    <mergeCell ref="AG8:AG9"/>
    <mergeCell ref="AH8:AH9"/>
    <mergeCell ref="AI8:AI9"/>
    <mergeCell ref="AJ8:AJ9"/>
    <mergeCell ref="AK8:AK9"/>
    <mergeCell ref="AL8:AL9"/>
    <mergeCell ref="A2:B3"/>
    <mergeCell ref="C2:F3"/>
    <mergeCell ref="G2:Z7"/>
  </mergeCells>
  <conditionalFormatting sqref="AN2">
    <cfRule type="duplicateValues" dxfId="0" priority="94"/>
  </conditionalFormatting>
  <conditionalFormatting sqref="D12">
    <cfRule type="duplicateValues" dxfId="0" priority="29"/>
    <cfRule type="duplicateValues" dxfId="0" priority="33"/>
  </conditionalFormatting>
  <conditionalFormatting sqref="E12">
    <cfRule type="duplicateValues" dxfId="0" priority="37"/>
  </conditionalFormatting>
  <conditionalFormatting sqref="XEF12">
    <cfRule type="duplicateValues" dxfId="0" priority="28"/>
    <cfRule type="duplicateValues" dxfId="0" priority="32"/>
  </conditionalFormatting>
  <conditionalFormatting sqref="XEG12">
    <cfRule type="duplicateValues" dxfId="0" priority="36"/>
  </conditionalFormatting>
  <conditionalFormatting sqref="D13">
    <cfRule type="duplicateValues" dxfId="0" priority="27"/>
    <cfRule type="duplicateValues" dxfId="0" priority="31"/>
  </conditionalFormatting>
  <conditionalFormatting sqref="E13">
    <cfRule type="duplicateValues" dxfId="0" priority="35"/>
  </conditionalFormatting>
  <conditionalFormatting sqref="XEF13">
    <cfRule type="duplicateValues" dxfId="0" priority="26"/>
    <cfRule type="duplicateValues" dxfId="0" priority="30"/>
  </conditionalFormatting>
  <conditionalFormatting sqref="XEG13">
    <cfRule type="duplicateValues" dxfId="0" priority="34"/>
  </conditionalFormatting>
  <conditionalFormatting sqref="D10:D11">
    <cfRule type="duplicateValues" dxfId="0" priority="64"/>
  </conditionalFormatting>
  <conditionalFormatting sqref="L10:L11">
    <cfRule type="duplicateValues" dxfId="0" priority="103"/>
  </conditionalFormatting>
  <conditionalFormatting sqref="D1:D11 D14:D1048576">
    <cfRule type="duplicateValues" dxfId="0" priority="50"/>
  </conditionalFormatting>
  <conditionalFormatting sqref="E1:E8 E10:E11 E14:E1048576">
    <cfRule type="duplicateValues" dxfId="0" priority="92"/>
  </conditionalFormatting>
  <conditionalFormatting sqref="L1:L8 L14:L1048576">
    <cfRule type="duplicateValues" dxfId="0" priority="91"/>
  </conditionalFormatting>
  <conditionalFormatting sqref="N1:O8 N10:O11 N14:O1048576">
    <cfRule type="containsText" dxfId="7" priority="89" operator="between" text="Y">
      <formula>NOT(ISERROR(SEARCH("Y",N1)))</formula>
    </cfRule>
    <cfRule type="containsText" dxfId="9" priority="90" operator="between" text="N">
      <formula>NOT(ISERROR(SEARCH("N",N1)))</formula>
    </cfRule>
  </conditionalFormatting>
  <printOptions horizontalCentered="1"/>
  <pageMargins left="0.236220472440945" right="0.236220472440945" top="0.748031496062992" bottom="0.748031496062992" header="0.31496062992126" footer="0.31496062992126"/>
  <pageSetup paperSize="8" scale="79" fitToHeight="0" orientation="portrait"/>
  <headerFooter>
    <oddFooter>&amp;C第 &amp;P 页，共 &amp;N 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1"/>
  <sheetViews>
    <sheetView showGridLines="0" zoomScale="55" zoomScaleNormal="55" zoomScaleSheetLayoutView="115" workbookViewId="0">
      <pane ySplit="7" topLeftCell="A8" activePane="bottomLeft" state="frozen"/>
      <selection/>
      <selection pane="bottomLeft" activeCell="AH12" sqref="AH12"/>
    </sheetView>
  </sheetViews>
  <sheetFormatPr defaultColWidth="9" defaultRowHeight="24.95" customHeight="1"/>
  <cols>
    <col min="1" max="1" width="4.5" style="4" customWidth="1"/>
    <col min="2" max="11" width="2.5" style="4" customWidth="1"/>
    <col min="12" max="12" width="5.37272727272727" style="4" customWidth="1"/>
    <col min="13" max="13" width="18.0454545454545" style="4" customWidth="1"/>
    <col min="14" max="14" width="15.7545454545455" style="4" customWidth="1"/>
    <col min="15" max="15" width="15.1272727272727" style="4" customWidth="1"/>
    <col min="16" max="16" width="14.8727272727273" style="4" hidden="1" customWidth="1" outlineLevel="1"/>
    <col min="17" max="17" width="4.75454545454545" style="4" hidden="1" customWidth="1" outlineLevel="1"/>
    <col min="18" max="18" width="4" style="4" hidden="1" customWidth="1" outlineLevel="1"/>
    <col min="19" max="19" width="7.37272727272727" style="4" customWidth="1" collapsed="1"/>
    <col min="20" max="20" width="4.87272727272727" style="6" hidden="1" customWidth="1" outlineLevel="1"/>
    <col min="21" max="21" width="14.7545454545455" style="6" hidden="1" customWidth="1" outlineLevel="1"/>
    <col min="22" max="22" width="4.87272727272727" style="6" hidden="1" customWidth="1" outlineLevel="1"/>
    <col min="23" max="23" width="7.37272727272727" style="6" hidden="1" customWidth="1" outlineLevel="1"/>
    <col min="24" max="24" width="5.62727272727273" style="6" hidden="1" customWidth="1" outlineLevel="1"/>
    <col min="25" max="25" width="9.37272727272727" style="6" customWidth="1" collapsed="1"/>
    <col min="26" max="26" width="18.2545454545455" style="6" customWidth="1"/>
    <col min="27" max="27" width="9.5" style="6" customWidth="1" outlineLevel="1"/>
    <col min="28" max="28" width="9.87272727272727" style="4" customWidth="1" outlineLevel="1"/>
    <col min="29" max="29" width="8.25454545454545" style="12" customWidth="1"/>
    <col min="30" max="30" width="5.87272727272727" style="4" customWidth="1"/>
    <col min="31" max="31" width="10.5727272727273" style="4" customWidth="1"/>
    <col min="32" max="34" width="10.5727272727273" style="173" customWidth="1"/>
    <col min="35" max="35" width="14.5454545454545" style="12" customWidth="1"/>
    <col min="36" max="36" width="10.5727272727273" style="13" customWidth="1"/>
    <col min="37" max="40" width="10.5727272727273" style="4" customWidth="1"/>
    <col min="41" max="41" width="8.5" style="4" customWidth="1"/>
    <col min="42" max="42" width="12.6272727272727" style="174" customWidth="1" outlineLevel="1"/>
    <col min="43" max="16384" width="9" style="4"/>
  </cols>
  <sheetData>
    <row r="1" ht="20.25" customHeight="1" outlineLevel="1" spans="1:42">
      <c r="A1" s="175" t="s">
        <v>610</v>
      </c>
      <c r="B1" s="175"/>
      <c r="C1" s="175"/>
      <c r="D1" s="175"/>
      <c r="E1" s="175"/>
      <c r="F1" s="175" t="s">
        <v>789</v>
      </c>
      <c r="G1" s="175"/>
      <c r="H1" s="175"/>
      <c r="I1" s="175"/>
      <c r="J1" s="175"/>
      <c r="K1" s="175"/>
      <c r="L1" s="176" t="s">
        <v>790</v>
      </c>
      <c r="M1" s="176"/>
      <c r="N1" s="176"/>
      <c r="O1" s="176"/>
      <c r="P1" s="184" t="s">
        <v>757</v>
      </c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217" t="s">
        <v>28</v>
      </c>
      <c r="AP1" s="189" t="s">
        <v>375</v>
      </c>
    </row>
    <row r="2" ht="33" outlineLevel="1" spans="1:42">
      <c r="A2" s="175" t="s">
        <v>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185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217" t="s">
        <v>792</v>
      </c>
      <c r="AP2" s="190" t="s">
        <v>880</v>
      </c>
    </row>
    <row r="3" ht="33" outlineLevel="1" spans="1:42">
      <c r="A3" s="176" t="s">
        <v>881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 t="s">
        <v>41</v>
      </c>
      <c r="M3" s="176"/>
      <c r="N3" s="176"/>
      <c r="O3" s="176"/>
      <c r="P3" s="185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217" t="s">
        <v>42</v>
      </c>
      <c r="AP3" s="218"/>
    </row>
    <row r="4" ht="28.5" customHeight="1" outlineLevel="1" spans="1:42">
      <c r="A4" s="176" t="s">
        <v>44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85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217" t="s">
        <v>19</v>
      </c>
      <c r="AP4" s="189" t="s">
        <v>329</v>
      </c>
    </row>
    <row r="5" ht="28.5" customHeight="1" outlineLevel="1" spans="1:42">
      <c r="A5" s="177" t="s">
        <v>882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86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217" t="s">
        <v>883</v>
      </c>
      <c r="AP5" s="219"/>
    </row>
    <row r="6" s="171" customFormat="1" ht="18" customHeight="1" spans="1:42">
      <c r="A6" s="178" t="s">
        <v>47</v>
      </c>
      <c r="B6" s="179" t="s">
        <v>48</v>
      </c>
      <c r="C6" s="179"/>
      <c r="D6" s="179"/>
      <c r="E6" s="179"/>
      <c r="F6" s="179"/>
      <c r="G6" s="179"/>
      <c r="H6" s="179"/>
      <c r="I6" s="179"/>
      <c r="J6" s="179"/>
      <c r="K6" s="179"/>
      <c r="L6" s="179" t="s">
        <v>884</v>
      </c>
      <c r="M6" s="179" t="s">
        <v>50</v>
      </c>
      <c r="N6" s="187" t="s">
        <v>28</v>
      </c>
      <c r="O6" s="179" t="s">
        <v>792</v>
      </c>
      <c r="P6" s="179" t="s">
        <v>613</v>
      </c>
      <c r="Q6" s="179" t="s">
        <v>52</v>
      </c>
      <c r="R6" s="179" t="s">
        <v>53</v>
      </c>
      <c r="S6" s="179" t="s">
        <v>14</v>
      </c>
      <c r="T6" s="187" t="s">
        <v>54</v>
      </c>
      <c r="U6" s="187" t="s">
        <v>614</v>
      </c>
      <c r="V6" s="187" t="s">
        <v>615</v>
      </c>
      <c r="W6" s="187" t="s">
        <v>57</v>
      </c>
      <c r="X6" s="194" t="s">
        <v>885</v>
      </c>
      <c r="Y6" s="194" t="s">
        <v>617</v>
      </c>
      <c r="Z6" s="194" t="s">
        <v>60</v>
      </c>
      <c r="AA6" s="194" t="s">
        <v>62</v>
      </c>
      <c r="AB6" s="179" t="s">
        <v>63</v>
      </c>
      <c r="AC6" s="199" t="s">
        <v>886</v>
      </c>
      <c r="AD6" s="179" t="s">
        <v>69</v>
      </c>
      <c r="AE6" s="80" t="s">
        <v>70</v>
      </c>
      <c r="AF6" s="200" t="s">
        <v>72</v>
      </c>
      <c r="AG6" s="206"/>
      <c r="AH6" s="207"/>
      <c r="AI6" s="98" t="s">
        <v>635</v>
      </c>
      <c r="AJ6" s="99" t="s">
        <v>74</v>
      </c>
      <c r="AK6" s="208" t="s">
        <v>636</v>
      </c>
      <c r="AL6" s="98" t="s">
        <v>887</v>
      </c>
      <c r="AM6" s="209" t="s">
        <v>620</v>
      </c>
      <c r="AN6" s="101" t="s">
        <v>638</v>
      </c>
      <c r="AO6" s="179" t="s">
        <v>20</v>
      </c>
      <c r="AP6" s="220" t="s">
        <v>90</v>
      </c>
    </row>
    <row r="7" s="172" customFormat="1" ht="36.75" customHeight="1" spans="1:42">
      <c r="A7" s="178"/>
      <c r="B7" s="180">
        <v>0</v>
      </c>
      <c r="C7" s="180">
        <v>1</v>
      </c>
      <c r="D7" s="180">
        <v>2</v>
      </c>
      <c r="E7" s="180">
        <v>3</v>
      </c>
      <c r="F7" s="180">
        <v>4</v>
      </c>
      <c r="G7" s="180">
        <v>5</v>
      </c>
      <c r="H7" s="180">
        <v>6</v>
      </c>
      <c r="I7" s="180">
        <v>7</v>
      </c>
      <c r="J7" s="180">
        <v>8</v>
      </c>
      <c r="K7" s="178">
        <v>9</v>
      </c>
      <c r="L7" s="179"/>
      <c r="M7" s="179"/>
      <c r="N7" s="187"/>
      <c r="O7" s="179"/>
      <c r="P7" s="179"/>
      <c r="Q7" s="179"/>
      <c r="R7" s="179"/>
      <c r="S7" s="179"/>
      <c r="T7" s="187"/>
      <c r="U7" s="187"/>
      <c r="V7" s="187"/>
      <c r="W7" s="187"/>
      <c r="X7" s="194"/>
      <c r="Y7" s="194"/>
      <c r="Z7" s="194"/>
      <c r="AA7" s="194"/>
      <c r="AB7" s="179"/>
      <c r="AC7" s="199"/>
      <c r="AD7" s="179"/>
      <c r="AE7" s="80"/>
      <c r="AF7" s="201" t="s">
        <v>91</v>
      </c>
      <c r="AG7" s="201" t="s">
        <v>92</v>
      </c>
      <c r="AH7" s="201" t="s">
        <v>93</v>
      </c>
      <c r="AI7" s="98"/>
      <c r="AJ7" s="99"/>
      <c r="AK7" s="208"/>
      <c r="AL7" s="98"/>
      <c r="AM7" s="210"/>
      <c r="AN7" s="211"/>
      <c r="AO7" s="179"/>
      <c r="AP7" s="220"/>
    </row>
    <row r="8" s="14" customFormat="1" ht="30" customHeight="1" spans="1:42">
      <c r="A8" s="181">
        <f>ROW()-7</f>
        <v>1</v>
      </c>
      <c r="B8" s="182">
        <v>0</v>
      </c>
      <c r="C8" s="182"/>
      <c r="D8" s="183"/>
      <c r="E8" s="183"/>
      <c r="F8" s="183"/>
      <c r="G8" s="183"/>
      <c r="H8" s="183"/>
      <c r="I8" s="183"/>
      <c r="J8" s="183"/>
      <c r="K8" s="183"/>
      <c r="L8" s="188"/>
      <c r="M8" s="188" t="s">
        <v>375</v>
      </c>
      <c r="N8" s="189" t="s">
        <v>375</v>
      </c>
      <c r="O8" s="190" t="s">
        <v>880</v>
      </c>
      <c r="P8" s="189" t="s">
        <v>329</v>
      </c>
      <c r="Q8" s="182" t="s">
        <v>96</v>
      </c>
      <c r="R8" s="181" t="s">
        <v>206</v>
      </c>
      <c r="S8" s="195"/>
      <c r="T8" s="196" t="s">
        <v>96</v>
      </c>
      <c r="U8" s="182" t="s">
        <v>43</v>
      </c>
      <c r="V8" s="196" t="s">
        <v>96</v>
      </c>
      <c r="W8" s="197" t="s">
        <v>98</v>
      </c>
      <c r="X8" s="198" t="s">
        <v>99</v>
      </c>
      <c r="Y8" s="183" t="s">
        <v>470</v>
      </c>
      <c r="Z8" s="181" t="s">
        <v>101</v>
      </c>
      <c r="AA8" s="183" t="s">
        <v>43</v>
      </c>
      <c r="AB8" s="202" t="s">
        <v>888</v>
      </c>
      <c r="AC8" s="203">
        <f>AC9+AC10+AC11*2</f>
        <v>1.9402</v>
      </c>
      <c r="AD8" s="202" t="s">
        <v>889</v>
      </c>
      <c r="AE8" s="202" t="s">
        <v>889</v>
      </c>
      <c r="AF8" s="204"/>
      <c r="AG8" s="204"/>
      <c r="AH8" s="204"/>
      <c r="AI8" s="203"/>
      <c r="AJ8" s="212"/>
      <c r="AK8" s="202"/>
      <c r="AL8" s="213">
        <v>0.631512</v>
      </c>
      <c r="AM8" s="202" t="s">
        <v>116</v>
      </c>
      <c r="AN8" s="202"/>
      <c r="AO8" s="183"/>
      <c r="AP8" s="221">
        <v>1</v>
      </c>
    </row>
    <row r="9" s="14" customFormat="1" ht="30" customHeight="1" spans="1:42">
      <c r="A9" s="181">
        <f>ROW()-7</f>
        <v>2</v>
      </c>
      <c r="B9" s="182"/>
      <c r="C9" s="182">
        <v>1</v>
      </c>
      <c r="D9" s="183"/>
      <c r="E9" s="183"/>
      <c r="F9" s="183"/>
      <c r="G9" s="183"/>
      <c r="H9" s="183"/>
      <c r="I9" s="183"/>
      <c r="J9" s="183"/>
      <c r="K9" s="183"/>
      <c r="L9" s="182"/>
      <c r="M9" s="182"/>
      <c r="N9" s="182" t="s">
        <v>890</v>
      </c>
      <c r="O9" s="182" t="s">
        <v>891</v>
      </c>
      <c r="P9" s="182" t="s">
        <v>216</v>
      </c>
      <c r="Q9" s="182" t="s">
        <v>96</v>
      </c>
      <c r="R9" s="181" t="s">
        <v>206</v>
      </c>
      <c r="S9" s="195"/>
      <c r="T9" s="196" t="s">
        <v>892</v>
      </c>
      <c r="U9" s="182" t="s">
        <v>890</v>
      </c>
      <c r="V9" s="196" t="s">
        <v>892</v>
      </c>
      <c r="W9" s="197" t="s">
        <v>99</v>
      </c>
      <c r="X9" s="198" t="s">
        <v>98</v>
      </c>
      <c r="Y9" s="183" t="s">
        <v>230</v>
      </c>
      <c r="Z9" s="181" t="s">
        <v>893</v>
      </c>
      <c r="AA9" s="183" t="s">
        <v>894</v>
      </c>
      <c r="AB9" s="202" t="s">
        <v>895</v>
      </c>
      <c r="AC9" s="203">
        <v>1.8928</v>
      </c>
      <c r="AD9" s="183" t="s">
        <v>43</v>
      </c>
      <c r="AE9" s="183" t="s">
        <v>221</v>
      </c>
      <c r="AF9" s="205">
        <v>551.3</v>
      </c>
      <c r="AG9" s="205">
        <v>500</v>
      </c>
      <c r="AH9" s="205">
        <v>1</v>
      </c>
      <c r="AI9" s="214">
        <f>AF9*AG9*AH9*7860/1000000000</f>
        <v>2.166609</v>
      </c>
      <c r="AJ9" s="215">
        <f>AC9/AI9</f>
        <v>0.873623251818856</v>
      </c>
      <c r="AK9" s="183"/>
      <c r="AL9" s="183"/>
      <c r="AM9" s="216"/>
      <c r="AN9" s="216"/>
      <c r="AO9" s="183"/>
      <c r="AP9" s="221">
        <v>1</v>
      </c>
    </row>
    <row r="10" s="14" customFormat="1" ht="30" customHeight="1" spans="1:42">
      <c r="A10" s="181">
        <f>ROW()-7</f>
        <v>3</v>
      </c>
      <c r="B10" s="182"/>
      <c r="C10" s="182">
        <v>1</v>
      </c>
      <c r="D10" s="183"/>
      <c r="E10" s="183"/>
      <c r="F10" s="183"/>
      <c r="G10" s="183"/>
      <c r="H10" s="183"/>
      <c r="I10" s="183"/>
      <c r="J10" s="183"/>
      <c r="K10" s="183"/>
      <c r="L10" s="182"/>
      <c r="M10" s="182"/>
      <c r="N10" s="182" t="s">
        <v>896</v>
      </c>
      <c r="O10" s="182" t="s">
        <v>897</v>
      </c>
      <c r="P10" s="182" t="s">
        <v>216</v>
      </c>
      <c r="Q10" s="182" t="s">
        <v>96</v>
      </c>
      <c r="R10" s="181" t="s">
        <v>206</v>
      </c>
      <c r="S10" s="195"/>
      <c r="T10" s="196" t="s">
        <v>304</v>
      </c>
      <c r="U10" s="182" t="s">
        <v>896</v>
      </c>
      <c r="V10" s="196" t="s">
        <v>304</v>
      </c>
      <c r="W10" s="197" t="s">
        <v>99</v>
      </c>
      <c r="X10" s="198" t="s">
        <v>98</v>
      </c>
      <c r="Y10" s="183" t="s">
        <v>230</v>
      </c>
      <c r="Z10" s="181" t="s">
        <v>898</v>
      </c>
      <c r="AA10" s="183" t="s">
        <v>899</v>
      </c>
      <c r="AB10" s="202" t="s">
        <v>900</v>
      </c>
      <c r="AC10" s="203">
        <v>0.0428</v>
      </c>
      <c r="AD10" s="183" t="s">
        <v>43</v>
      </c>
      <c r="AE10" s="183" t="s">
        <v>221</v>
      </c>
      <c r="AF10" s="204">
        <v>90</v>
      </c>
      <c r="AG10" s="204">
        <v>33.5</v>
      </c>
      <c r="AH10" s="204">
        <v>2.5</v>
      </c>
      <c r="AI10" s="203">
        <f>AF10*AG10*AH10*7860/1000000000</f>
        <v>0.05924475</v>
      </c>
      <c r="AJ10" s="212">
        <f>AC10/AI10</f>
        <v>0.722426881706818</v>
      </c>
      <c r="AK10" s="183"/>
      <c r="AL10" s="183"/>
      <c r="AM10" s="216"/>
      <c r="AN10" s="216"/>
      <c r="AO10" s="183"/>
      <c r="AP10" s="221">
        <v>1</v>
      </c>
    </row>
    <row r="11" s="14" customFormat="1" ht="30" customHeight="1" spans="1:42">
      <c r="A11" s="181">
        <f>ROW()-7</f>
        <v>4</v>
      </c>
      <c r="B11" s="182"/>
      <c r="C11" s="182">
        <v>1</v>
      </c>
      <c r="D11" s="183"/>
      <c r="E11" s="183"/>
      <c r="F11" s="183"/>
      <c r="G11" s="183"/>
      <c r="H11" s="183"/>
      <c r="I11" s="183"/>
      <c r="J11" s="183"/>
      <c r="K11" s="183"/>
      <c r="L11" s="182"/>
      <c r="M11" s="182"/>
      <c r="N11" s="182" t="s">
        <v>901</v>
      </c>
      <c r="O11" s="182" t="s">
        <v>902</v>
      </c>
      <c r="P11" s="182" t="s">
        <v>903</v>
      </c>
      <c r="Q11" s="182" t="s">
        <v>109</v>
      </c>
      <c r="R11" s="181" t="s">
        <v>206</v>
      </c>
      <c r="S11" s="195"/>
      <c r="T11" s="196" t="s">
        <v>96</v>
      </c>
      <c r="U11" s="182" t="s">
        <v>43</v>
      </c>
      <c r="V11" s="196" t="s">
        <v>43</v>
      </c>
      <c r="W11" s="197" t="s">
        <v>99</v>
      </c>
      <c r="X11" s="198" t="s">
        <v>98</v>
      </c>
      <c r="Y11" s="183" t="s">
        <v>904</v>
      </c>
      <c r="Z11" s="181" t="s">
        <v>550</v>
      </c>
      <c r="AA11" s="183" t="s">
        <v>905</v>
      </c>
      <c r="AB11" s="202" t="s">
        <v>906</v>
      </c>
      <c r="AC11" s="203">
        <v>0.0023</v>
      </c>
      <c r="AD11" s="183" t="s">
        <v>43</v>
      </c>
      <c r="AE11" s="183" t="s">
        <v>187</v>
      </c>
      <c r="AF11" s="204"/>
      <c r="AG11" s="204"/>
      <c r="AH11" s="204"/>
      <c r="AI11" s="203">
        <f>3.14*4.5*4.5*7.7*7860/1000000000</f>
        <v>0.00384829137</v>
      </c>
      <c r="AJ11" s="212">
        <f>AC11/AI11</f>
        <v>0.597667842391051</v>
      </c>
      <c r="AK11" s="183"/>
      <c r="AL11" s="183"/>
      <c r="AM11" s="216"/>
      <c r="AN11" s="216"/>
      <c r="AO11" s="183"/>
      <c r="AP11" s="221">
        <v>2</v>
      </c>
    </row>
  </sheetData>
  <autoFilter ref="A7:AP11">
    <extLst/>
  </autoFilter>
  <mergeCells count="40">
    <mergeCell ref="A1:E1"/>
    <mergeCell ref="F1:K1"/>
    <mergeCell ref="L1:O1"/>
    <mergeCell ref="A2:O2"/>
    <mergeCell ref="A3:K3"/>
    <mergeCell ref="L3:O3"/>
    <mergeCell ref="A4:O4"/>
    <mergeCell ref="A5:O5"/>
    <mergeCell ref="B6:K6"/>
    <mergeCell ref="AF6:AH6"/>
    <mergeCell ref="A6:A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I6:AI7"/>
    <mergeCell ref="AJ6:AJ7"/>
    <mergeCell ref="AK6:AK7"/>
    <mergeCell ref="AL6:AL7"/>
    <mergeCell ref="AM6:AM7"/>
    <mergeCell ref="AN6:AN7"/>
    <mergeCell ref="AO6:AO7"/>
    <mergeCell ref="AP6:AP7"/>
    <mergeCell ref="P1:AN5"/>
  </mergeCells>
  <printOptions horizontalCentered="1"/>
  <pageMargins left="0.31496062992126" right="0.275590551181102" top="0.393700787401575" bottom="0.551181102362205" header="0.31496062992126" footer="0.31496062992126"/>
  <pageSetup paperSize="8" scale="76" orientation="landscape"/>
  <headerFooter>
    <oddFooter>&amp;C第 &amp;P 页，共 &amp;N 页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T24"/>
  <sheetViews>
    <sheetView view="pageBreakPreview" zoomScale="55" zoomScaleNormal="100" topLeftCell="A20" workbookViewId="0">
      <selection activeCell="Q30" sqref="Q30"/>
    </sheetView>
  </sheetViews>
  <sheetFormatPr defaultColWidth="9" defaultRowHeight="14"/>
  <cols>
    <col min="1" max="1" width="4.5" style="4" customWidth="1"/>
    <col min="2" max="11" width="2.62727272727273" style="4" customWidth="1"/>
    <col min="12" max="12" width="7.34545454545455" style="4" customWidth="1"/>
    <col min="13" max="13" width="12.6272727272727" style="4" customWidth="1"/>
    <col min="14" max="14" width="14.6272727272727" style="4" customWidth="1"/>
    <col min="15" max="15" width="16.6272727272727" style="4" customWidth="1"/>
    <col min="16" max="16" width="17.8727272727273" style="4" customWidth="1"/>
    <col min="17" max="17" width="20.3727272727273" style="5" customWidth="1"/>
    <col min="18" max="18" width="4.87272727272727" style="4" hidden="1" customWidth="1" outlineLevel="1"/>
    <col min="19" max="19" width="5.25454545454545" style="4" customWidth="1" collapsed="1"/>
    <col min="20" max="20" width="10.5" style="4" customWidth="1"/>
    <col min="21" max="21" width="6.12727272727273" style="6" hidden="1" customWidth="1" outlineLevel="1"/>
    <col min="22" max="22" width="11.6272727272727" style="4" hidden="1" customWidth="1" outlineLevel="1"/>
    <col min="23" max="23" width="8.12727272727273" style="7" hidden="1" customWidth="1" outlineLevel="1"/>
    <col min="24" max="24" width="7.25454545454545" style="6" hidden="1" customWidth="1" outlineLevel="1"/>
    <col min="25" max="25" width="7.25454545454545" style="6" customWidth="1" collapsed="1"/>
    <col min="26" max="26" width="11.2545454545455" style="6" customWidth="1"/>
    <col min="27" max="27" width="11.7545454545455" style="6" customWidth="1"/>
    <col min="28" max="28" width="9.62727272727273" style="6" hidden="1" customWidth="1" outlineLevel="1"/>
    <col min="29" max="29" width="10.3727272727273" style="4" hidden="1" customWidth="1" outlineLevel="1"/>
    <col min="30" max="30" width="9.37272727272727" style="12" customWidth="1" collapsed="1"/>
    <col min="31" max="31" width="12.5" style="4" customWidth="1"/>
    <col min="32" max="35" width="6.75454545454545" style="4" customWidth="1" outlineLevel="1"/>
    <col min="36" max="36" width="7.62727272727273" style="12" customWidth="1" outlineLevel="1"/>
    <col min="37" max="37" width="7.62727272727273" style="4" customWidth="1" outlineLevel="1"/>
    <col min="38" max="38" width="6.62727272727273" style="11" customWidth="1" outlineLevel="1"/>
    <col min="39" max="39" width="9.36363636363636" style="12" customWidth="1" outlineLevel="1"/>
    <col min="40" max="42" width="9.62727272727273" style="4" customWidth="1"/>
    <col min="43" max="43" width="11.1272727272727" style="4" customWidth="1"/>
    <col min="44" max="46" width="7.62727272727273" style="4" customWidth="1"/>
    <col min="47" max="16384" width="9" style="4"/>
  </cols>
  <sheetData>
    <row r="1" ht="20.25" customHeight="1" outlineLevel="1" spans="1:4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91"/>
      <c r="AE1" s="32"/>
      <c r="AF1" s="32"/>
      <c r="AG1" s="32"/>
      <c r="AH1" s="32"/>
      <c r="AI1" s="32"/>
      <c r="AJ1" s="91"/>
      <c r="AK1" s="32"/>
      <c r="AL1" s="74"/>
      <c r="AM1" s="91"/>
      <c r="AN1" s="32"/>
      <c r="AO1" s="32"/>
      <c r="AP1" s="32"/>
      <c r="AQ1" s="16"/>
      <c r="AR1" s="16"/>
      <c r="AS1" s="16"/>
      <c r="AT1" s="16"/>
    </row>
    <row r="2" ht="27.75" customHeight="1" outlineLevel="1" spans="1:46">
      <c r="A2" s="17" t="s">
        <v>907</v>
      </c>
      <c r="B2" s="17"/>
      <c r="C2" s="17"/>
      <c r="D2" s="17"/>
      <c r="E2" s="17"/>
      <c r="F2" s="18" t="s">
        <v>789</v>
      </c>
      <c r="G2" s="18"/>
      <c r="H2" s="18"/>
      <c r="I2" s="18"/>
      <c r="J2" s="18"/>
      <c r="K2" s="18"/>
      <c r="L2" s="33" t="s">
        <v>790</v>
      </c>
      <c r="M2" s="33"/>
      <c r="N2" s="33"/>
      <c r="O2" s="33"/>
      <c r="P2" s="33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133"/>
      <c r="AE2" s="35"/>
      <c r="AF2" s="35"/>
      <c r="AG2" s="35"/>
      <c r="AH2" s="35"/>
      <c r="AI2" s="35"/>
      <c r="AJ2" s="133"/>
      <c r="AK2" s="35"/>
      <c r="AL2" s="145"/>
      <c r="AM2" s="133"/>
      <c r="AN2" s="35"/>
      <c r="AO2" s="35"/>
      <c r="AP2" s="35"/>
      <c r="AQ2" s="70" t="s">
        <v>28</v>
      </c>
      <c r="AR2" s="110" t="s">
        <v>469</v>
      </c>
      <c r="AS2" s="110" t="s">
        <v>908</v>
      </c>
      <c r="AT2" s="110" t="s">
        <v>909</v>
      </c>
    </row>
    <row r="3" ht="27.75" customHeight="1" outlineLevel="1" spans="1:46">
      <c r="A3" s="17"/>
      <c r="B3" s="17"/>
      <c r="C3" s="17"/>
      <c r="D3" s="17"/>
      <c r="E3" s="17"/>
      <c r="F3" s="18"/>
      <c r="G3" s="18"/>
      <c r="H3" s="18"/>
      <c r="I3" s="18"/>
      <c r="J3" s="18"/>
      <c r="K3" s="18"/>
      <c r="L3" s="33"/>
      <c r="M3" s="33"/>
      <c r="N3" s="33"/>
      <c r="O3" s="33"/>
      <c r="P3" s="33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133"/>
      <c r="AE3" s="35"/>
      <c r="AF3" s="35"/>
      <c r="AG3" s="35"/>
      <c r="AH3" s="35"/>
      <c r="AI3" s="35"/>
      <c r="AJ3" s="133"/>
      <c r="AK3" s="35"/>
      <c r="AL3" s="145"/>
      <c r="AM3" s="133"/>
      <c r="AN3" s="35"/>
      <c r="AO3" s="35"/>
      <c r="AP3" s="35"/>
      <c r="AQ3" s="70" t="s">
        <v>37</v>
      </c>
      <c r="AR3" s="110" t="s">
        <v>910</v>
      </c>
      <c r="AS3" s="110" t="s">
        <v>911</v>
      </c>
      <c r="AT3" s="110" t="s">
        <v>912</v>
      </c>
    </row>
    <row r="4" ht="27" customHeight="1" outlineLevel="1" spans="1:46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133"/>
      <c r="AE4" s="35"/>
      <c r="AF4" s="35"/>
      <c r="AG4" s="35"/>
      <c r="AH4" s="35"/>
      <c r="AI4" s="35"/>
      <c r="AJ4" s="133"/>
      <c r="AK4" s="35"/>
      <c r="AL4" s="145"/>
      <c r="AM4" s="133"/>
      <c r="AN4" s="35"/>
      <c r="AO4" s="35"/>
      <c r="AP4" s="35"/>
      <c r="AQ4" s="70" t="s">
        <v>39</v>
      </c>
      <c r="AR4" s="111" t="s">
        <v>913</v>
      </c>
      <c r="AS4" s="111" t="s">
        <v>913</v>
      </c>
      <c r="AT4" s="111" t="s">
        <v>913</v>
      </c>
    </row>
    <row r="5" ht="31.5" customHeight="1" outlineLevel="1" spans="1:46">
      <c r="A5" s="20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37"/>
      <c r="M5" s="37"/>
      <c r="N5" s="37"/>
      <c r="O5" s="22" t="s">
        <v>41</v>
      </c>
      <c r="P5" s="39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133"/>
      <c r="AE5" s="35"/>
      <c r="AF5" s="35"/>
      <c r="AG5" s="35"/>
      <c r="AH5" s="35"/>
      <c r="AI5" s="35"/>
      <c r="AJ5" s="133"/>
      <c r="AK5" s="35"/>
      <c r="AL5" s="145"/>
      <c r="AM5" s="133"/>
      <c r="AN5" s="35"/>
      <c r="AO5" s="35"/>
      <c r="AP5" s="35"/>
      <c r="AQ5" s="70" t="s">
        <v>42</v>
      </c>
      <c r="AR5" s="112" t="s">
        <v>43</v>
      </c>
      <c r="AS5" s="112" t="s">
        <v>43</v>
      </c>
      <c r="AT5" s="112" t="s">
        <v>43</v>
      </c>
    </row>
    <row r="6" ht="28.5" customHeight="1" outlineLevel="1" spans="1:46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133"/>
      <c r="AE6" s="35"/>
      <c r="AF6" s="35"/>
      <c r="AG6" s="35"/>
      <c r="AH6" s="35"/>
      <c r="AI6" s="35"/>
      <c r="AJ6" s="133"/>
      <c r="AK6" s="35"/>
      <c r="AL6" s="145"/>
      <c r="AM6" s="133"/>
      <c r="AN6" s="35"/>
      <c r="AO6" s="35"/>
      <c r="AP6" s="35"/>
      <c r="AQ6" s="70" t="s">
        <v>19</v>
      </c>
      <c r="AR6" s="70" t="s">
        <v>118</v>
      </c>
      <c r="AS6" s="70" t="s">
        <v>118</v>
      </c>
      <c r="AT6" s="70" t="s">
        <v>118</v>
      </c>
    </row>
    <row r="7" ht="28.5" customHeight="1" outlineLevel="1" spans="1:46">
      <c r="A7" s="23" t="s">
        <v>45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42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133"/>
      <c r="AE7" s="35"/>
      <c r="AF7" s="35"/>
      <c r="AG7" s="35"/>
      <c r="AH7" s="35"/>
      <c r="AI7" s="35"/>
      <c r="AJ7" s="133"/>
      <c r="AK7" s="35"/>
      <c r="AL7" s="145"/>
      <c r="AM7" s="133"/>
      <c r="AN7" s="35"/>
      <c r="AO7" s="35"/>
      <c r="AP7" s="35"/>
      <c r="AQ7" s="68" t="s">
        <v>46</v>
      </c>
      <c r="AR7" s="112" t="s">
        <v>43</v>
      </c>
      <c r="AS7" s="112" t="s">
        <v>43</v>
      </c>
      <c r="AT7" s="112" t="s">
        <v>43</v>
      </c>
    </row>
    <row r="8" s="1" customFormat="1" ht="24.95" customHeight="1" spans="1:46">
      <c r="A8" s="117" t="s">
        <v>47</v>
      </c>
      <c r="B8" s="118" t="s">
        <v>48</v>
      </c>
      <c r="C8" s="119"/>
      <c r="D8" s="119"/>
      <c r="E8" s="119"/>
      <c r="F8" s="119"/>
      <c r="G8" s="119"/>
      <c r="H8" s="119"/>
      <c r="I8" s="119"/>
      <c r="J8" s="119"/>
      <c r="K8" s="121"/>
      <c r="L8" s="122" t="s">
        <v>49</v>
      </c>
      <c r="M8" s="123" t="s">
        <v>50</v>
      </c>
      <c r="N8" s="122" t="s">
        <v>914</v>
      </c>
      <c r="O8" s="123" t="s">
        <v>28</v>
      </c>
      <c r="P8" s="122" t="s">
        <v>39</v>
      </c>
      <c r="Q8" s="122" t="s">
        <v>613</v>
      </c>
      <c r="R8" s="122" t="s">
        <v>52</v>
      </c>
      <c r="S8" s="122" t="s">
        <v>53</v>
      </c>
      <c r="T8" s="122" t="s">
        <v>14</v>
      </c>
      <c r="U8" s="123" t="s">
        <v>54</v>
      </c>
      <c r="V8" s="122" t="s">
        <v>614</v>
      </c>
      <c r="W8" s="123" t="s">
        <v>615</v>
      </c>
      <c r="X8" s="123" t="s">
        <v>57</v>
      </c>
      <c r="Y8" s="134" t="s">
        <v>616</v>
      </c>
      <c r="Z8" s="134" t="s">
        <v>617</v>
      </c>
      <c r="AA8" s="134" t="s">
        <v>60</v>
      </c>
      <c r="AB8" s="134" t="s">
        <v>62</v>
      </c>
      <c r="AC8" s="122" t="s">
        <v>63</v>
      </c>
      <c r="AD8" s="135" t="s">
        <v>65</v>
      </c>
      <c r="AE8" s="122" t="s">
        <v>69</v>
      </c>
      <c r="AF8" s="136" t="s">
        <v>70</v>
      </c>
      <c r="AG8" s="146" t="s">
        <v>72</v>
      </c>
      <c r="AH8" s="147"/>
      <c r="AI8" s="148"/>
      <c r="AJ8" s="149" t="s">
        <v>73</v>
      </c>
      <c r="AK8" s="150" t="s">
        <v>74</v>
      </c>
      <c r="AL8" s="151" t="s">
        <v>75</v>
      </c>
      <c r="AM8" s="149" t="s">
        <v>76</v>
      </c>
      <c r="AN8" s="152" t="s">
        <v>620</v>
      </c>
      <c r="AO8" s="152" t="s">
        <v>798</v>
      </c>
      <c r="AP8" s="152" t="s">
        <v>915</v>
      </c>
      <c r="AQ8" s="168" t="s">
        <v>20</v>
      </c>
      <c r="AR8" s="122" t="s">
        <v>90</v>
      </c>
      <c r="AS8" s="122" t="s">
        <v>90</v>
      </c>
      <c r="AT8" s="122" t="s">
        <v>90</v>
      </c>
    </row>
    <row r="9" s="2" customFormat="1" ht="24.95" customHeight="1" spans="1:46">
      <c r="A9" s="120"/>
      <c r="B9" s="100">
        <v>0</v>
      </c>
      <c r="C9" s="100">
        <v>1</v>
      </c>
      <c r="D9" s="100">
        <v>2</v>
      </c>
      <c r="E9" s="100">
        <v>3</v>
      </c>
      <c r="F9" s="100">
        <v>4</v>
      </c>
      <c r="G9" s="100">
        <v>5</v>
      </c>
      <c r="H9" s="100">
        <v>6</v>
      </c>
      <c r="I9" s="100">
        <v>7</v>
      </c>
      <c r="J9" s="100">
        <v>8</v>
      </c>
      <c r="K9" s="117">
        <v>9</v>
      </c>
      <c r="L9" s="124"/>
      <c r="M9" s="125"/>
      <c r="N9" s="124"/>
      <c r="O9" s="125"/>
      <c r="P9" s="124"/>
      <c r="Q9" s="124"/>
      <c r="R9" s="124"/>
      <c r="S9" s="124"/>
      <c r="T9" s="124"/>
      <c r="U9" s="125"/>
      <c r="V9" s="124"/>
      <c r="W9" s="125"/>
      <c r="X9" s="125"/>
      <c r="Y9" s="137"/>
      <c r="Z9" s="137"/>
      <c r="AA9" s="137"/>
      <c r="AB9" s="137"/>
      <c r="AC9" s="124"/>
      <c r="AD9" s="138"/>
      <c r="AE9" s="124"/>
      <c r="AF9" s="139"/>
      <c r="AG9" s="153" t="s">
        <v>91</v>
      </c>
      <c r="AH9" s="153" t="s">
        <v>92</v>
      </c>
      <c r="AI9" s="153" t="s">
        <v>93</v>
      </c>
      <c r="AJ9" s="154"/>
      <c r="AK9" s="155"/>
      <c r="AL9" s="156"/>
      <c r="AM9" s="154"/>
      <c r="AN9" s="157"/>
      <c r="AO9" s="157"/>
      <c r="AP9" s="157"/>
      <c r="AQ9" s="169"/>
      <c r="AR9" s="124"/>
      <c r="AS9" s="124"/>
      <c r="AT9" s="124"/>
    </row>
    <row r="10" s="2" customFormat="1" ht="50" customHeight="1" spans="1:46">
      <c r="A10" s="120">
        <f t="shared" ref="A10:A24" si="0">ROW()-9</f>
        <v>1</v>
      </c>
      <c r="B10" s="101"/>
      <c r="C10" s="101">
        <v>1</v>
      </c>
      <c r="D10" s="101"/>
      <c r="E10" s="101"/>
      <c r="F10" s="101"/>
      <c r="G10" s="101"/>
      <c r="H10" s="101"/>
      <c r="I10" s="101"/>
      <c r="J10" s="101"/>
      <c r="K10" s="101"/>
      <c r="L10" s="101" t="s">
        <v>118</v>
      </c>
      <c r="M10" s="126" t="s">
        <v>480</v>
      </c>
      <c r="N10" s="101"/>
      <c r="O10" s="126" t="s">
        <v>480</v>
      </c>
      <c r="P10" s="126" t="s">
        <v>481</v>
      </c>
      <c r="Q10" s="128" t="s">
        <v>164</v>
      </c>
      <c r="R10" s="129"/>
      <c r="S10" s="124" t="s">
        <v>97</v>
      </c>
      <c r="T10" s="130"/>
      <c r="U10" s="129" t="s">
        <v>96</v>
      </c>
      <c r="V10" s="126" t="s">
        <v>480</v>
      </c>
      <c r="W10" s="129" t="s">
        <v>96</v>
      </c>
      <c r="X10" s="131" t="s">
        <v>98</v>
      </c>
      <c r="Y10" s="140" t="s">
        <v>99</v>
      </c>
      <c r="Z10" s="132" t="s">
        <v>164</v>
      </c>
      <c r="AA10" s="105" t="s">
        <v>101</v>
      </c>
      <c r="AB10" s="105"/>
      <c r="AC10" s="105"/>
      <c r="AD10" s="141">
        <f>SUM(AD13:AD19)</f>
        <v>3.8085</v>
      </c>
      <c r="AE10" s="105" t="s">
        <v>43</v>
      </c>
      <c r="AF10" s="142" t="s">
        <v>169</v>
      </c>
      <c r="AG10" s="142"/>
      <c r="AH10" s="142"/>
      <c r="AI10" s="142"/>
      <c r="AJ10" s="158"/>
      <c r="AK10" s="142"/>
      <c r="AL10" s="159">
        <v>3</v>
      </c>
      <c r="AM10" s="158"/>
      <c r="AN10" s="160" t="s">
        <v>105</v>
      </c>
      <c r="AO10" s="160" t="s">
        <v>202</v>
      </c>
      <c r="AP10" s="160"/>
      <c r="AQ10" s="105"/>
      <c r="AR10" s="126">
        <v>1</v>
      </c>
      <c r="AS10" s="126">
        <v>1</v>
      </c>
      <c r="AT10" s="126">
        <v>1</v>
      </c>
    </row>
    <row r="11" s="2" customFormat="1" ht="50" customHeight="1" spans="1:46">
      <c r="A11" s="120">
        <f t="shared" si="0"/>
        <v>2</v>
      </c>
      <c r="B11" s="101"/>
      <c r="C11" s="101"/>
      <c r="D11" s="101">
        <v>2</v>
      </c>
      <c r="E11" s="101"/>
      <c r="F11" s="101"/>
      <c r="G11" s="101"/>
      <c r="H11" s="101"/>
      <c r="I11" s="101"/>
      <c r="J11" s="101"/>
      <c r="K11" s="101"/>
      <c r="L11" s="101" t="s">
        <v>118</v>
      </c>
      <c r="M11" s="101" t="s">
        <v>916</v>
      </c>
      <c r="N11" s="101"/>
      <c r="O11" s="126"/>
      <c r="P11" s="126" t="s">
        <v>917</v>
      </c>
      <c r="Q11" s="128" t="s">
        <v>918</v>
      </c>
      <c r="R11" s="129"/>
      <c r="S11" s="124" t="s">
        <v>97</v>
      </c>
      <c r="T11" s="130"/>
      <c r="U11" s="129" t="s">
        <v>96</v>
      </c>
      <c r="V11" s="126" t="s">
        <v>43</v>
      </c>
      <c r="W11" s="129" t="s">
        <v>96</v>
      </c>
      <c r="X11" s="131" t="s">
        <v>98</v>
      </c>
      <c r="Y11" s="140" t="s">
        <v>99</v>
      </c>
      <c r="Z11" s="132" t="s">
        <v>918</v>
      </c>
      <c r="AA11" s="143" t="s">
        <v>101</v>
      </c>
      <c r="AB11" s="143" t="s">
        <v>43</v>
      </c>
      <c r="AC11" s="143" t="s">
        <v>43</v>
      </c>
      <c r="AD11" s="141">
        <f>AD12+AD13</f>
        <v>0.7296</v>
      </c>
      <c r="AE11" s="143" t="s">
        <v>168</v>
      </c>
      <c r="AF11" s="144" t="s">
        <v>168</v>
      </c>
      <c r="AG11" s="161"/>
      <c r="AH11" s="161"/>
      <c r="AI11" s="161"/>
      <c r="AJ11" s="144"/>
      <c r="AK11" s="144"/>
      <c r="AL11" s="161"/>
      <c r="AM11" s="162">
        <f>AM13+AM14</f>
        <v>0.04489164</v>
      </c>
      <c r="AN11" s="163" t="s">
        <v>105</v>
      </c>
      <c r="AO11" s="163" t="s">
        <v>198</v>
      </c>
      <c r="AP11" s="160"/>
      <c r="AQ11" s="105"/>
      <c r="AR11" s="126">
        <v>1</v>
      </c>
      <c r="AS11" s="126">
        <v>1</v>
      </c>
      <c r="AT11" s="126">
        <v>1</v>
      </c>
    </row>
    <row r="12" s="2" customFormat="1" ht="50" customHeight="1" spans="1:46">
      <c r="A12" s="120">
        <f t="shared" si="0"/>
        <v>3</v>
      </c>
      <c r="B12" s="101"/>
      <c r="C12" s="101"/>
      <c r="D12" s="101"/>
      <c r="E12" s="101">
        <v>3</v>
      </c>
      <c r="F12" s="101"/>
      <c r="G12" s="101"/>
      <c r="H12" s="101"/>
      <c r="I12" s="101"/>
      <c r="J12" s="101"/>
      <c r="K12" s="101"/>
      <c r="L12" s="101" t="s">
        <v>118</v>
      </c>
      <c r="M12" s="126" t="s">
        <v>919</v>
      </c>
      <c r="N12" s="101"/>
      <c r="O12" s="126" t="s">
        <v>919</v>
      </c>
      <c r="P12" s="126" t="s">
        <v>920</v>
      </c>
      <c r="Q12" s="128" t="s">
        <v>262</v>
      </c>
      <c r="R12" s="129"/>
      <c r="S12" s="124" t="s">
        <v>97</v>
      </c>
      <c r="T12" s="130"/>
      <c r="U12" s="129" t="s">
        <v>96</v>
      </c>
      <c r="V12" s="126" t="s">
        <v>43</v>
      </c>
      <c r="W12" s="129" t="s">
        <v>96</v>
      </c>
      <c r="X12" s="131" t="s">
        <v>98</v>
      </c>
      <c r="Y12" s="140" t="s">
        <v>99</v>
      </c>
      <c r="Z12" s="132" t="s">
        <v>262</v>
      </c>
      <c r="AA12" s="143" t="s">
        <v>101</v>
      </c>
      <c r="AB12" s="143" t="s">
        <v>43</v>
      </c>
      <c r="AC12" s="143" t="s">
        <v>43</v>
      </c>
      <c r="AD12" s="141">
        <f>AD13+AD14</f>
        <v>0.3705</v>
      </c>
      <c r="AE12" s="143"/>
      <c r="AF12" s="144" t="s">
        <v>169</v>
      </c>
      <c r="AG12" s="161"/>
      <c r="AH12" s="161"/>
      <c r="AI12" s="161"/>
      <c r="AJ12" s="144"/>
      <c r="AK12" s="144"/>
      <c r="AL12" s="161">
        <v>3</v>
      </c>
      <c r="AM12" s="162"/>
      <c r="AN12" s="164" t="s">
        <v>116</v>
      </c>
      <c r="AO12" s="163"/>
      <c r="AP12" s="160"/>
      <c r="AQ12" s="105"/>
      <c r="AR12" s="126">
        <v>1</v>
      </c>
      <c r="AS12" s="126">
        <v>1</v>
      </c>
      <c r="AT12" s="126">
        <v>1</v>
      </c>
    </row>
    <row r="13" s="2" customFormat="1" ht="50" customHeight="1" spans="1:46">
      <c r="A13" s="120">
        <f t="shared" si="0"/>
        <v>4</v>
      </c>
      <c r="B13" s="101"/>
      <c r="C13" s="101"/>
      <c r="D13" s="101"/>
      <c r="E13" s="101"/>
      <c r="F13" s="101">
        <v>4</v>
      </c>
      <c r="G13" s="101"/>
      <c r="H13" s="101"/>
      <c r="I13" s="101"/>
      <c r="J13" s="101"/>
      <c r="K13" s="101"/>
      <c r="L13" s="101" t="s">
        <v>118</v>
      </c>
      <c r="M13" s="126"/>
      <c r="N13" s="101"/>
      <c r="O13" s="126" t="s">
        <v>921</v>
      </c>
      <c r="P13" s="126" t="s">
        <v>922</v>
      </c>
      <c r="Q13" s="132" t="s">
        <v>230</v>
      </c>
      <c r="R13" s="129"/>
      <c r="S13" s="124" t="s">
        <v>97</v>
      </c>
      <c r="T13" s="130"/>
      <c r="U13" s="129" t="s">
        <v>96</v>
      </c>
      <c r="V13" s="126" t="s">
        <v>921</v>
      </c>
      <c r="W13" s="129" t="s">
        <v>96</v>
      </c>
      <c r="X13" s="131" t="s">
        <v>98</v>
      </c>
      <c r="Y13" s="140" t="s">
        <v>99</v>
      </c>
      <c r="Z13" s="132" t="s">
        <v>230</v>
      </c>
      <c r="AA13" s="126" t="s">
        <v>923</v>
      </c>
      <c r="AB13" s="132" t="s">
        <v>233</v>
      </c>
      <c r="AC13" s="143" t="s">
        <v>234</v>
      </c>
      <c r="AD13" s="141">
        <v>0.3591</v>
      </c>
      <c r="AE13" s="143" t="s">
        <v>43</v>
      </c>
      <c r="AF13" s="144" t="s">
        <v>221</v>
      </c>
      <c r="AG13" s="161">
        <v>216</v>
      </c>
      <c r="AH13" s="161">
        <v>103</v>
      </c>
      <c r="AI13" s="161">
        <v>3</v>
      </c>
      <c r="AJ13" s="107">
        <f>AG13*AH13*AI13*7860/1000000000</f>
        <v>0.52460784</v>
      </c>
      <c r="AK13" s="108">
        <f t="shared" ref="AK13:AK18" si="1">AD13/AJ13</f>
        <v>0.684511310391396</v>
      </c>
      <c r="AL13" s="165"/>
      <c r="AM13" s="107">
        <f>AG13*AH13*2*AS13/1000000</f>
        <v>0.044496</v>
      </c>
      <c r="AN13" s="166"/>
      <c r="AO13" s="170"/>
      <c r="AP13" s="160"/>
      <c r="AQ13" s="105"/>
      <c r="AR13" s="126">
        <v>1</v>
      </c>
      <c r="AS13" s="126">
        <v>1</v>
      </c>
      <c r="AT13" s="126">
        <v>1</v>
      </c>
    </row>
    <row r="14" s="2" customFormat="1" ht="50" customHeight="1" spans="1:46">
      <c r="A14" s="120">
        <f t="shared" si="0"/>
        <v>5</v>
      </c>
      <c r="B14" s="101"/>
      <c r="C14" s="101"/>
      <c r="D14" s="101"/>
      <c r="E14" s="101"/>
      <c r="F14" s="101">
        <v>4</v>
      </c>
      <c r="G14" s="101"/>
      <c r="H14" s="101"/>
      <c r="I14" s="101"/>
      <c r="J14" s="101"/>
      <c r="K14" s="101"/>
      <c r="L14" s="101" t="s">
        <v>236</v>
      </c>
      <c r="M14" s="101"/>
      <c r="N14" s="101"/>
      <c r="O14" s="126" t="s">
        <v>269</v>
      </c>
      <c r="P14" s="126" t="s">
        <v>270</v>
      </c>
      <c r="Q14" s="132" t="s">
        <v>184</v>
      </c>
      <c r="R14" s="129"/>
      <c r="S14" s="124" t="s">
        <v>97</v>
      </c>
      <c r="T14" s="130"/>
      <c r="U14" s="129" t="s">
        <v>96</v>
      </c>
      <c r="V14" s="105" t="s">
        <v>43</v>
      </c>
      <c r="W14" s="105" t="s">
        <v>43</v>
      </c>
      <c r="X14" s="131" t="s">
        <v>132</v>
      </c>
      <c r="Y14" s="140" t="s">
        <v>133</v>
      </c>
      <c r="Z14" s="132" t="s">
        <v>184</v>
      </c>
      <c r="AA14" s="143" t="s">
        <v>550</v>
      </c>
      <c r="AB14" s="143" t="s">
        <v>43</v>
      </c>
      <c r="AC14" s="143" t="s">
        <v>272</v>
      </c>
      <c r="AD14" s="141">
        <v>0.0114</v>
      </c>
      <c r="AE14" s="143" t="s">
        <v>43</v>
      </c>
      <c r="AF14" s="144" t="s">
        <v>187</v>
      </c>
      <c r="AG14" s="161">
        <v>7</v>
      </c>
      <c r="AH14" s="161">
        <v>18</v>
      </c>
      <c r="AI14" s="161"/>
      <c r="AJ14" s="107">
        <f>AH14/2*AH14/2*3.14*AG14*7860/1000000000</f>
        <v>0.0139937868</v>
      </c>
      <c r="AK14" s="108">
        <f t="shared" si="1"/>
        <v>0.814647254737367</v>
      </c>
      <c r="AL14" s="165"/>
      <c r="AM14" s="167">
        <f>AG14*AH14*3.14*AR14/1000000</f>
        <v>0.00039564</v>
      </c>
      <c r="AN14" s="166"/>
      <c r="AO14" s="170"/>
      <c r="AP14" s="160"/>
      <c r="AQ14" s="105"/>
      <c r="AR14" s="126">
        <v>1</v>
      </c>
      <c r="AS14" s="126">
        <v>1</v>
      </c>
      <c r="AT14" s="126">
        <v>1</v>
      </c>
    </row>
    <row r="15" s="2" customFormat="1" ht="50" customHeight="1" spans="1:46">
      <c r="A15" s="120">
        <f t="shared" si="0"/>
        <v>6</v>
      </c>
      <c r="B15" s="101"/>
      <c r="C15" s="101"/>
      <c r="D15" s="101">
        <v>2</v>
      </c>
      <c r="E15" s="101"/>
      <c r="F15" s="101"/>
      <c r="G15" s="101"/>
      <c r="H15" s="101"/>
      <c r="I15" s="101"/>
      <c r="J15" s="101"/>
      <c r="K15" s="101"/>
      <c r="L15" s="101" t="s">
        <v>118</v>
      </c>
      <c r="M15" s="126" t="s">
        <v>924</v>
      </c>
      <c r="N15" s="101"/>
      <c r="O15" s="126"/>
      <c r="P15" s="126" t="s">
        <v>925</v>
      </c>
      <c r="Q15" s="132" t="s">
        <v>918</v>
      </c>
      <c r="R15" s="129"/>
      <c r="S15" s="124" t="s">
        <v>97</v>
      </c>
      <c r="T15" s="130"/>
      <c r="U15" s="129" t="s">
        <v>96</v>
      </c>
      <c r="V15" s="105" t="s">
        <v>43</v>
      </c>
      <c r="W15" s="129" t="s">
        <v>96</v>
      </c>
      <c r="X15" s="131" t="s">
        <v>98</v>
      </c>
      <c r="Y15" s="140" t="s">
        <v>99</v>
      </c>
      <c r="Z15" s="132" t="s">
        <v>926</v>
      </c>
      <c r="AA15" s="105" t="s">
        <v>101</v>
      </c>
      <c r="AB15" s="105" t="s">
        <v>43</v>
      </c>
      <c r="AC15" s="105" t="s">
        <v>43</v>
      </c>
      <c r="AD15" s="141">
        <f>SUM(AD16:AD19)</f>
        <v>1.719</v>
      </c>
      <c r="AE15" s="105" t="s">
        <v>168</v>
      </c>
      <c r="AF15" s="144" t="s">
        <v>168</v>
      </c>
      <c r="AG15" s="161"/>
      <c r="AH15" s="161"/>
      <c r="AI15" s="161"/>
      <c r="AJ15" s="144"/>
      <c r="AK15" s="144"/>
      <c r="AL15" s="161"/>
      <c r="AM15" s="162">
        <f>SUM(AM18:AM22)</f>
        <v>0.0415184</v>
      </c>
      <c r="AN15" s="163" t="s">
        <v>105</v>
      </c>
      <c r="AO15" s="163" t="s">
        <v>198</v>
      </c>
      <c r="AP15" s="160"/>
      <c r="AQ15" s="105"/>
      <c r="AR15" s="126">
        <v>1</v>
      </c>
      <c r="AS15" s="126">
        <v>1</v>
      </c>
      <c r="AT15" s="126">
        <v>1</v>
      </c>
    </row>
    <row r="16" s="2" customFormat="1" ht="50" customHeight="1" spans="1:46">
      <c r="A16" s="120">
        <f t="shared" si="0"/>
        <v>7</v>
      </c>
      <c r="B16" s="101"/>
      <c r="C16" s="101"/>
      <c r="D16" s="101"/>
      <c r="E16" s="101">
        <v>3</v>
      </c>
      <c r="F16" s="101"/>
      <c r="G16" s="101"/>
      <c r="H16" s="101"/>
      <c r="I16" s="101"/>
      <c r="J16" s="101"/>
      <c r="K16" s="101"/>
      <c r="L16" s="101" t="s">
        <v>118</v>
      </c>
      <c r="M16" s="126" t="s">
        <v>927</v>
      </c>
      <c r="N16" s="101"/>
      <c r="O16" s="126" t="s">
        <v>927</v>
      </c>
      <c r="P16" s="126" t="s">
        <v>928</v>
      </c>
      <c r="Q16" s="132" t="s">
        <v>262</v>
      </c>
      <c r="R16" s="129"/>
      <c r="S16" s="124" t="s">
        <v>97</v>
      </c>
      <c r="T16" s="130"/>
      <c r="U16" s="129" t="s">
        <v>96</v>
      </c>
      <c r="V16" s="105" t="s">
        <v>43</v>
      </c>
      <c r="W16" s="129" t="s">
        <v>96</v>
      </c>
      <c r="X16" s="131" t="s">
        <v>98</v>
      </c>
      <c r="Y16" s="140" t="s">
        <v>99</v>
      </c>
      <c r="Z16" s="132" t="s">
        <v>164</v>
      </c>
      <c r="AA16" s="105" t="s">
        <v>101</v>
      </c>
      <c r="AB16" s="105" t="s">
        <v>43</v>
      </c>
      <c r="AC16" s="105" t="s">
        <v>43</v>
      </c>
      <c r="AD16" s="141">
        <f>SUM(AD18:AD22)</f>
        <v>0.593</v>
      </c>
      <c r="AE16" s="105" t="s">
        <v>43</v>
      </c>
      <c r="AF16" s="144" t="s">
        <v>169</v>
      </c>
      <c r="AG16" s="161"/>
      <c r="AH16" s="161"/>
      <c r="AI16" s="161"/>
      <c r="AJ16" s="144"/>
      <c r="AK16" s="144"/>
      <c r="AL16" s="161">
        <v>6</v>
      </c>
      <c r="AM16" s="162"/>
      <c r="AN16" s="164" t="s">
        <v>105</v>
      </c>
      <c r="AO16" s="163" t="s">
        <v>202</v>
      </c>
      <c r="AP16" s="160"/>
      <c r="AQ16" s="105"/>
      <c r="AR16" s="126">
        <v>1</v>
      </c>
      <c r="AS16" s="126">
        <v>1</v>
      </c>
      <c r="AT16" s="126">
        <v>1</v>
      </c>
    </row>
    <row r="17" s="2" customFormat="1" ht="50" customHeight="1" spans="1:46">
      <c r="A17" s="120">
        <f t="shared" si="0"/>
        <v>8</v>
      </c>
      <c r="B17" s="101"/>
      <c r="C17" s="101"/>
      <c r="D17" s="101"/>
      <c r="E17" s="101"/>
      <c r="F17" s="101">
        <v>4</v>
      </c>
      <c r="G17" s="101"/>
      <c r="H17" s="101"/>
      <c r="I17" s="101"/>
      <c r="J17" s="101"/>
      <c r="K17" s="101"/>
      <c r="L17" s="101" t="s">
        <v>236</v>
      </c>
      <c r="M17" s="101"/>
      <c r="N17" s="101"/>
      <c r="O17" s="126"/>
      <c r="P17" s="127" t="s">
        <v>929</v>
      </c>
      <c r="Q17" s="132" t="s">
        <v>262</v>
      </c>
      <c r="R17" s="129"/>
      <c r="S17" s="124" t="s">
        <v>97</v>
      </c>
      <c r="T17" s="130"/>
      <c r="U17" s="129" t="s">
        <v>96</v>
      </c>
      <c r="V17" s="105" t="s">
        <v>43</v>
      </c>
      <c r="W17" s="105" t="s">
        <v>43</v>
      </c>
      <c r="X17" s="131" t="s">
        <v>132</v>
      </c>
      <c r="Y17" s="140" t="s">
        <v>133</v>
      </c>
      <c r="Z17" s="132" t="s">
        <v>164</v>
      </c>
      <c r="AA17" s="105" t="s">
        <v>101</v>
      </c>
      <c r="AB17" s="132" t="s">
        <v>233</v>
      </c>
      <c r="AC17" s="105" t="s">
        <v>930</v>
      </c>
      <c r="AD17" s="141">
        <f>AD18+AD19*2</f>
        <v>0.568</v>
      </c>
      <c r="AE17" s="105" t="s">
        <v>43</v>
      </c>
      <c r="AF17" s="144" t="s">
        <v>931</v>
      </c>
      <c r="AG17" s="161"/>
      <c r="AH17" s="161"/>
      <c r="AI17" s="161"/>
      <c r="AJ17" s="107"/>
      <c r="AK17" s="108"/>
      <c r="AL17" s="165">
        <v>2</v>
      </c>
      <c r="AM17" s="107"/>
      <c r="AN17" s="164" t="s">
        <v>105</v>
      </c>
      <c r="AO17" s="163" t="s">
        <v>202</v>
      </c>
      <c r="AP17" s="160"/>
      <c r="AQ17" s="105"/>
      <c r="AR17" s="126">
        <v>1</v>
      </c>
      <c r="AS17" s="126">
        <v>1</v>
      </c>
      <c r="AT17" s="126">
        <v>1</v>
      </c>
    </row>
    <row r="18" s="2" customFormat="1" ht="50" customHeight="1" spans="1:46">
      <c r="A18" s="120">
        <f t="shared" si="0"/>
        <v>9</v>
      </c>
      <c r="B18" s="101"/>
      <c r="C18" s="101"/>
      <c r="D18" s="101"/>
      <c r="E18" s="101"/>
      <c r="F18" s="101"/>
      <c r="G18" s="101">
        <v>5</v>
      </c>
      <c r="H18" s="101"/>
      <c r="I18" s="101"/>
      <c r="J18" s="101"/>
      <c r="K18" s="101"/>
      <c r="L18" s="101" t="s">
        <v>236</v>
      </c>
      <c r="M18" s="101" t="s">
        <v>932</v>
      </c>
      <c r="N18" s="101" t="s">
        <v>933</v>
      </c>
      <c r="O18" s="126" t="s">
        <v>934</v>
      </c>
      <c r="P18" s="126" t="s">
        <v>935</v>
      </c>
      <c r="Q18" s="132" t="s">
        <v>230</v>
      </c>
      <c r="R18" s="129"/>
      <c r="S18" s="124" t="s">
        <v>97</v>
      </c>
      <c r="T18" s="130"/>
      <c r="U18" s="129" t="s">
        <v>96</v>
      </c>
      <c r="V18" s="105" t="s">
        <v>43</v>
      </c>
      <c r="W18" s="105" t="s">
        <v>43</v>
      </c>
      <c r="X18" s="131" t="s">
        <v>132</v>
      </c>
      <c r="Y18" s="140" t="s">
        <v>133</v>
      </c>
      <c r="Z18" s="132" t="s">
        <v>230</v>
      </c>
      <c r="AA18" s="132" t="s">
        <v>936</v>
      </c>
      <c r="AB18" s="132" t="s">
        <v>233</v>
      </c>
      <c r="AC18" s="105" t="s">
        <v>930</v>
      </c>
      <c r="AD18" s="141">
        <v>0.548</v>
      </c>
      <c r="AE18" s="105" t="s">
        <v>43</v>
      </c>
      <c r="AF18" s="144" t="s">
        <v>221</v>
      </c>
      <c r="AG18" s="161">
        <v>186</v>
      </c>
      <c r="AH18" s="161">
        <v>104</v>
      </c>
      <c r="AI18" s="161">
        <v>5</v>
      </c>
      <c r="AJ18" s="107">
        <f>AG18*AH18*AI18*7860/1000000000</f>
        <v>0.7602192</v>
      </c>
      <c r="AK18" s="108">
        <f t="shared" si="1"/>
        <v>0.720844724784641</v>
      </c>
      <c r="AL18" s="165"/>
      <c r="AM18" s="107">
        <f>AG18*AH18*2*AS18/1000000</f>
        <v>0.038688</v>
      </c>
      <c r="AN18" s="164" t="s">
        <v>116</v>
      </c>
      <c r="AO18" s="163"/>
      <c r="AP18" s="160"/>
      <c r="AQ18" s="105"/>
      <c r="AR18" s="126">
        <v>1</v>
      </c>
      <c r="AS18" s="126">
        <v>1</v>
      </c>
      <c r="AT18" s="126">
        <v>1</v>
      </c>
    </row>
    <row r="19" s="2" customFormat="1" ht="50" customHeight="1" spans="1:46">
      <c r="A19" s="120">
        <f t="shared" si="0"/>
        <v>10</v>
      </c>
      <c r="B19" s="101"/>
      <c r="C19" s="101"/>
      <c r="D19" s="101"/>
      <c r="E19" s="101"/>
      <c r="F19" s="101"/>
      <c r="G19" s="101">
        <v>5</v>
      </c>
      <c r="H19" s="101"/>
      <c r="I19" s="101"/>
      <c r="J19" s="101"/>
      <c r="K19" s="101"/>
      <c r="L19" s="101" t="s">
        <v>118</v>
      </c>
      <c r="M19" s="101" t="s">
        <v>937</v>
      </c>
      <c r="N19" s="101" t="s">
        <v>938</v>
      </c>
      <c r="O19" s="126" t="s">
        <v>683</v>
      </c>
      <c r="P19" s="126" t="s">
        <v>591</v>
      </c>
      <c r="Q19" s="132" t="s">
        <v>305</v>
      </c>
      <c r="R19" s="129"/>
      <c r="S19" s="124" t="s">
        <v>97</v>
      </c>
      <c r="T19" s="130"/>
      <c r="U19" s="129" t="s">
        <v>96</v>
      </c>
      <c r="V19" s="105" t="s">
        <v>43</v>
      </c>
      <c r="W19" s="105" t="s">
        <v>43</v>
      </c>
      <c r="X19" s="131" t="s">
        <v>132</v>
      </c>
      <c r="Y19" s="140" t="s">
        <v>133</v>
      </c>
      <c r="Z19" s="132" t="s">
        <v>305</v>
      </c>
      <c r="AA19" s="105" t="s">
        <v>43</v>
      </c>
      <c r="AB19" s="105" t="s">
        <v>43</v>
      </c>
      <c r="AC19" s="105" t="s">
        <v>43</v>
      </c>
      <c r="AD19" s="141">
        <v>0.01</v>
      </c>
      <c r="AE19" s="105" t="s">
        <v>43</v>
      </c>
      <c r="AF19" s="144"/>
      <c r="AG19" s="161"/>
      <c r="AH19" s="161"/>
      <c r="AI19" s="161"/>
      <c r="AJ19" s="144"/>
      <c r="AK19" s="144"/>
      <c r="AL19" s="161"/>
      <c r="AM19" s="162"/>
      <c r="AN19" s="164" t="s">
        <v>116</v>
      </c>
      <c r="AO19" s="163"/>
      <c r="AP19" s="160"/>
      <c r="AQ19" s="105"/>
      <c r="AR19" s="126">
        <v>2</v>
      </c>
      <c r="AS19" s="126">
        <v>2</v>
      </c>
      <c r="AT19" s="126">
        <v>2</v>
      </c>
    </row>
    <row r="20" s="2" customFormat="1" ht="50" customHeight="1" spans="1:46">
      <c r="A20" s="120">
        <f t="shared" si="0"/>
        <v>11</v>
      </c>
      <c r="B20" s="101"/>
      <c r="C20" s="101"/>
      <c r="D20" s="101"/>
      <c r="E20" s="101"/>
      <c r="F20" s="101">
        <v>4</v>
      </c>
      <c r="G20" s="101"/>
      <c r="H20" s="101"/>
      <c r="I20" s="101"/>
      <c r="J20" s="101"/>
      <c r="K20" s="101"/>
      <c r="L20" s="101" t="s">
        <v>236</v>
      </c>
      <c r="M20" s="101" t="s">
        <v>283</v>
      </c>
      <c r="N20" s="101" t="s">
        <v>939</v>
      </c>
      <c r="O20" s="126" t="s">
        <v>284</v>
      </c>
      <c r="P20" s="126" t="s">
        <v>940</v>
      </c>
      <c r="Q20" s="132" t="s">
        <v>184</v>
      </c>
      <c r="R20" s="129"/>
      <c r="S20" s="124" t="s">
        <v>97</v>
      </c>
      <c r="T20" s="130"/>
      <c r="U20" s="129" t="s">
        <v>96</v>
      </c>
      <c r="V20" s="105" t="s">
        <v>43</v>
      </c>
      <c r="W20" s="105" t="s">
        <v>43</v>
      </c>
      <c r="X20" s="131" t="s">
        <v>132</v>
      </c>
      <c r="Y20" s="140" t="s">
        <v>133</v>
      </c>
      <c r="Z20" s="132" t="s">
        <v>184</v>
      </c>
      <c r="AA20" s="105" t="s">
        <v>286</v>
      </c>
      <c r="AB20" s="105" t="s">
        <v>43</v>
      </c>
      <c r="AC20" s="105" t="s">
        <v>287</v>
      </c>
      <c r="AD20" s="141">
        <v>0.006</v>
      </c>
      <c r="AE20" s="105" t="s">
        <v>43</v>
      </c>
      <c r="AF20" s="144" t="s">
        <v>679</v>
      </c>
      <c r="AG20" s="161">
        <v>20</v>
      </c>
      <c r="AH20" s="161">
        <v>8</v>
      </c>
      <c r="AI20" s="161"/>
      <c r="AJ20" s="107">
        <f t="shared" ref="AJ20:AJ23" si="2">AH20/2*AH20/2*3.14*AG20*7860/1000000000</f>
        <v>0.007897728</v>
      </c>
      <c r="AK20" s="108">
        <f t="shared" ref="AK20:AK23" si="3">AD20/AJ20</f>
        <v>0.759712160256722</v>
      </c>
      <c r="AL20" s="165"/>
      <c r="AM20" s="167">
        <f t="shared" ref="AM20:AM23" si="4">AG20*AH20*3.14*AR20/1000000</f>
        <v>0.0005024</v>
      </c>
      <c r="AN20" s="164" t="s">
        <v>116</v>
      </c>
      <c r="AO20" s="163"/>
      <c r="AP20" s="160"/>
      <c r="AQ20" s="105"/>
      <c r="AR20" s="126">
        <v>1</v>
      </c>
      <c r="AS20" s="126">
        <v>1</v>
      </c>
      <c r="AT20" s="126">
        <v>1</v>
      </c>
    </row>
    <row r="21" s="2" customFormat="1" ht="50" customHeight="1" spans="1:46">
      <c r="A21" s="120">
        <f t="shared" si="0"/>
        <v>12</v>
      </c>
      <c r="B21" s="101"/>
      <c r="C21" s="101"/>
      <c r="D21" s="101"/>
      <c r="E21" s="101"/>
      <c r="F21" s="101">
        <v>4</v>
      </c>
      <c r="G21" s="101"/>
      <c r="H21" s="101"/>
      <c r="I21" s="101"/>
      <c r="J21" s="101"/>
      <c r="K21" s="101"/>
      <c r="L21" s="101" t="s">
        <v>236</v>
      </c>
      <c r="M21" s="101" t="s">
        <v>941</v>
      </c>
      <c r="N21" s="101" t="s">
        <v>942</v>
      </c>
      <c r="O21" s="126" t="s">
        <v>943</v>
      </c>
      <c r="P21" s="126" t="s">
        <v>944</v>
      </c>
      <c r="Q21" s="132" t="s">
        <v>230</v>
      </c>
      <c r="R21" s="129"/>
      <c r="S21" s="124" t="s">
        <v>97</v>
      </c>
      <c r="T21" s="130"/>
      <c r="U21" s="129" t="s">
        <v>96</v>
      </c>
      <c r="V21" s="105" t="s">
        <v>43</v>
      </c>
      <c r="W21" s="105" t="s">
        <v>43</v>
      </c>
      <c r="X21" s="131" t="s">
        <v>132</v>
      </c>
      <c r="Y21" s="140" t="s">
        <v>133</v>
      </c>
      <c r="Z21" s="132" t="s">
        <v>230</v>
      </c>
      <c r="AA21" s="105" t="s">
        <v>945</v>
      </c>
      <c r="AB21" s="105" t="s">
        <v>43</v>
      </c>
      <c r="AC21" s="105" t="s">
        <v>946</v>
      </c>
      <c r="AD21" s="141">
        <v>0.004</v>
      </c>
      <c r="AE21" s="105" t="s">
        <v>43</v>
      </c>
      <c r="AF21" s="144" t="s">
        <v>221</v>
      </c>
      <c r="AG21" s="161">
        <v>33</v>
      </c>
      <c r="AH21" s="161">
        <v>21</v>
      </c>
      <c r="AI21" s="161">
        <v>1.5</v>
      </c>
      <c r="AJ21" s="107">
        <f>AG21*AH21*AI21*7860/1000000000</f>
        <v>0.00817047</v>
      </c>
      <c r="AK21" s="108">
        <f t="shared" si="3"/>
        <v>0.489567919593365</v>
      </c>
      <c r="AL21" s="165"/>
      <c r="AM21" s="107">
        <f>AG21*AH21*2*AS21/1000000</f>
        <v>0.001386</v>
      </c>
      <c r="AN21" s="164" t="s">
        <v>116</v>
      </c>
      <c r="AO21" s="163"/>
      <c r="AP21" s="160"/>
      <c r="AQ21" s="105"/>
      <c r="AR21" s="126">
        <v>1</v>
      </c>
      <c r="AS21" s="126">
        <v>1</v>
      </c>
      <c r="AT21" s="126">
        <v>1</v>
      </c>
    </row>
    <row r="22" s="2" customFormat="1" ht="50" customHeight="1" spans="1:46">
      <c r="A22" s="120">
        <f t="shared" si="0"/>
        <v>13</v>
      </c>
      <c r="B22" s="101"/>
      <c r="C22" s="101"/>
      <c r="D22" s="101"/>
      <c r="E22" s="101"/>
      <c r="F22" s="101">
        <v>4</v>
      </c>
      <c r="G22" s="101"/>
      <c r="H22" s="101"/>
      <c r="I22" s="101"/>
      <c r="J22" s="101"/>
      <c r="K22" s="101"/>
      <c r="L22" s="101" t="s">
        <v>236</v>
      </c>
      <c r="M22" s="101" t="s">
        <v>947</v>
      </c>
      <c r="N22" s="101" t="s">
        <v>948</v>
      </c>
      <c r="O22" s="126" t="s">
        <v>949</v>
      </c>
      <c r="P22" s="126" t="s">
        <v>950</v>
      </c>
      <c r="Q22" s="128" t="s">
        <v>184</v>
      </c>
      <c r="R22" s="129"/>
      <c r="S22" s="124" t="s">
        <v>97</v>
      </c>
      <c r="T22" s="130"/>
      <c r="U22" s="129" t="s">
        <v>96</v>
      </c>
      <c r="V22" s="105" t="s">
        <v>43</v>
      </c>
      <c r="W22" s="105" t="s">
        <v>43</v>
      </c>
      <c r="X22" s="131" t="s">
        <v>132</v>
      </c>
      <c r="Y22" s="140" t="s">
        <v>133</v>
      </c>
      <c r="Z22" s="128" t="s">
        <v>184</v>
      </c>
      <c r="AA22" s="105" t="s">
        <v>286</v>
      </c>
      <c r="AB22" s="105" t="s">
        <v>43</v>
      </c>
      <c r="AC22" s="105" t="s">
        <v>951</v>
      </c>
      <c r="AD22" s="141">
        <v>0.025</v>
      </c>
      <c r="AE22" s="105" t="s">
        <v>43</v>
      </c>
      <c r="AF22" s="144" t="s">
        <v>187</v>
      </c>
      <c r="AG22" s="161">
        <v>20</v>
      </c>
      <c r="AH22" s="161">
        <v>15</v>
      </c>
      <c r="AI22" s="161"/>
      <c r="AJ22" s="107">
        <f t="shared" si="2"/>
        <v>0.02776545</v>
      </c>
      <c r="AK22" s="108">
        <f t="shared" si="3"/>
        <v>0.9003995973413</v>
      </c>
      <c r="AL22" s="165"/>
      <c r="AM22" s="167">
        <f t="shared" si="4"/>
        <v>0.000942</v>
      </c>
      <c r="AN22" s="164" t="s">
        <v>116</v>
      </c>
      <c r="AO22" s="163"/>
      <c r="AP22" s="160"/>
      <c r="AQ22" s="105"/>
      <c r="AR22" s="126">
        <v>1</v>
      </c>
      <c r="AS22" s="126">
        <v>1</v>
      </c>
      <c r="AT22" s="126">
        <v>1</v>
      </c>
    </row>
    <row r="23" s="2" customFormat="1" ht="50" customHeight="1" spans="1:46">
      <c r="A23" s="120">
        <f t="shared" si="0"/>
        <v>14</v>
      </c>
      <c r="B23" s="101"/>
      <c r="C23" s="101"/>
      <c r="D23" s="101">
        <v>2</v>
      </c>
      <c r="E23" s="101"/>
      <c r="F23" s="101"/>
      <c r="G23" s="101"/>
      <c r="H23" s="101"/>
      <c r="I23" s="101"/>
      <c r="J23" s="101"/>
      <c r="K23" s="101"/>
      <c r="L23" s="101" t="s">
        <v>236</v>
      </c>
      <c r="M23" s="101" t="s">
        <v>288</v>
      </c>
      <c r="N23" s="101" t="s">
        <v>952</v>
      </c>
      <c r="O23" s="126" t="s">
        <v>953</v>
      </c>
      <c r="P23" s="126" t="s">
        <v>954</v>
      </c>
      <c r="Q23" s="132" t="s">
        <v>184</v>
      </c>
      <c r="R23" s="129"/>
      <c r="S23" s="124" t="s">
        <v>97</v>
      </c>
      <c r="T23" s="130"/>
      <c r="U23" s="129" t="s">
        <v>96</v>
      </c>
      <c r="V23" s="105" t="s">
        <v>43</v>
      </c>
      <c r="W23" s="105" t="s">
        <v>43</v>
      </c>
      <c r="X23" s="131" t="s">
        <v>132</v>
      </c>
      <c r="Y23" s="140" t="s">
        <v>133</v>
      </c>
      <c r="Z23" s="132" t="s">
        <v>184</v>
      </c>
      <c r="AA23" s="105" t="s">
        <v>291</v>
      </c>
      <c r="AB23" s="105" t="s">
        <v>43</v>
      </c>
      <c r="AC23" s="105" t="s">
        <v>292</v>
      </c>
      <c r="AD23" s="141">
        <v>0.062</v>
      </c>
      <c r="AE23" s="105" t="s">
        <v>43</v>
      </c>
      <c r="AF23" s="144" t="s">
        <v>187</v>
      </c>
      <c r="AG23" s="161">
        <v>27</v>
      </c>
      <c r="AH23" s="161">
        <v>20</v>
      </c>
      <c r="AI23" s="161"/>
      <c r="AJ23" s="107">
        <f t="shared" si="2"/>
        <v>0.06663708</v>
      </c>
      <c r="AK23" s="108">
        <f t="shared" si="3"/>
        <v>0.930412917252677</v>
      </c>
      <c r="AL23" s="165"/>
      <c r="AM23" s="167">
        <f t="shared" si="4"/>
        <v>0.0016956</v>
      </c>
      <c r="AN23" s="164" t="s">
        <v>116</v>
      </c>
      <c r="AO23" s="163"/>
      <c r="AP23" s="160"/>
      <c r="AQ23" s="105"/>
      <c r="AR23" s="126">
        <v>1</v>
      </c>
      <c r="AS23" s="126">
        <v>1</v>
      </c>
      <c r="AT23" s="126">
        <v>1</v>
      </c>
    </row>
    <row r="24" s="2" customFormat="1" ht="50" customHeight="1" spans="1:46">
      <c r="A24" s="120">
        <f t="shared" si="0"/>
        <v>15</v>
      </c>
      <c r="B24" s="101"/>
      <c r="C24" s="101"/>
      <c r="D24" s="101">
        <v>2</v>
      </c>
      <c r="E24" s="101"/>
      <c r="F24" s="101"/>
      <c r="G24" s="101"/>
      <c r="H24" s="101"/>
      <c r="I24" s="101"/>
      <c r="J24" s="101"/>
      <c r="K24" s="101"/>
      <c r="L24" s="101" t="s">
        <v>236</v>
      </c>
      <c r="M24" s="101" t="s">
        <v>294</v>
      </c>
      <c r="N24" s="101" t="s">
        <v>955</v>
      </c>
      <c r="O24" s="126" t="s">
        <v>956</v>
      </c>
      <c r="P24" s="126" t="s">
        <v>957</v>
      </c>
      <c r="Q24" s="132" t="s">
        <v>297</v>
      </c>
      <c r="R24" s="129"/>
      <c r="S24" s="124" t="s">
        <v>97</v>
      </c>
      <c r="T24" s="130"/>
      <c r="U24" s="129" t="s">
        <v>96</v>
      </c>
      <c r="V24" s="105" t="s">
        <v>43</v>
      </c>
      <c r="W24" s="105" t="s">
        <v>43</v>
      </c>
      <c r="X24" s="131" t="s">
        <v>132</v>
      </c>
      <c r="Y24" s="140" t="s">
        <v>133</v>
      </c>
      <c r="Z24" s="132" t="s">
        <v>297</v>
      </c>
      <c r="AA24" s="105" t="s">
        <v>185</v>
      </c>
      <c r="AB24" s="105" t="s">
        <v>43</v>
      </c>
      <c r="AC24" s="105" t="s">
        <v>299</v>
      </c>
      <c r="AD24" s="141">
        <v>0.218</v>
      </c>
      <c r="AE24" s="105" t="s">
        <v>43</v>
      </c>
      <c r="AF24" s="144"/>
      <c r="AG24" s="161"/>
      <c r="AH24" s="161"/>
      <c r="AI24" s="161"/>
      <c r="AJ24" s="144">
        <f>AD24</f>
        <v>0.218</v>
      </c>
      <c r="AK24" s="144"/>
      <c r="AL24" s="161"/>
      <c r="AM24" s="162"/>
      <c r="AN24" s="164" t="s">
        <v>116</v>
      </c>
      <c r="AO24" s="163"/>
      <c r="AP24" s="160"/>
      <c r="AQ24" s="105"/>
      <c r="AR24" s="126">
        <v>1</v>
      </c>
      <c r="AS24" s="126">
        <v>1</v>
      </c>
      <c r="AT24" s="126">
        <v>1</v>
      </c>
    </row>
  </sheetData>
  <autoFilter ref="A9:AT24">
    <extLst/>
  </autoFilter>
  <mergeCells count="45">
    <mergeCell ref="A1:AT1"/>
    <mergeCell ref="A4:P4"/>
    <mergeCell ref="A5:L5"/>
    <mergeCell ref="O5:P5"/>
    <mergeCell ref="A6:P6"/>
    <mergeCell ref="A7:P7"/>
    <mergeCell ref="B8:K8"/>
    <mergeCell ref="AG8:AI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2:E3"/>
    <mergeCell ref="F2:K3"/>
    <mergeCell ref="L2:P3"/>
    <mergeCell ref="Q2:AP7"/>
  </mergeCells>
  <conditionalFormatting sqref="M10">
    <cfRule type="duplicateValues" dxfId="0" priority="14"/>
  </conditionalFormatting>
  <conditionalFormatting sqref="O11">
    <cfRule type="duplicateValues" dxfId="0" priority="12"/>
  </conditionalFormatting>
  <conditionalFormatting sqref="V11">
    <cfRule type="duplicateValues" dxfId="0" priority="11"/>
  </conditionalFormatting>
  <conditionalFormatting sqref="M12">
    <cfRule type="duplicateValues" dxfId="0" priority="5"/>
  </conditionalFormatting>
  <conditionalFormatting sqref="M13">
    <cfRule type="duplicateValues" dxfId="0" priority="13"/>
  </conditionalFormatting>
  <conditionalFormatting sqref="V13">
    <cfRule type="duplicateValues" dxfId="0" priority="17"/>
  </conditionalFormatting>
  <conditionalFormatting sqref="AA13">
    <cfRule type="duplicateValues" dxfId="0" priority="6"/>
  </conditionalFormatting>
  <conditionalFormatting sqref="M15">
    <cfRule type="duplicateValues" dxfId="0" priority="8"/>
  </conditionalFormatting>
  <conditionalFormatting sqref="O15">
    <cfRule type="duplicateValues" dxfId="0" priority="9"/>
  </conditionalFormatting>
  <conditionalFormatting sqref="M16">
    <cfRule type="duplicateValues" dxfId="0" priority="10"/>
  </conditionalFormatting>
  <conditionalFormatting sqref="O17">
    <cfRule type="duplicateValues" dxfId="0" priority="7"/>
  </conditionalFormatting>
  <conditionalFormatting sqref="O19">
    <cfRule type="duplicateValues" dxfId="0" priority="16"/>
  </conditionalFormatting>
  <conditionalFormatting sqref="M8:M9">
    <cfRule type="duplicateValues" dxfId="0" priority="15"/>
  </conditionalFormatting>
  <conditionalFormatting sqref="O$1:O$1048576">
    <cfRule type="duplicateValues" dxfId="0" priority="1"/>
  </conditionalFormatting>
  <conditionalFormatting sqref="O2:O3">
    <cfRule type="duplicateValues" dxfId="0" priority="20"/>
  </conditionalFormatting>
  <conditionalFormatting sqref="O4:O9 O1 O25:O1048576">
    <cfRule type="duplicateValues" dxfId="0" priority="22"/>
  </conditionalFormatting>
  <conditionalFormatting sqref="AR2:AT3">
    <cfRule type="duplicateValues" dxfId="6" priority="21"/>
  </conditionalFormatting>
  <conditionalFormatting sqref="O10 O20:O24 O12:O14 O18 O16">
    <cfRule type="duplicateValues" dxfId="0" priority="19"/>
  </conditionalFormatting>
  <conditionalFormatting sqref="V10 V12">
    <cfRule type="duplicateValues" dxfId="0" priority="18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19"/>
  <sheetViews>
    <sheetView view="pageBreakPreview" zoomScale="55" zoomScaleNormal="100" workbookViewId="0">
      <selection activeCell="AD34" sqref="AD34"/>
    </sheetView>
  </sheetViews>
  <sheetFormatPr defaultColWidth="9" defaultRowHeight="15.5"/>
  <cols>
    <col min="1" max="1" width="4.5" style="4" customWidth="1"/>
    <col min="2" max="11" width="2.62727272727273" style="4" customWidth="1"/>
    <col min="12" max="12" width="5" style="4" customWidth="1"/>
    <col min="13" max="13" width="12.6272727272727" style="1" customWidth="1"/>
    <col min="14" max="14" width="16.6272727272727" style="4" customWidth="1"/>
    <col min="15" max="15" width="17.8727272727273" style="4" customWidth="1"/>
    <col min="16" max="16" width="18.6272727272727" style="5" hidden="1" customWidth="1" outlineLevel="1"/>
    <col min="17" max="17" width="4.87272727272727" style="4" hidden="1" customWidth="1" outlineLevel="1"/>
    <col min="18" max="18" width="5.25454545454545" style="4" hidden="1" customWidth="1" outlineLevel="1"/>
    <col min="19" max="19" width="10.5" style="4" customWidth="1" collapsed="1"/>
    <col min="20" max="20" width="6.12727272727273" style="6" hidden="1" customWidth="1" outlineLevel="1"/>
    <col min="21" max="21" width="11.6272727272727" style="4" hidden="1" customWidth="1" outlineLevel="1"/>
    <col min="22" max="22" width="8.12727272727273" style="7" hidden="1" customWidth="1" outlineLevel="1"/>
    <col min="23" max="23" width="7.25454545454545" style="6" hidden="1" customWidth="1" outlineLevel="1"/>
    <col min="24" max="24" width="7.25454545454545" style="8" customWidth="1" collapsed="1"/>
    <col min="25" max="25" width="11.2545454545455" style="6" customWidth="1"/>
    <col min="26" max="26" width="11.7545454545455" style="9" customWidth="1"/>
    <col min="27" max="27" width="9.62727272727273" style="6" hidden="1" customWidth="1" outlineLevel="1"/>
    <col min="28" max="28" width="10.3727272727273" style="4" hidden="1" customWidth="1" outlineLevel="1"/>
    <col min="29" max="29" width="10.3727272727273" style="10" customWidth="1" collapsed="1"/>
    <col min="30" max="30" width="8.62727272727273" style="4" customWidth="1"/>
    <col min="31" max="31" width="8.62727272727273" style="4" customWidth="1" outlineLevel="1"/>
    <col min="32" max="34" width="7.62727272727273" style="11" customWidth="1" outlineLevel="1"/>
    <col min="35" max="35" width="8.62727272727273" style="12" customWidth="1" outlineLevel="1"/>
    <col min="36" max="36" width="8.62727272727273" style="13" customWidth="1" outlineLevel="1"/>
    <col min="37" max="37" width="8.62727272727273" style="11" customWidth="1" outlineLevel="1"/>
    <col min="38" max="38" width="8.62727272727273" style="12" customWidth="1" outlineLevel="1"/>
    <col min="39" max="39" width="9.10909090909091" style="14" customWidth="1"/>
    <col min="40" max="40" width="9.55454545454545" style="14" customWidth="1"/>
    <col min="41" max="42" width="7.25454545454545" style="14" customWidth="1"/>
    <col min="43" max="43" width="11.1272727272727" style="4" customWidth="1"/>
    <col min="44" max="44" width="16.1272727272727" style="4" customWidth="1"/>
    <col min="45" max="16381" width="9" style="4"/>
    <col min="16382" max="16382" width="9" style="15"/>
  </cols>
  <sheetData>
    <row r="1" ht="20.25" customHeight="1" spans="1:4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1"/>
      <c r="N1" s="16"/>
      <c r="O1" s="16"/>
      <c r="P1" s="32"/>
      <c r="Q1" s="32"/>
      <c r="R1" s="32"/>
      <c r="S1" s="32"/>
      <c r="T1" s="32"/>
      <c r="U1" s="32"/>
      <c r="V1" s="32"/>
      <c r="W1" s="32"/>
      <c r="X1" s="55"/>
      <c r="Y1" s="32"/>
      <c r="Z1" s="72"/>
      <c r="AA1" s="32"/>
      <c r="AB1" s="32"/>
      <c r="AC1" s="73"/>
      <c r="AD1" s="32"/>
      <c r="AE1" s="32"/>
      <c r="AF1" s="74"/>
      <c r="AG1" s="74"/>
      <c r="AH1" s="74"/>
      <c r="AI1" s="91"/>
      <c r="AJ1" s="92"/>
      <c r="AK1" s="74"/>
      <c r="AL1" s="91"/>
      <c r="AM1" s="93"/>
      <c r="AN1" s="93"/>
      <c r="AO1" s="93"/>
      <c r="AP1" s="93"/>
      <c r="AQ1" s="16"/>
      <c r="AR1" s="16"/>
    </row>
    <row r="2" ht="27.75" customHeight="1" spans="1:44">
      <c r="A2" s="17" t="s">
        <v>907</v>
      </c>
      <c r="B2" s="17"/>
      <c r="C2" s="17"/>
      <c r="D2" s="17"/>
      <c r="E2" s="17"/>
      <c r="F2" s="18" t="s">
        <v>789</v>
      </c>
      <c r="G2" s="18"/>
      <c r="H2" s="18"/>
      <c r="I2" s="18"/>
      <c r="J2" s="18"/>
      <c r="K2" s="18"/>
      <c r="L2" s="33" t="s">
        <v>790</v>
      </c>
      <c r="M2" s="34"/>
      <c r="N2" s="33"/>
      <c r="O2" s="33"/>
      <c r="P2" s="35"/>
      <c r="Q2" s="35"/>
      <c r="R2" s="35"/>
      <c r="S2" s="35"/>
      <c r="T2" s="35"/>
      <c r="U2" s="35"/>
      <c r="V2" s="35"/>
      <c r="W2" s="35"/>
      <c r="X2" s="56"/>
      <c r="Y2" s="35"/>
      <c r="Z2" s="56"/>
      <c r="AA2" s="35"/>
      <c r="AB2" s="35"/>
      <c r="AC2" s="75"/>
      <c r="AD2" s="35"/>
      <c r="AE2" s="76"/>
      <c r="AF2" s="77"/>
      <c r="AG2" s="77"/>
      <c r="AH2" s="77"/>
      <c r="AI2" s="94"/>
      <c r="AJ2" s="95"/>
      <c r="AK2" s="77"/>
      <c r="AL2" s="94"/>
      <c r="AM2" s="76"/>
      <c r="AN2" s="76"/>
      <c r="AO2" s="76"/>
      <c r="AP2" s="76"/>
      <c r="AQ2" s="70" t="s">
        <v>28</v>
      </c>
      <c r="AR2" s="110"/>
    </row>
    <row r="3" ht="27.75" customHeight="1" spans="1:44">
      <c r="A3" s="17"/>
      <c r="B3" s="17"/>
      <c r="C3" s="17"/>
      <c r="D3" s="17"/>
      <c r="E3" s="17"/>
      <c r="F3" s="18"/>
      <c r="G3" s="18"/>
      <c r="H3" s="18"/>
      <c r="I3" s="18"/>
      <c r="J3" s="18"/>
      <c r="K3" s="18"/>
      <c r="L3" s="33"/>
      <c r="M3" s="34"/>
      <c r="N3" s="33"/>
      <c r="O3" s="33"/>
      <c r="P3" s="35"/>
      <c r="Q3" s="35"/>
      <c r="R3" s="35"/>
      <c r="S3" s="35"/>
      <c r="T3" s="35"/>
      <c r="U3" s="35"/>
      <c r="V3" s="35"/>
      <c r="W3" s="35"/>
      <c r="X3" s="56"/>
      <c r="Y3" s="35"/>
      <c r="Z3" s="56"/>
      <c r="AA3" s="35"/>
      <c r="AB3" s="35"/>
      <c r="AC3" s="75"/>
      <c r="AD3" s="35"/>
      <c r="AE3" s="76"/>
      <c r="AF3" s="77"/>
      <c r="AG3" s="77"/>
      <c r="AH3" s="77"/>
      <c r="AI3" s="94"/>
      <c r="AJ3" s="95"/>
      <c r="AK3" s="77"/>
      <c r="AL3" s="94"/>
      <c r="AM3" s="76"/>
      <c r="AN3" s="76"/>
      <c r="AO3" s="76"/>
      <c r="AP3" s="76"/>
      <c r="AQ3" s="70" t="s">
        <v>37</v>
      </c>
      <c r="AR3" s="110"/>
    </row>
    <row r="4" ht="27" customHeight="1" spans="1:44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36"/>
      <c r="N4" s="19"/>
      <c r="O4" s="19"/>
      <c r="P4" s="35"/>
      <c r="Q4" s="35"/>
      <c r="R4" s="35"/>
      <c r="S4" s="35"/>
      <c r="T4" s="35"/>
      <c r="U4" s="35"/>
      <c r="V4" s="35"/>
      <c r="W4" s="35"/>
      <c r="X4" s="56"/>
      <c r="Y4" s="35"/>
      <c r="Z4" s="56"/>
      <c r="AA4" s="35"/>
      <c r="AB4" s="35"/>
      <c r="AC4" s="75"/>
      <c r="AD4" s="35"/>
      <c r="AE4" s="76"/>
      <c r="AF4" s="77"/>
      <c r="AG4" s="77"/>
      <c r="AH4" s="77"/>
      <c r="AI4" s="94"/>
      <c r="AJ4" s="95"/>
      <c r="AK4" s="77"/>
      <c r="AL4" s="94"/>
      <c r="AM4" s="76"/>
      <c r="AN4" s="76"/>
      <c r="AO4" s="76"/>
      <c r="AP4" s="76"/>
      <c r="AQ4" s="70" t="s">
        <v>39</v>
      </c>
      <c r="AR4" s="111"/>
    </row>
    <row r="5" ht="31.5" customHeight="1" spans="1:44">
      <c r="A5" s="20" t="s">
        <v>40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37"/>
      <c r="M5" s="38"/>
      <c r="N5" s="22" t="s">
        <v>41</v>
      </c>
      <c r="O5" s="39"/>
      <c r="P5" s="35"/>
      <c r="Q5" s="35"/>
      <c r="R5" s="35"/>
      <c r="S5" s="35"/>
      <c r="T5" s="35"/>
      <c r="U5" s="35"/>
      <c r="V5" s="35"/>
      <c r="W5" s="35"/>
      <c r="X5" s="56"/>
      <c r="Y5" s="35"/>
      <c r="Z5" s="56"/>
      <c r="AA5" s="35"/>
      <c r="AB5" s="35"/>
      <c r="AC5" s="75"/>
      <c r="AD5" s="35"/>
      <c r="AE5" s="76"/>
      <c r="AF5" s="77"/>
      <c r="AG5" s="77"/>
      <c r="AH5" s="77"/>
      <c r="AI5" s="94"/>
      <c r="AJ5" s="95"/>
      <c r="AK5" s="77"/>
      <c r="AL5" s="94"/>
      <c r="AM5" s="76"/>
      <c r="AN5" s="76"/>
      <c r="AO5" s="76"/>
      <c r="AP5" s="76"/>
      <c r="AQ5" s="70" t="s">
        <v>42</v>
      </c>
      <c r="AR5" s="112"/>
    </row>
    <row r="6" ht="28.5" customHeight="1" spans="1:44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40"/>
      <c r="N6" s="22"/>
      <c r="O6" s="22"/>
      <c r="P6" s="35"/>
      <c r="Q6" s="35"/>
      <c r="R6" s="35"/>
      <c r="S6" s="35"/>
      <c r="T6" s="35"/>
      <c r="U6" s="35"/>
      <c r="V6" s="35"/>
      <c r="W6" s="35"/>
      <c r="X6" s="56"/>
      <c r="Y6" s="35"/>
      <c r="Z6" s="56"/>
      <c r="AA6" s="35"/>
      <c r="AB6" s="35"/>
      <c r="AC6" s="75"/>
      <c r="AD6" s="35"/>
      <c r="AE6" s="76"/>
      <c r="AF6" s="77"/>
      <c r="AG6" s="77"/>
      <c r="AH6" s="77"/>
      <c r="AI6" s="94"/>
      <c r="AJ6" s="95"/>
      <c r="AK6" s="77"/>
      <c r="AL6" s="94"/>
      <c r="AM6" s="76"/>
      <c r="AN6" s="76"/>
      <c r="AO6" s="76"/>
      <c r="AP6" s="76"/>
      <c r="AQ6" s="70" t="s">
        <v>19</v>
      </c>
      <c r="AR6" s="70"/>
    </row>
    <row r="7" ht="28.5" customHeight="1" spans="1:44">
      <c r="A7" s="23" t="s">
        <v>45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41"/>
      <c r="N7" s="24"/>
      <c r="O7" s="42"/>
      <c r="P7" s="35"/>
      <c r="Q7" s="35"/>
      <c r="R7" s="35"/>
      <c r="S7" s="35"/>
      <c r="T7" s="35"/>
      <c r="U7" s="35"/>
      <c r="V7" s="35"/>
      <c r="W7" s="35"/>
      <c r="X7" s="56"/>
      <c r="Y7" s="35"/>
      <c r="Z7" s="56"/>
      <c r="AA7" s="35"/>
      <c r="AB7" s="35"/>
      <c r="AC7" s="75"/>
      <c r="AD7" s="35"/>
      <c r="AE7" s="76"/>
      <c r="AF7" s="77"/>
      <c r="AG7" s="77"/>
      <c r="AH7" s="77"/>
      <c r="AI7" s="94"/>
      <c r="AJ7" s="95"/>
      <c r="AK7" s="77"/>
      <c r="AL7" s="94"/>
      <c r="AM7" s="76"/>
      <c r="AN7" s="76"/>
      <c r="AO7" s="76"/>
      <c r="AP7" s="76"/>
      <c r="AQ7" s="68" t="s">
        <v>46</v>
      </c>
      <c r="AR7" s="112"/>
    </row>
    <row r="8" s="1" customFormat="1" ht="24.95" customHeight="1" spans="1:44">
      <c r="A8" s="25" t="s">
        <v>47</v>
      </c>
      <c r="B8" s="26" t="s">
        <v>48</v>
      </c>
      <c r="C8" s="27"/>
      <c r="D8" s="27"/>
      <c r="E8" s="27"/>
      <c r="F8" s="27"/>
      <c r="G8" s="27"/>
      <c r="H8" s="27"/>
      <c r="I8" s="27"/>
      <c r="J8" s="27"/>
      <c r="K8" s="43"/>
      <c r="L8" s="44" t="s">
        <v>49</v>
      </c>
      <c r="M8" s="44"/>
      <c r="N8" s="45" t="s">
        <v>28</v>
      </c>
      <c r="O8" s="44" t="s">
        <v>39</v>
      </c>
      <c r="P8" s="46" t="s">
        <v>958</v>
      </c>
      <c r="Q8" s="44" t="s">
        <v>52</v>
      </c>
      <c r="R8" s="44" t="s">
        <v>53</v>
      </c>
      <c r="S8" s="44" t="s">
        <v>14</v>
      </c>
      <c r="T8" s="45" t="s">
        <v>54</v>
      </c>
      <c r="U8" s="46" t="s">
        <v>959</v>
      </c>
      <c r="V8" s="57" t="s">
        <v>960</v>
      </c>
      <c r="W8" s="45" t="s">
        <v>57</v>
      </c>
      <c r="X8" s="58" t="s">
        <v>616</v>
      </c>
      <c r="Y8" s="78" t="s">
        <v>961</v>
      </c>
      <c r="Z8" s="58" t="s">
        <v>60</v>
      </c>
      <c r="AA8" s="58" t="s">
        <v>62</v>
      </c>
      <c r="AB8" s="44" t="s">
        <v>63</v>
      </c>
      <c r="AC8" s="79" t="s">
        <v>65</v>
      </c>
      <c r="AD8" s="44" t="s">
        <v>69</v>
      </c>
      <c r="AE8" s="80" t="s">
        <v>70</v>
      </c>
      <c r="AF8" s="81" t="s">
        <v>72</v>
      </c>
      <c r="AG8" s="96"/>
      <c r="AH8" s="97"/>
      <c r="AI8" s="98" t="s">
        <v>635</v>
      </c>
      <c r="AJ8" s="99" t="s">
        <v>74</v>
      </c>
      <c r="AK8" s="84" t="s">
        <v>636</v>
      </c>
      <c r="AL8" s="98" t="s">
        <v>887</v>
      </c>
      <c r="AM8" s="100" t="s">
        <v>620</v>
      </c>
      <c r="AN8" s="101" t="s">
        <v>638</v>
      </c>
      <c r="AO8" s="113" t="s">
        <v>639</v>
      </c>
      <c r="AP8" s="113" t="s">
        <v>640</v>
      </c>
      <c r="AQ8" s="114" t="s">
        <v>962</v>
      </c>
      <c r="AR8" s="44" t="s">
        <v>90</v>
      </c>
    </row>
    <row r="9" s="2" customFormat="1" ht="24.95" customHeight="1" spans="1:44">
      <c r="A9" s="28"/>
      <c r="B9" s="29">
        <v>0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47">
        <v>9</v>
      </c>
      <c r="L9" s="48"/>
      <c r="M9" s="48"/>
      <c r="N9" s="49"/>
      <c r="O9" s="50"/>
      <c r="P9" s="50"/>
      <c r="Q9" s="48"/>
      <c r="R9" s="48"/>
      <c r="S9" s="48"/>
      <c r="T9" s="49"/>
      <c r="U9" s="50"/>
      <c r="V9" s="59"/>
      <c r="W9" s="49"/>
      <c r="X9" s="60"/>
      <c r="Y9" s="82"/>
      <c r="Z9" s="60"/>
      <c r="AA9" s="60"/>
      <c r="AB9" s="48"/>
      <c r="AC9" s="83"/>
      <c r="AD9" s="48"/>
      <c r="AE9" s="80"/>
      <c r="AF9" s="84" t="s">
        <v>91</v>
      </c>
      <c r="AG9" s="84" t="s">
        <v>92</v>
      </c>
      <c r="AH9" s="84" t="s">
        <v>93</v>
      </c>
      <c r="AI9" s="98"/>
      <c r="AJ9" s="99"/>
      <c r="AK9" s="84"/>
      <c r="AL9" s="98"/>
      <c r="AM9" s="102"/>
      <c r="AN9" s="101"/>
      <c r="AO9" s="115"/>
      <c r="AP9" s="115"/>
      <c r="AQ9" s="116"/>
      <c r="AR9" s="48"/>
    </row>
    <row r="10" s="3" customFormat="1" ht="50.1" customHeight="1" spans="1:44">
      <c r="A10" s="28">
        <f t="shared" ref="A10:A35" si="0">ROW()-9</f>
        <v>1</v>
      </c>
      <c r="B10" s="30"/>
      <c r="C10" s="30">
        <v>1</v>
      </c>
      <c r="D10" s="30"/>
      <c r="E10" s="30"/>
      <c r="F10" s="30"/>
      <c r="G10" s="30"/>
      <c r="H10" s="30"/>
      <c r="I10" s="30"/>
      <c r="J10" s="30"/>
      <c r="K10" s="30"/>
      <c r="L10" s="30" t="s">
        <v>118</v>
      </c>
      <c r="M10" s="51" t="s">
        <v>477</v>
      </c>
      <c r="N10" s="51" t="s">
        <v>477</v>
      </c>
      <c r="O10" s="51" t="s">
        <v>478</v>
      </c>
      <c r="P10" s="52" t="s">
        <v>164</v>
      </c>
      <c r="Q10" s="61"/>
      <c r="R10" s="30"/>
      <c r="S10" s="62"/>
      <c r="T10" s="63" t="s">
        <v>96</v>
      </c>
      <c r="U10" s="51" t="s">
        <v>477</v>
      </c>
      <c r="V10" s="63" t="s">
        <v>96</v>
      </c>
      <c r="W10" s="64" t="s">
        <v>98</v>
      </c>
      <c r="X10" s="65" t="s">
        <v>99</v>
      </c>
      <c r="Y10" s="53" t="s">
        <v>197</v>
      </c>
      <c r="Z10" s="66" t="s">
        <v>101</v>
      </c>
      <c r="AA10" s="53" t="s">
        <v>43</v>
      </c>
      <c r="AB10" s="66" t="s">
        <v>227</v>
      </c>
      <c r="AC10" s="85">
        <f>AC11+AC14+AC19</f>
        <v>1.2375</v>
      </c>
      <c r="AD10" s="66" t="s">
        <v>43</v>
      </c>
      <c r="AE10" s="86"/>
      <c r="AF10" s="87"/>
      <c r="AG10" s="87"/>
      <c r="AH10" s="87"/>
      <c r="AI10" s="103"/>
      <c r="AJ10" s="104"/>
      <c r="AK10" s="87">
        <v>23</v>
      </c>
      <c r="AL10" s="103">
        <f>AL12+AL15+AL16+AL19</f>
        <v>0.0976244</v>
      </c>
      <c r="AM10" s="105" t="s">
        <v>116</v>
      </c>
      <c r="AN10" s="105" t="s">
        <v>740</v>
      </c>
      <c r="AO10" s="105"/>
      <c r="AP10" s="105"/>
      <c r="AQ10" s="66"/>
      <c r="AR10" s="51">
        <v>1</v>
      </c>
    </row>
    <row r="11" s="3" customFormat="1" ht="50.1" customHeight="1" spans="1:44">
      <c r="A11" s="28">
        <f t="shared" si="0"/>
        <v>2</v>
      </c>
      <c r="B11" s="30"/>
      <c r="C11" s="30"/>
      <c r="D11" s="30">
        <v>2</v>
      </c>
      <c r="E11" s="30"/>
      <c r="F11" s="30"/>
      <c r="G11" s="30"/>
      <c r="H11" s="30"/>
      <c r="I11" s="30"/>
      <c r="J11" s="30"/>
      <c r="K11" s="30"/>
      <c r="L11" s="30"/>
      <c r="M11" s="30"/>
      <c r="N11" s="51"/>
      <c r="O11" s="51"/>
      <c r="P11" s="52" t="s">
        <v>963</v>
      </c>
      <c r="Q11" s="61"/>
      <c r="R11" s="30"/>
      <c r="S11" s="62"/>
      <c r="T11" s="63"/>
      <c r="U11" s="51"/>
      <c r="V11" s="63"/>
      <c r="W11" s="64"/>
      <c r="X11" s="65" t="s">
        <v>99</v>
      </c>
      <c r="Y11" s="53" t="s">
        <v>197</v>
      </c>
      <c r="Z11" s="66" t="s">
        <v>101</v>
      </c>
      <c r="AA11" s="53"/>
      <c r="AB11" s="66"/>
      <c r="AC11" s="85">
        <f>AC12+AC13</f>
        <v>0.5551</v>
      </c>
      <c r="AD11" s="66" t="s">
        <v>168</v>
      </c>
      <c r="AE11" s="86"/>
      <c r="AF11" s="87"/>
      <c r="AG11" s="87"/>
      <c r="AH11" s="87"/>
      <c r="AI11" s="103"/>
      <c r="AJ11" s="104"/>
      <c r="AK11" s="87"/>
      <c r="AL11" s="103"/>
      <c r="AM11" s="106"/>
      <c r="AN11" s="105"/>
      <c r="AO11" s="105"/>
      <c r="AP11" s="105"/>
      <c r="AQ11" s="66"/>
      <c r="AR11" s="51">
        <v>1</v>
      </c>
    </row>
    <row r="12" s="3" customFormat="1" ht="50.1" customHeight="1" spans="1:44">
      <c r="A12" s="28">
        <f t="shared" si="0"/>
        <v>3</v>
      </c>
      <c r="B12" s="30"/>
      <c r="C12" s="30"/>
      <c r="D12" s="30"/>
      <c r="E12" s="30">
        <v>3</v>
      </c>
      <c r="F12" s="30"/>
      <c r="G12" s="30"/>
      <c r="H12" s="30"/>
      <c r="I12" s="30"/>
      <c r="J12" s="30"/>
      <c r="K12" s="30"/>
      <c r="L12" s="30" t="s">
        <v>118</v>
      </c>
      <c r="M12" s="30"/>
      <c r="N12" s="51" t="s">
        <v>964</v>
      </c>
      <c r="O12" s="51" t="s">
        <v>965</v>
      </c>
      <c r="P12" s="53" t="s">
        <v>230</v>
      </c>
      <c r="Q12" s="61"/>
      <c r="R12" s="30"/>
      <c r="S12" s="62"/>
      <c r="T12" s="63" t="s">
        <v>96</v>
      </c>
      <c r="U12" s="51" t="s">
        <v>964</v>
      </c>
      <c r="V12" s="63" t="s">
        <v>96</v>
      </c>
      <c r="W12" s="64" t="s">
        <v>98</v>
      </c>
      <c r="X12" s="65" t="s">
        <v>99</v>
      </c>
      <c r="Y12" s="53" t="s">
        <v>230</v>
      </c>
      <c r="Z12" s="53" t="s">
        <v>923</v>
      </c>
      <c r="AA12" s="53" t="s">
        <v>233</v>
      </c>
      <c r="AB12" s="66" t="s">
        <v>234</v>
      </c>
      <c r="AC12" s="85">
        <v>0.3591</v>
      </c>
      <c r="AD12" s="66" t="s">
        <v>43</v>
      </c>
      <c r="AE12" s="86" t="s">
        <v>221</v>
      </c>
      <c r="AF12" s="87">
        <v>218</v>
      </c>
      <c r="AG12" s="87">
        <v>105</v>
      </c>
      <c r="AH12" s="87">
        <v>3</v>
      </c>
      <c r="AI12" s="107">
        <f>AF12*AG12*AH12*7860/1000000000</f>
        <v>0.5397462</v>
      </c>
      <c r="AJ12" s="108">
        <f t="shared" ref="AJ12:AJ16" si="1">AC12/AI12</f>
        <v>0.665312696967575</v>
      </c>
      <c r="AK12" s="109"/>
      <c r="AL12" s="107">
        <f>AF12*AG12*2*AR12/1000000</f>
        <v>0.04578</v>
      </c>
      <c r="AM12" s="106"/>
      <c r="AN12" s="105"/>
      <c r="AO12" s="105"/>
      <c r="AP12" s="105"/>
      <c r="AQ12" s="66"/>
      <c r="AR12" s="51">
        <v>1</v>
      </c>
    </row>
    <row r="13" s="3" customFormat="1" ht="50.1" customHeight="1" spans="1:44">
      <c r="A13" s="28">
        <f t="shared" si="0"/>
        <v>4</v>
      </c>
      <c r="B13" s="30"/>
      <c r="C13" s="30"/>
      <c r="D13" s="30"/>
      <c r="E13" s="30">
        <v>3</v>
      </c>
      <c r="F13" s="30"/>
      <c r="G13" s="30"/>
      <c r="H13" s="30"/>
      <c r="I13" s="30"/>
      <c r="J13" s="30"/>
      <c r="K13" s="30"/>
      <c r="L13" s="30" t="s">
        <v>236</v>
      </c>
      <c r="M13" s="30"/>
      <c r="N13" s="51" t="s">
        <v>242</v>
      </c>
      <c r="O13" s="51" t="s">
        <v>243</v>
      </c>
      <c r="P13" s="52" t="s">
        <v>100</v>
      </c>
      <c r="Q13" s="61"/>
      <c r="R13" s="30"/>
      <c r="S13" s="62"/>
      <c r="T13" s="63" t="s">
        <v>96</v>
      </c>
      <c r="U13" s="66" t="s">
        <v>43</v>
      </c>
      <c r="V13" s="66" t="s">
        <v>43</v>
      </c>
      <c r="W13" s="64" t="s">
        <v>132</v>
      </c>
      <c r="X13" s="65" t="s">
        <v>133</v>
      </c>
      <c r="Y13" s="52" t="s">
        <v>966</v>
      </c>
      <c r="Z13" s="66" t="s">
        <v>101</v>
      </c>
      <c r="AA13" s="66" t="s">
        <v>43</v>
      </c>
      <c r="AB13" s="66" t="s">
        <v>244</v>
      </c>
      <c r="AC13" s="85">
        <v>0.196</v>
      </c>
      <c r="AD13" s="66" t="s">
        <v>43</v>
      </c>
      <c r="AE13" s="86"/>
      <c r="AF13" s="87"/>
      <c r="AG13" s="87"/>
      <c r="AH13" s="87"/>
      <c r="AI13" s="103"/>
      <c r="AJ13" s="104"/>
      <c r="AK13" s="87"/>
      <c r="AL13" s="103"/>
      <c r="AM13" s="106"/>
      <c r="AN13" s="105"/>
      <c r="AO13" s="105"/>
      <c r="AP13" s="105"/>
      <c r="AQ13" s="66"/>
      <c r="AR13" s="51">
        <v>1</v>
      </c>
    </row>
    <row r="14" s="3" customFormat="1" ht="50.1" customHeight="1" spans="1:44">
      <c r="A14" s="28">
        <f t="shared" si="0"/>
        <v>5</v>
      </c>
      <c r="B14" s="30"/>
      <c r="C14" s="30"/>
      <c r="D14" s="30">
        <v>2</v>
      </c>
      <c r="E14" s="30"/>
      <c r="F14" s="30"/>
      <c r="G14" s="30"/>
      <c r="H14" s="30"/>
      <c r="I14" s="30"/>
      <c r="J14" s="30"/>
      <c r="K14" s="30"/>
      <c r="L14" s="30"/>
      <c r="M14" s="30"/>
      <c r="N14" s="51"/>
      <c r="O14" s="51"/>
      <c r="P14" s="52"/>
      <c r="Q14" s="61"/>
      <c r="R14" s="30"/>
      <c r="S14" s="62"/>
      <c r="T14" s="63"/>
      <c r="U14" s="51"/>
      <c r="V14" s="63"/>
      <c r="W14" s="64"/>
      <c r="X14" s="65" t="s">
        <v>99</v>
      </c>
      <c r="Y14" s="53" t="s">
        <v>197</v>
      </c>
      <c r="Z14" s="66" t="s">
        <v>101</v>
      </c>
      <c r="AA14" s="53"/>
      <c r="AB14" s="66"/>
      <c r="AC14" s="85">
        <f>AC15+AC16+AC18*AR18</f>
        <v>0.6337</v>
      </c>
      <c r="AD14" s="66" t="s">
        <v>168</v>
      </c>
      <c r="AE14" s="86" t="s">
        <v>169</v>
      </c>
      <c r="AF14" s="87"/>
      <c r="AG14" s="87"/>
      <c r="AH14" s="87"/>
      <c r="AI14" s="103"/>
      <c r="AJ14" s="104"/>
      <c r="AK14" s="87"/>
      <c r="AL14" s="103"/>
      <c r="AM14" s="106"/>
      <c r="AN14" s="105"/>
      <c r="AO14" s="105"/>
      <c r="AP14" s="105"/>
      <c r="AQ14" s="66"/>
      <c r="AR14" s="51">
        <v>1</v>
      </c>
    </row>
    <row r="15" s="3" customFormat="1" ht="50.1" customHeight="1" spans="1:44">
      <c r="A15" s="28">
        <f t="shared" si="0"/>
        <v>6</v>
      </c>
      <c r="B15" s="30"/>
      <c r="C15" s="30"/>
      <c r="D15" s="30"/>
      <c r="E15" s="30">
        <v>3</v>
      </c>
      <c r="F15" s="30"/>
      <c r="G15" s="30"/>
      <c r="H15" s="30"/>
      <c r="I15" s="30"/>
      <c r="J15" s="30"/>
      <c r="K15" s="30"/>
      <c r="L15" s="30" t="s">
        <v>236</v>
      </c>
      <c r="M15" s="30"/>
      <c r="N15" s="51" t="s">
        <v>967</v>
      </c>
      <c r="O15" s="51" t="s">
        <v>968</v>
      </c>
      <c r="P15" s="53" t="s">
        <v>230</v>
      </c>
      <c r="Q15" s="61"/>
      <c r="R15" s="30"/>
      <c r="S15" s="62"/>
      <c r="T15" s="63" t="s">
        <v>96</v>
      </c>
      <c r="U15" s="66" t="s">
        <v>43</v>
      </c>
      <c r="V15" s="66" t="s">
        <v>43</v>
      </c>
      <c r="W15" s="64" t="s">
        <v>132</v>
      </c>
      <c r="X15" s="65" t="s">
        <v>133</v>
      </c>
      <c r="Y15" s="53" t="s">
        <v>230</v>
      </c>
      <c r="Z15" s="53" t="s">
        <v>969</v>
      </c>
      <c r="AA15" s="53" t="s">
        <v>233</v>
      </c>
      <c r="AB15" s="66" t="s">
        <v>930</v>
      </c>
      <c r="AC15" s="85">
        <v>0.5871</v>
      </c>
      <c r="AD15" s="66" t="s">
        <v>43</v>
      </c>
      <c r="AE15" s="86" t="s">
        <v>221</v>
      </c>
      <c r="AF15" s="87">
        <v>188</v>
      </c>
      <c r="AG15" s="87">
        <v>104</v>
      </c>
      <c r="AH15" s="87">
        <v>5</v>
      </c>
      <c r="AI15" s="107">
        <f>AF15*AG15*AH15*7860/1000000000</f>
        <v>0.7683936</v>
      </c>
      <c r="AJ15" s="108">
        <f t="shared" si="1"/>
        <v>0.764061543458977</v>
      </c>
      <c r="AK15" s="109"/>
      <c r="AL15" s="107">
        <f>AF15*AG15*2*AR15/1000000</f>
        <v>0.039104</v>
      </c>
      <c r="AM15" s="106"/>
      <c r="AN15" s="105"/>
      <c r="AO15" s="105"/>
      <c r="AP15" s="105"/>
      <c r="AQ15" s="66"/>
      <c r="AR15" s="51">
        <v>1</v>
      </c>
    </row>
    <row r="16" s="3" customFormat="1" ht="50.1" customHeight="1" spans="1:44">
      <c r="A16" s="28">
        <f t="shared" si="0"/>
        <v>7</v>
      </c>
      <c r="B16" s="30"/>
      <c r="C16" s="30"/>
      <c r="D16" s="30"/>
      <c r="E16" s="30">
        <v>3</v>
      </c>
      <c r="F16" s="30"/>
      <c r="G16" s="30"/>
      <c r="H16" s="30"/>
      <c r="I16" s="30"/>
      <c r="J16" s="30"/>
      <c r="K16" s="30"/>
      <c r="L16" s="30" t="s">
        <v>236</v>
      </c>
      <c r="M16" s="30"/>
      <c r="N16" s="51" t="s">
        <v>949</v>
      </c>
      <c r="O16" s="51" t="s">
        <v>950</v>
      </c>
      <c r="P16" s="52" t="s">
        <v>184</v>
      </c>
      <c r="Q16" s="61"/>
      <c r="R16" s="30"/>
      <c r="S16" s="62"/>
      <c r="T16" s="63" t="s">
        <v>96</v>
      </c>
      <c r="U16" s="66" t="s">
        <v>43</v>
      </c>
      <c r="V16" s="66" t="s">
        <v>43</v>
      </c>
      <c r="W16" s="64" t="s">
        <v>132</v>
      </c>
      <c r="X16" s="65" t="s">
        <v>133</v>
      </c>
      <c r="Y16" s="52" t="s">
        <v>184</v>
      </c>
      <c r="Z16" s="66" t="s">
        <v>286</v>
      </c>
      <c r="AA16" s="66"/>
      <c r="AB16" s="66" t="s">
        <v>951</v>
      </c>
      <c r="AC16" s="85">
        <v>0.025</v>
      </c>
      <c r="AD16" s="66" t="s">
        <v>43</v>
      </c>
      <c r="AE16" s="86" t="s">
        <v>187</v>
      </c>
      <c r="AF16" s="87">
        <v>20</v>
      </c>
      <c r="AG16" s="87">
        <v>18</v>
      </c>
      <c r="AH16" s="87"/>
      <c r="AI16" s="103">
        <f>AG16/2*AG16/2*3.14*AF16*7860/1000000000</f>
        <v>0.039982248</v>
      </c>
      <c r="AJ16" s="108">
        <f t="shared" si="1"/>
        <v>0.625277498153681</v>
      </c>
      <c r="AK16" s="87"/>
      <c r="AL16" s="103">
        <f>3.14*AG16*AF16/1000000</f>
        <v>0.0011304</v>
      </c>
      <c r="AM16" s="106"/>
      <c r="AN16" s="105"/>
      <c r="AO16" s="105"/>
      <c r="AP16" s="105"/>
      <c r="AQ16" s="66"/>
      <c r="AR16" s="51">
        <v>1</v>
      </c>
    </row>
    <row r="17" s="3" customFormat="1" ht="50.1" customHeight="1" spans="1:44">
      <c r="A17" s="28">
        <f t="shared" si="0"/>
        <v>8</v>
      </c>
      <c r="B17" s="30"/>
      <c r="C17" s="30"/>
      <c r="D17" s="30"/>
      <c r="E17" s="30">
        <v>3</v>
      </c>
      <c r="F17" s="30"/>
      <c r="G17" s="30"/>
      <c r="H17" s="30"/>
      <c r="I17" s="30"/>
      <c r="J17" s="30"/>
      <c r="K17" s="30"/>
      <c r="L17" s="30" t="s">
        <v>236</v>
      </c>
      <c r="M17" s="30"/>
      <c r="N17" s="51" t="s">
        <v>970</v>
      </c>
      <c r="O17" s="51" t="s">
        <v>971</v>
      </c>
      <c r="P17" s="54" t="s">
        <v>972</v>
      </c>
      <c r="Q17" s="67"/>
      <c r="R17" s="68"/>
      <c r="S17" s="62"/>
      <c r="T17" s="67" t="s">
        <v>96</v>
      </c>
      <c r="U17" s="69" t="s">
        <v>43</v>
      </c>
      <c r="V17" s="69" t="s">
        <v>43</v>
      </c>
      <c r="W17" s="70" t="s">
        <v>132</v>
      </c>
      <c r="X17" s="71" t="s">
        <v>133</v>
      </c>
      <c r="Y17" s="88" t="s">
        <v>305</v>
      </c>
      <c r="Z17" s="69" t="s">
        <v>972</v>
      </c>
      <c r="AA17" s="69" t="s">
        <v>43</v>
      </c>
      <c r="AB17" s="69" t="s">
        <v>43</v>
      </c>
      <c r="AC17" s="69">
        <v>0.006</v>
      </c>
      <c r="AD17" s="69" t="s">
        <v>43</v>
      </c>
      <c r="AE17" s="89"/>
      <c r="AF17" s="89"/>
      <c r="AG17" s="89"/>
      <c r="AH17" s="89"/>
      <c r="AI17" s="89"/>
      <c r="AJ17" s="89"/>
      <c r="AK17" s="89"/>
      <c r="AL17" s="89"/>
      <c r="AM17" s="69"/>
      <c r="AN17" s="69"/>
      <c r="AO17" s="69"/>
      <c r="AP17" s="69"/>
      <c r="AQ17" s="69"/>
      <c r="AR17" s="51">
        <v>2</v>
      </c>
    </row>
    <row r="18" s="3" customFormat="1" ht="50.1" customHeight="1" spans="1:44">
      <c r="A18" s="28">
        <f t="shared" si="0"/>
        <v>9</v>
      </c>
      <c r="B18" s="30"/>
      <c r="C18" s="30"/>
      <c r="D18" s="30"/>
      <c r="E18" s="30">
        <v>3</v>
      </c>
      <c r="F18" s="30"/>
      <c r="G18" s="30"/>
      <c r="H18" s="30"/>
      <c r="I18" s="30"/>
      <c r="J18" s="30"/>
      <c r="K18" s="30"/>
      <c r="L18" s="30" t="s">
        <v>118</v>
      </c>
      <c r="M18" s="30"/>
      <c r="N18" s="51" t="s">
        <v>683</v>
      </c>
      <c r="O18" s="51" t="s">
        <v>591</v>
      </c>
      <c r="P18" s="53" t="s">
        <v>305</v>
      </c>
      <c r="Q18" s="61"/>
      <c r="R18" s="30"/>
      <c r="S18" s="62"/>
      <c r="T18" s="63" t="s">
        <v>96</v>
      </c>
      <c r="U18" s="66" t="s">
        <v>43</v>
      </c>
      <c r="V18" s="66" t="s">
        <v>43</v>
      </c>
      <c r="W18" s="64" t="s">
        <v>132</v>
      </c>
      <c r="X18" s="65" t="s">
        <v>133</v>
      </c>
      <c r="Y18" s="53" t="s">
        <v>305</v>
      </c>
      <c r="Z18" s="66" t="s">
        <v>685</v>
      </c>
      <c r="AA18" s="66" t="s">
        <v>43</v>
      </c>
      <c r="AB18" s="66" t="s">
        <v>43</v>
      </c>
      <c r="AC18" s="90">
        <v>0.0108</v>
      </c>
      <c r="AD18" s="66" t="s">
        <v>43</v>
      </c>
      <c r="AE18" s="86"/>
      <c r="AF18" s="87"/>
      <c r="AG18" s="87"/>
      <c r="AH18" s="87"/>
      <c r="AI18" s="103"/>
      <c r="AJ18" s="104"/>
      <c r="AK18" s="87"/>
      <c r="AL18" s="103"/>
      <c r="AM18" s="106"/>
      <c r="AN18" s="105"/>
      <c r="AO18" s="105"/>
      <c r="AP18" s="105"/>
      <c r="AQ18" s="66"/>
      <c r="AR18" s="51">
        <v>2</v>
      </c>
    </row>
    <row r="19" s="3" customFormat="1" ht="50.1" customHeight="1" spans="1:44">
      <c r="A19" s="28">
        <f t="shared" si="0"/>
        <v>10</v>
      </c>
      <c r="B19" s="30"/>
      <c r="C19" s="30"/>
      <c r="D19" s="30">
        <v>2</v>
      </c>
      <c r="E19" s="30"/>
      <c r="F19" s="30"/>
      <c r="G19" s="30"/>
      <c r="H19" s="30"/>
      <c r="I19" s="30"/>
      <c r="J19" s="30"/>
      <c r="K19" s="30"/>
      <c r="L19" s="30" t="s">
        <v>236</v>
      </c>
      <c r="M19" s="30"/>
      <c r="N19" s="51" t="s">
        <v>973</v>
      </c>
      <c r="O19" s="51" t="s">
        <v>238</v>
      </c>
      <c r="P19" s="53" t="s">
        <v>230</v>
      </c>
      <c r="Q19" s="61"/>
      <c r="R19" s="30"/>
      <c r="S19" s="62"/>
      <c r="T19" s="63" t="s">
        <v>96</v>
      </c>
      <c r="U19" s="66" t="s">
        <v>43</v>
      </c>
      <c r="V19" s="66" t="s">
        <v>43</v>
      </c>
      <c r="W19" s="64" t="s">
        <v>132</v>
      </c>
      <c r="X19" s="65" t="s">
        <v>133</v>
      </c>
      <c r="Y19" s="53" t="s">
        <v>230</v>
      </c>
      <c r="Z19" s="53" t="s">
        <v>974</v>
      </c>
      <c r="AA19" s="53" t="s">
        <v>233</v>
      </c>
      <c r="AB19" s="66" t="s">
        <v>240</v>
      </c>
      <c r="AC19" s="85">
        <v>0.0487</v>
      </c>
      <c r="AD19" s="66" t="s">
        <v>168</v>
      </c>
      <c r="AE19" s="86" t="s">
        <v>221</v>
      </c>
      <c r="AF19" s="87">
        <v>129</v>
      </c>
      <c r="AG19" s="87">
        <v>45</v>
      </c>
      <c r="AH19" s="87">
        <v>2.5</v>
      </c>
      <c r="AI19" s="107">
        <f>AF19*AG19*AH19*7860/1000000000</f>
        <v>0.11406825</v>
      </c>
      <c r="AJ19" s="108">
        <f>AC19/AI19</f>
        <v>0.426937381786781</v>
      </c>
      <c r="AK19" s="109"/>
      <c r="AL19" s="107">
        <f>AF19*AG19*2*AR19/1000000</f>
        <v>0.01161</v>
      </c>
      <c r="AM19" s="106"/>
      <c r="AN19" s="105"/>
      <c r="AO19" s="105"/>
      <c r="AP19" s="105"/>
      <c r="AQ19" s="66"/>
      <c r="AR19" s="51">
        <v>1</v>
      </c>
    </row>
  </sheetData>
  <autoFilter ref="A9:AR19">
    <extLst/>
  </autoFilter>
  <mergeCells count="42">
    <mergeCell ref="A1:AR1"/>
    <mergeCell ref="A4:O4"/>
    <mergeCell ref="A5:L5"/>
    <mergeCell ref="N5:O5"/>
    <mergeCell ref="A6:O6"/>
    <mergeCell ref="A7:O7"/>
    <mergeCell ref="B8:K8"/>
    <mergeCell ref="AF8:AH8"/>
    <mergeCell ref="A8:A9"/>
    <mergeCell ref="L8:L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2:E3"/>
    <mergeCell ref="F2:K3"/>
    <mergeCell ref="L2:O3"/>
    <mergeCell ref="P2:AP7"/>
  </mergeCells>
  <conditionalFormatting sqref="M10">
    <cfRule type="duplicateValues" dxfId="0" priority="36"/>
  </conditionalFormatting>
  <conditionalFormatting sqref="N12">
    <cfRule type="duplicateValues" dxfId="0" priority="52"/>
  </conditionalFormatting>
  <conditionalFormatting sqref="U12">
    <cfRule type="duplicateValues" dxfId="0" priority="51"/>
  </conditionalFormatting>
  <conditionalFormatting sqref="N13">
    <cfRule type="duplicateValues" dxfId="0" priority="50"/>
  </conditionalFormatting>
  <conditionalFormatting sqref="N16">
    <cfRule type="duplicateValues" dxfId="0" priority="49"/>
  </conditionalFormatting>
  <conditionalFormatting sqref="N18">
    <cfRule type="duplicateValues" dxfId="0" priority="48"/>
  </conditionalFormatting>
  <conditionalFormatting sqref="N$1:N$1048576">
    <cfRule type="duplicateValues" dxfId="0" priority="1"/>
  </conditionalFormatting>
  <conditionalFormatting sqref="N2:N3">
    <cfRule type="duplicateValues" dxfId="0" priority="54"/>
  </conditionalFormatting>
  <conditionalFormatting sqref="AR2:AR3">
    <cfRule type="duplicateValues" dxfId="6" priority="115"/>
  </conditionalFormatting>
  <conditionalFormatting sqref="N1 N4:N9 N20:N1048576">
    <cfRule type="duplicateValues" dxfId="0" priority="117"/>
  </conditionalFormatting>
  <conditionalFormatting sqref="N10:N11 N14:N15 N19">
    <cfRule type="duplicateValues" dxfId="0" priority="116"/>
  </conditionalFormatting>
  <conditionalFormatting sqref="U10:U11 U14">
    <cfRule type="duplicateValues" dxfId="0" priority="118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view="pageBreakPreview" zoomScale="55" zoomScaleNormal="100" topLeftCell="A2" workbookViewId="0">
      <selection activeCell="H26" sqref="H26"/>
    </sheetView>
  </sheetViews>
  <sheetFormatPr defaultColWidth="4.62727272727273" defaultRowHeight="16.5"/>
  <cols>
    <col min="1" max="1" width="3.75454545454545" style="824" customWidth="1"/>
    <col min="2" max="2" width="10.8727272727273" style="824" customWidth="1"/>
    <col min="3" max="3" width="15.5" style="824" customWidth="1"/>
    <col min="4" max="4" width="17" style="824" customWidth="1"/>
    <col min="5" max="5" width="23.5" style="824" customWidth="1"/>
    <col min="6" max="6" width="4.87272727272727" style="824" customWidth="1"/>
    <col min="7" max="7" width="4.62727272727273" style="824" customWidth="1"/>
    <col min="8" max="8" width="10.7545454545455" style="824" customWidth="1"/>
    <col min="9" max="9" width="0.127272727272727" style="824" customWidth="1"/>
    <col min="10" max="10" width="29" style="824" customWidth="1"/>
    <col min="11" max="11" width="10.8727272727273" style="824" customWidth="1"/>
    <col min="12" max="12" width="3.5" style="824" customWidth="1"/>
    <col min="13" max="13" width="6.37272727272727" style="824" customWidth="1"/>
    <col min="14" max="14" width="5" style="824" customWidth="1"/>
    <col min="15" max="15" width="5.87272727272727" style="824" customWidth="1"/>
    <col min="16" max="16" width="7.87272727272727" style="824" customWidth="1"/>
    <col min="17" max="17" width="6.12727272727273" style="824" customWidth="1"/>
    <col min="18" max="18" width="13.1272727272727" style="824" customWidth="1"/>
    <col min="19" max="19" width="21" style="824" customWidth="1"/>
    <col min="20" max="20" width="4.62727272727273" style="824" customWidth="1"/>
    <col min="21" max="21" width="8" style="824" customWidth="1"/>
    <col min="22" max="22" width="11.5" style="824" customWidth="1"/>
    <col min="23" max="23" width="11.6272727272727" style="824" customWidth="1"/>
    <col min="24" max="24" width="13.1272727272727" style="824" customWidth="1"/>
    <col min="25" max="25" width="10" style="824" customWidth="1"/>
    <col min="26" max="26" width="11.2545454545455" style="824" customWidth="1"/>
    <col min="27" max="247" width="9" style="824" customWidth="1"/>
    <col min="248" max="248" width="3.12727272727273" style="824" customWidth="1"/>
    <col min="249" max="249" width="7.62727272727273" style="824" customWidth="1"/>
    <col min="250" max="250" width="4.12727272727273" style="824" customWidth="1"/>
    <col min="251" max="251" width="17" style="824" customWidth="1"/>
    <col min="252" max="252" width="3.62727272727273" style="824" customWidth="1"/>
    <col min="253" max="253" width="9.12727272727273" style="824" customWidth="1"/>
    <col min="254" max="254" width="3.62727272727273" style="824" customWidth="1"/>
    <col min="255" max="16384" width="4.62727272727273" style="824"/>
  </cols>
  <sheetData>
    <row r="1" s="822" customFormat="1" ht="30.75" customHeight="1" spans="1:28">
      <c r="A1" s="825"/>
      <c r="B1" s="825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90"/>
      <c r="S1" s="890"/>
      <c r="T1" s="890"/>
      <c r="U1" s="890"/>
      <c r="V1" s="891" t="s">
        <v>0</v>
      </c>
      <c r="W1" s="891"/>
      <c r="X1" s="891"/>
      <c r="Y1" s="891"/>
      <c r="Z1" s="891"/>
      <c r="AA1" s="890"/>
      <c r="AB1" s="892"/>
    </row>
    <row r="2" s="822" customFormat="1" ht="34.5" customHeight="1" spans="1:27">
      <c r="A2" s="825" t="s">
        <v>1</v>
      </c>
      <c r="B2" s="825"/>
      <c r="C2" s="827"/>
      <c r="D2" s="827"/>
      <c r="E2" s="828" t="s">
        <v>2</v>
      </c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92"/>
      <c r="S2" s="892"/>
      <c r="T2" s="892"/>
      <c r="V2" s="891"/>
      <c r="W2" s="891"/>
      <c r="X2" s="891"/>
      <c r="Y2" s="891"/>
      <c r="Z2" s="891"/>
      <c r="AA2" s="892"/>
    </row>
    <row r="3" s="822" customFormat="1" ht="28.5" customHeight="1" spans="1:28">
      <c r="A3" s="829" t="s">
        <v>3</v>
      </c>
      <c r="B3" s="830"/>
      <c r="C3" s="831" t="s">
        <v>4</v>
      </c>
      <c r="D3" s="831"/>
      <c r="E3" s="832" t="s">
        <v>5</v>
      </c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93" t="s">
        <v>6</v>
      </c>
      <c r="U3" s="893"/>
      <c r="V3" s="893" t="s">
        <v>7</v>
      </c>
      <c r="W3" s="893" t="s">
        <v>8</v>
      </c>
      <c r="X3" s="893" t="s">
        <v>9</v>
      </c>
      <c r="Y3" s="916" t="s">
        <v>10</v>
      </c>
      <c r="Z3" s="917" t="s">
        <v>11</v>
      </c>
      <c r="AA3" s="918"/>
      <c r="AB3" s="892"/>
    </row>
    <row r="4" s="822" customFormat="1" ht="36" customHeight="1" spans="1:28">
      <c r="A4" s="833"/>
      <c r="B4" s="834"/>
      <c r="C4" s="835"/>
      <c r="D4" s="835"/>
      <c r="E4" s="836" t="s">
        <v>12</v>
      </c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94"/>
      <c r="S4" s="894"/>
      <c r="T4" s="895"/>
      <c r="U4" s="895"/>
      <c r="V4" s="895"/>
      <c r="W4" s="895"/>
      <c r="X4" s="896"/>
      <c r="Y4" s="919" t="s">
        <v>13</v>
      </c>
      <c r="Z4" s="920"/>
      <c r="AA4" s="918"/>
      <c r="AB4" s="892"/>
    </row>
    <row r="5" ht="36.75" customHeight="1" spans="1:26">
      <c r="A5" s="837" t="s">
        <v>14</v>
      </c>
      <c r="B5" s="838"/>
      <c r="C5" s="838"/>
      <c r="D5" s="839" t="s">
        <v>15</v>
      </c>
      <c r="E5" s="839"/>
      <c r="F5" s="839"/>
      <c r="G5" s="839"/>
      <c r="H5" s="839" t="s">
        <v>16</v>
      </c>
      <c r="I5" s="839"/>
      <c r="J5" s="839"/>
      <c r="K5" s="839"/>
      <c r="L5" s="839"/>
      <c r="M5" s="839" t="s">
        <v>17</v>
      </c>
      <c r="N5" s="839"/>
      <c r="O5" s="839"/>
      <c r="P5" s="839"/>
      <c r="Q5" s="839"/>
      <c r="R5" s="839"/>
      <c r="S5" s="839"/>
      <c r="T5" s="839" t="s">
        <v>18</v>
      </c>
      <c r="U5" s="839"/>
      <c r="V5" s="849" t="s">
        <v>19</v>
      </c>
      <c r="W5" s="849"/>
      <c r="X5" s="849" t="s">
        <v>20</v>
      </c>
      <c r="Y5" s="849"/>
      <c r="Z5" s="921"/>
    </row>
    <row r="6" ht="66" customHeight="1" spans="1:26">
      <c r="A6" s="840"/>
      <c r="B6" s="841"/>
      <c r="C6" s="841"/>
      <c r="D6" s="839">
        <v>1</v>
      </c>
      <c r="E6" s="842" t="s">
        <v>21</v>
      </c>
      <c r="F6" s="843"/>
      <c r="G6" s="844"/>
      <c r="H6" s="845" t="s">
        <v>22</v>
      </c>
      <c r="I6" s="845"/>
      <c r="J6" s="845"/>
      <c r="K6" s="845"/>
      <c r="L6" s="845"/>
      <c r="M6" s="869" t="s">
        <v>23</v>
      </c>
      <c r="N6" s="869"/>
      <c r="O6" s="869"/>
      <c r="P6" s="869"/>
      <c r="Q6" s="869"/>
      <c r="R6" s="869"/>
      <c r="S6" s="869"/>
      <c r="T6" s="845">
        <v>1</v>
      </c>
      <c r="U6" s="845"/>
      <c r="V6" s="849"/>
      <c r="W6" s="849"/>
      <c r="X6" s="845" t="s">
        <v>24</v>
      </c>
      <c r="Y6" s="845"/>
      <c r="Z6" s="845"/>
    </row>
    <row r="7" ht="42" customHeight="1" spans="1:26">
      <c r="A7" s="840"/>
      <c r="B7" s="841"/>
      <c r="C7" s="841"/>
      <c r="D7" s="839"/>
      <c r="E7" s="842"/>
      <c r="F7" s="843"/>
      <c r="G7" s="844"/>
      <c r="H7" s="845"/>
      <c r="I7" s="845"/>
      <c r="J7" s="845"/>
      <c r="K7" s="845"/>
      <c r="L7" s="845"/>
      <c r="M7" s="870"/>
      <c r="N7" s="870"/>
      <c r="O7" s="870"/>
      <c r="P7" s="870"/>
      <c r="Q7" s="870"/>
      <c r="R7" s="870"/>
      <c r="S7" s="870"/>
      <c r="T7" s="845"/>
      <c r="U7" s="845"/>
      <c r="V7" s="849"/>
      <c r="W7" s="849"/>
      <c r="X7" s="897"/>
      <c r="Y7" s="922"/>
      <c r="Z7" s="923"/>
    </row>
    <row r="8" ht="42" customHeight="1" spans="1:26">
      <c r="A8" s="840"/>
      <c r="B8" s="841"/>
      <c r="C8" s="841"/>
      <c r="D8" s="839"/>
      <c r="E8" s="842"/>
      <c r="F8" s="843"/>
      <c r="G8" s="844"/>
      <c r="H8" s="845"/>
      <c r="I8" s="845"/>
      <c r="J8" s="845"/>
      <c r="K8" s="845"/>
      <c r="L8" s="845"/>
      <c r="M8" s="870"/>
      <c r="N8" s="870"/>
      <c r="O8" s="870"/>
      <c r="P8" s="870"/>
      <c r="Q8" s="870"/>
      <c r="R8" s="870"/>
      <c r="S8" s="870"/>
      <c r="T8" s="845"/>
      <c r="U8" s="845"/>
      <c r="V8" s="849"/>
      <c r="W8" s="849"/>
      <c r="X8" s="897"/>
      <c r="Y8" s="922"/>
      <c r="Z8" s="923"/>
    </row>
    <row r="9" ht="42" customHeight="1" spans="1:26">
      <c r="A9" s="840"/>
      <c r="B9" s="841"/>
      <c r="C9" s="841"/>
      <c r="D9" s="839"/>
      <c r="E9" s="845"/>
      <c r="F9" s="845"/>
      <c r="G9" s="845"/>
      <c r="H9" s="845"/>
      <c r="I9" s="845"/>
      <c r="J9" s="845"/>
      <c r="K9" s="845"/>
      <c r="L9" s="845"/>
      <c r="M9" s="870"/>
      <c r="N9" s="870"/>
      <c r="O9" s="870"/>
      <c r="P9" s="870"/>
      <c r="Q9" s="870"/>
      <c r="R9" s="870"/>
      <c r="S9" s="870"/>
      <c r="T9" s="845"/>
      <c r="U9" s="845"/>
      <c r="V9" s="849"/>
      <c r="W9" s="849"/>
      <c r="X9" s="898"/>
      <c r="Y9" s="924"/>
      <c r="Z9" s="925"/>
    </row>
    <row r="10" ht="42" customHeight="1" spans="1:26">
      <c r="A10" s="840"/>
      <c r="B10" s="841"/>
      <c r="C10" s="841"/>
      <c r="D10" s="839"/>
      <c r="E10" s="845"/>
      <c r="F10" s="845"/>
      <c r="G10" s="845"/>
      <c r="H10" s="845"/>
      <c r="I10" s="845"/>
      <c r="J10" s="845"/>
      <c r="K10" s="845"/>
      <c r="L10" s="845"/>
      <c r="M10" s="870"/>
      <c r="N10" s="870"/>
      <c r="O10" s="870"/>
      <c r="P10" s="870"/>
      <c r="Q10" s="870"/>
      <c r="R10" s="870"/>
      <c r="S10" s="870"/>
      <c r="T10" s="845"/>
      <c r="U10" s="845"/>
      <c r="V10" s="849"/>
      <c r="W10" s="849"/>
      <c r="X10" s="898"/>
      <c r="Y10" s="924"/>
      <c r="Z10" s="925"/>
    </row>
    <row r="11" ht="22.5" customHeight="1" spans="1:26">
      <c r="A11" s="840"/>
      <c r="B11" s="841"/>
      <c r="C11" s="841"/>
      <c r="D11" s="839"/>
      <c r="E11" s="846"/>
      <c r="F11" s="846"/>
      <c r="G11" s="847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9"/>
      <c r="W11" s="849"/>
      <c r="X11" s="899"/>
      <c r="Y11" s="899"/>
      <c r="Z11" s="926"/>
    </row>
    <row r="12" ht="29.25" customHeight="1" spans="1:26">
      <c r="A12" s="848" t="s">
        <v>25</v>
      </c>
      <c r="B12" s="849"/>
      <c r="C12" s="849"/>
      <c r="D12" s="850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849"/>
      <c r="V12" s="849"/>
      <c r="W12" s="849"/>
      <c r="X12" s="849"/>
      <c r="Y12" s="849"/>
      <c r="Z12" s="921"/>
    </row>
    <row r="13" ht="33.75" customHeight="1" spans="1:26">
      <c r="A13" s="851" t="s">
        <v>26</v>
      </c>
      <c r="B13" s="849" t="s">
        <v>27</v>
      </c>
      <c r="C13" s="849"/>
      <c r="D13" s="849" t="s">
        <v>28</v>
      </c>
      <c r="E13" s="849" t="s">
        <v>29</v>
      </c>
      <c r="F13" s="849" t="s">
        <v>30</v>
      </c>
      <c r="G13" s="849"/>
      <c r="H13" s="849"/>
      <c r="I13" s="849"/>
      <c r="J13" s="849" t="s">
        <v>31</v>
      </c>
      <c r="K13" s="849" t="s">
        <v>32</v>
      </c>
      <c r="L13" s="849"/>
      <c r="M13" s="849"/>
      <c r="N13" s="849" t="s">
        <v>26</v>
      </c>
      <c r="O13" s="849" t="s">
        <v>33</v>
      </c>
      <c r="P13" s="849"/>
      <c r="Q13" s="849" t="s">
        <v>28</v>
      </c>
      <c r="R13" s="849"/>
      <c r="S13" s="849" t="s">
        <v>29</v>
      </c>
      <c r="T13" s="849" t="s">
        <v>30</v>
      </c>
      <c r="U13" s="849"/>
      <c r="V13" s="849"/>
      <c r="W13" s="849" t="s">
        <v>31</v>
      </c>
      <c r="X13" s="849"/>
      <c r="Y13" s="849" t="s">
        <v>32</v>
      </c>
      <c r="Z13" s="921"/>
    </row>
    <row r="14" ht="20.1" customHeight="1" spans="1:26">
      <c r="A14" s="848">
        <v>1</v>
      </c>
      <c r="B14" s="852"/>
      <c r="C14" s="853"/>
      <c r="D14" s="854"/>
      <c r="E14" s="854"/>
      <c r="F14" s="855"/>
      <c r="G14" s="856"/>
      <c r="H14" s="856"/>
      <c r="I14" s="871"/>
      <c r="J14" s="858"/>
      <c r="K14" s="872"/>
      <c r="L14" s="873"/>
      <c r="M14" s="874"/>
      <c r="N14" s="875"/>
      <c r="O14" s="876"/>
      <c r="P14" s="876"/>
      <c r="Q14" s="112"/>
      <c r="R14" s="112"/>
      <c r="S14" s="900"/>
      <c r="T14" s="878"/>
      <c r="U14" s="900"/>
      <c r="V14" s="900"/>
      <c r="W14" s="901"/>
      <c r="X14" s="901"/>
      <c r="Y14" s="901"/>
      <c r="Z14" s="901"/>
    </row>
    <row r="15" ht="20.1" customHeight="1" spans="1:26">
      <c r="A15" s="848">
        <v>2</v>
      </c>
      <c r="B15" s="852"/>
      <c r="C15" s="857"/>
      <c r="D15" s="854"/>
      <c r="E15" s="854"/>
      <c r="F15" s="858"/>
      <c r="G15" s="858"/>
      <c r="H15" s="858"/>
      <c r="I15" s="858"/>
      <c r="J15" s="858"/>
      <c r="K15" s="872"/>
      <c r="L15" s="873"/>
      <c r="M15" s="874"/>
      <c r="N15" s="875"/>
      <c r="O15" s="876"/>
      <c r="P15" s="876"/>
      <c r="Q15" s="112"/>
      <c r="R15" s="112"/>
      <c r="S15" s="900"/>
      <c r="T15" s="878"/>
      <c r="U15" s="900"/>
      <c r="V15" s="900"/>
      <c r="W15" s="901"/>
      <c r="X15" s="901"/>
      <c r="Y15" s="901"/>
      <c r="Z15" s="901"/>
    </row>
    <row r="16" ht="20.1" customHeight="1" spans="1:26">
      <c r="A16" s="848">
        <v>3</v>
      </c>
      <c r="B16" s="852"/>
      <c r="C16" s="857"/>
      <c r="D16" s="859"/>
      <c r="E16" s="859"/>
      <c r="F16" s="858"/>
      <c r="G16" s="858"/>
      <c r="H16" s="858"/>
      <c r="I16" s="858"/>
      <c r="J16" s="858"/>
      <c r="K16" s="872"/>
      <c r="L16" s="873"/>
      <c r="M16" s="874"/>
      <c r="N16" s="875"/>
      <c r="O16" s="877"/>
      <c r="P16" s="877"/>
      <c r="Q16" s="875"/>
      <c r="R16" s="875"/>
      <c r="S16" s="850"/>
      <c r="T16" s="901"/>
      <c r="U16" s="901"/>
      <c r="V16" s="901"/>
      <c r="W16" s="901"/>
      <c r="X16" s="901"/>
      <c r="Y16" s="901"/>
      <c r="Z16" s="901"/>
    </row>
    <row r="17" ht="20.1" customHeight="1" spans="1:26">
      <c r="A17" s="848">
        <v>4</v>
      </c>
      <c r="B17" s="852"/>
      <c r="C17" s="857"/>
      <c r="D17" s="854"/>
      <c r="E17" s="854"/>
      <c r="F17" s="858"/>
      <c r="G17" s="858"/>
      <c r="H17" s="858"/>
      <c r="I17" s="858"/>
      <c r="J17" s="858"/>
      <c r="K17" s="872"/>
      <c r="L17" s="873"/>
      <c r="M17" s="874"/>
      <c r="N17" s="875"/>
      <c r="O17" s="877"/>
      <c r="P17" s="877"/>
      <c r="Q17" s="875"/>
      <c r="R17" s="875"/>
      <c r="S17" s="850"/>
      <c r="T17" s="901"/>
      <c r="U17" s="901"/>
      <c r="V17" s="901"/>
      <c r="W17" s="901"/>
      <c r="X17" s="901"/>
      <c r="Y17" s="901"/>
      <c r="Z17" s="901"/>
    </row>
    <row r="18" ht="20.1" customHeight="1" spans="1:26">
      <c r="A18" s="848">
        <v>5</v>
      </c>
      <c r="B18" s="852"/>
      <c r="C18" s="853"/>
      <c r="D18" s="854"/>
      <c r="E18" s="854"/>
      <c r="F18" s="860"/>
      <c r="G18" s="861"/>
      <c r="H18" s="862"/>
      <c r="I18" s="878"/>
      <c r="J18" s="879"/>
      <c r="K18" s="872"/>
      <c r="L18" s="873"/>
      <c r="M18" s="874"/>
      <c r="N18" s="875"/>
      <c r="O18" s="877"/>
      <c r="P18" s="877"/>
      <c r="Q18" s="875"/>
      <c r="R18" s="875"/>
      <c r="S18" s="850"/>
      <c r="T18" s="901"/>
      <c r="U18" s="901"/>
      <c r="V18" s="901"/>
      <c r="W18" s="901"/>
      <c r="X18" s="901"/>
      <c r="Y18" s="901"/>
      <c r="Z18" s="901"/>
    </row>
    <row r="19" ht="20.1" customHeight="1" spans="1:26">
      <c r="A19" s="848">
        <v>6</v>
      </c>
      <c r="B19" s="852"/>
      <c r="C19" s="853"/>
      <c r="D19" s="854"/>
      <c r="E19" s="854"/>
      <c r="F19" s="860"/>
      <c r="G19" s="861"/>
      <c r="H19" s="862"/>
      <c r="I19" s="878"/>
      <c r="J19" s="879"/>
      <c r="K19" s="872"/>
      <c r="L19" s="873"/>
      <c r="M19" s="874"/>
      <c r="N19" s="880"/>
      <c r="O19" s="881"/>
      <c r="P19" s="882"/>
      <c r="Q19" s="881"/>
      <c r="R19" s="882"/>
      <c r="S19" s="902"/>
      <c r="T19" s="903"/>
      <c r="U19" s="904"/>
      <c r="V19" s="905"/>
      <c r="W19" s="906"/>
      <c r="X19" s="907"/>
      <c r="Y19" s="906"/>
      <c r="Z19" s="907"/>
    </row>
    <row r="20" ht="20.1" customHeight="1" spans="1:26">
      <c r="A20" s="848">
        <v>7</v>
      </c>
      <c r="B20" s="852"/>
      <c r="C20" s="853"/>
      <c r="D20" s="854"/>
      <c r="E20" s="854"/>
      <c r="F20" s="860"/>
      <c r="G20" s="861"/>
      <c r="H20" s="862"/>
      <c r="I20" s="878"/>
      <c r="J20" s="879"/>
      <c r="K20" s="872"/>
      <c r="L20" s="873"/>
      <c r="M20" s="874"/>
      <c r="N20" s="883"/>
      <c r="O20" s="884"/>
      <c r="P20" s="885"/>
      <c r="Q20" s="884"/>
      <c r="R20" s="885"/>
      <c r="S20" s="908"/>
      <c r="T20" s="909"/>
      <c r="U20" s="910"/>
      <c r="V20" s="911"/>
      <c r="W20" s="912"/>
      <c r="X20" s="913"/>
      <c r="Y20" s="912"/>
      <c r="Z20" s="913"/>
    </row>
    <row r="21" ht="20.1" customHeight="1" spans="1:26">
      <c r="A21" s="848">
        <v>8</v>
      </c>
      <c r="B21" s="852"/>
      <c r="C21" s="853"/>
      <c r="D21" s="854"/>
      <c r="E21" s="854"/>
      <c r="F21" s="860"/>
      <c r="G21" s="861"/>
      <c r="H21" s="862"/>
      <c r="I21" s="878"/>
      <c r="J21" s="879"/>
      <c r="K21" s="872"/>
      <c r="L21" s="873"/>
      <c r="M21" s="874"/>
      <c r="N21" s="875"/>
      <c r="O21" s="877"/>
      <c r="P21" s="877"/>
      <c r="Q21" s="875"/>
      <c r="R21" s="875"/>
      <c r="S21" s="914"/>
      <c r="T21" s="875"/>
      <c r="U21" s="875"/>
      <c r="V21" s="875"/>
      <c r="W21" s="875"/>
      <c r="X21" s="875"/>
      <c r="Y21" s="927"/>
      <c r="Z21" s="928"/>
    </row>
    <row r="22" ht="20.1" customHeight="1" spans="1:26">
      <c r="A22" s="848">
        <v>9</v>
      </c>
      <c r="B22" s="852"/>
      <c r="C22" s="853"/>
      <c r="D22" s="854"/>
      <c r="E22" s="854"/>
      <c r="F22" s="860"/>
      <c r="G22" s="861"/>
      <c r="H22" s="862"/>
      <c r="I22" s="878"/>
      <c r="J22" s="879"/>
      <c r="K22" s="872"/>
      <c r="L22" s="873"/>
      <c r="M22" s="874"/>
      <c r="N22" s="875"/>
      <c r="O22" s="877"/>
      <c r="P22" s="877"/>
      <c r="Q22" s="875"/>
      <c r="R22" s="875"/>
      <c r="S22" s="914"/>
      <c r="T22" s="875"/>
      <c r="U22" s="875"/>
      <c r="V22" s="875"/>
      <c r="W22" s="875"/>
      <c r="X22" s="875"/>
      <c r="Y22" s="927"/>
      <c r="Z22" s="928"/>
    </row>
    <row r="23" s="823" customFormat="1" ht="34.5" customHeight="1" spans="1:26">
      <c r="A23" s="863"/>
      <c r="B23" s="864"/>
      <c r="C23" s="864"/>
      <c r="D23" s="865"/>
      <c r="E23" s="288"/>
      <c r="F23" s="866"/>
      <c r="G23" s="866"/>
      <c r="H23" s="866"/>
      <c r="I23" s="886"/>
      <c r="J23" s="887"/>
      <c r="K23" s="887"/>
      <c r="L23" s="887"/>
      <c r="M23" s="887"/>
      <c r="N23" s="888"/>
      <c r="O23" s="889"/>
      <c r="P23" s="889"/>
      <c r="Q23" s="888"/>
      <c r="R23" s="888"/>
      <c r="S23" s="915"/>
      <c r="T23" s="888"/>
      <c r="U23" s="888"/>
      <c r="V23" s="888"/>
      <c r="W23" s="888"/>
      <c r="X23" s="888"/>
      <c r="Y23" s="929"/>
      <c r="Z23" s="929"/>
    </row>
    <row r="24" s="823" customFormat="1" ht="34.5" customHeight="1" spans="1:26">
      <c r="A24" s="863"/>
      <c r="B24" s="864"/>
      <c r="C24" s="864"/>
      <c r="D24" s="865"/>
      <c r="E24" s="288"/>
      <c r="F24" s="866"/>
      <c r="G24" s="866"/>
      <c r="H24" s="866"/>
      <c r="I24" s="886"/>
      <c r="J24" s="887"/>
      <c r="K24" s="887"/>
      <c r="L24" s="887"/>
      <c r="M24" s="887"/>
      <c r="N24" s="888"/>
      <c r="O24" s="889"/>
      <c r="P24" s="889"/>
      <c r="Q24" s="888"/>
      <c r="R24" s="888"/>
      <c r="S24" s="915"/>
      <c r="T24" s="888"/>
      <c r="U24" s="888"/>
      <c r="V24" s="888"/>
      <c r="W24" s="888"/>
      <c r="X24" s="888"/>
      <c r="Y24" s="929"/>
      <c r="Z24" s="929"/>
    </row>
    <row r="25" s="823" customFormat="1" ht="34.5" customHeight="1" spans="1:26">
      <c r="A25" s="863"/>
      <c r="B25" s="864"/>
      <c r="C25" s="864"/>
      <c r="D25" s="867"/>
      <c r="E25" s="868"/>
      <c r="F25" s="866"/>
      <c r="G25" s="866"/>
      <c r="H25" s="866"/>
      <c r="I25" s="886"/>
      <c r="J25" s="887"/>
      <c r="K25" s="887"/>
      <c r="L25" s="887"/>
      <c r="M25" s="887"/>
      <c r="N25" s="888"/>
      <c r="O25" s="889"/>
      <c r="P25" s="889"/>
      <c r="Q25" s="888"/>
      <c r="R25" s="888"/>
      <c r="S25" s="915"/>
      <c r="T25" s="888"/>
      <c r="U25" s="888"/>
      <c r="V25" s="888"/>
      <c r="W25" s="888"/>
      <c r="X25" s="888"/>
      <c r="Y25" s="929"/>
      <c r="Z25" s="929"/>
    </row>
  </sheetData>
  <mergeCells count="164">
    <mergeCell ref="A1:B1"/>
    <mergeCell ref="C1:E1"/>
    <mergeCell ref="F1:Q1"/>
    <mergeCell ref="E2:Q2"/>
    <mergeCell ref="E3:R3"/>
    <mergeCell ref="T3:U3"/>
    <mergeCell ref="E4:Q4"/>
    <mergeCell ref="R4:S4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V10:W10"/>
    <mergeCell ref="X10:Z10"/>
    <mergeCell ref="E11:G11"/>
    <mergeCell ref="H11:L11"/>
    <mergeCell ref="M11:S11"/>
    <mergeCell ref="T11:U11"/>
    <mergeCell ref="V11:W11"/>
    <mergeCell ref="X11:Z11"/>
    <mergeCell ref="A12:C12"/>
    <mergeCell ref="E12:G12"/>
    <mergeCell ref="H12:L12"/>
    <mergeCell ref="M12:S12"/>
    <mergeCell ref="T12:U12"/>
    <mergeCell ref="V12:X12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B14:C14"/>
    <mergeCell ref="F14:I14"/>
    <mergeCell ref="K14:M14"/>
    <mergeCell ref="O14:P14"/>
    <mergeCell ref="Q14:R14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B18:C18"/>
    <mergeCell ref="F18:H18"/>
    <mergeCell ref="K18:M18"/>
    <mergeCell ref="O18:P18"/>
    <mergeCell ref="Q18:R18"/>
    <mergeCell ref="T18:V18"/>
    <mergeCell ref="W18:X18"/>
    <mergeCell ref="Y18:Z18"/>
    <mergeCell ref="B19:C19"/>
    <mergeCell ref="F19:H19"/>
    <mergeCell ref="K19:M19"/>
    <mergeCell ref="B20:C20"/>
    <mergeCell ref="F20:H20"/>
    <mergeCell ref="K20:M20"/>
    <mergeCell ref="B21:C21"/>
    <mergeCell ref="F21:H21"/>
    <mergeCell ref="K21:M21"/>
    <mergeCell ref="O21:P21"/>
    <mergeCell ref="Q21:R21"/>
    <mergeCell ref="T21:V21"/>
    <mergeCell ref="W21:X21"/>
    <mergeCell ref="Y21:Z21"/>
    <mergeCell ref="B22:C22"/>
    <mergeCell ref="F22:H22"/>
    <mergeCell ref="K22:M22"/>
    <mergeCell ref="O22:P22"/>
    <mergeCell ref="Q22:R22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W23:X23"/>
    <mergeCell ref="Y23:Z23"/>
    <mergeCell ref="B24:C24"/>
    <mergeCell ref="F24:H24"/>
    <mergeCell ref="K24:M24"/>
    <mergeCell ref="O24:P24"/>
    <mergeCell ref="Q24:R24"/>
    <mergeCell ref="T24:V24"/>
    <mergeCell ref="W24:X24"/>
    <mergeCell ref="Y24:Z24"/>
    <mergeCell ref="B25:C25"/>
    <mergeCell ref="F25:H25"/>
    <mergeCell ref="K25:M25"/>
    <mergeCell ref="O25:P25"/>
    <mergeCell ref="Q25:R25"/>
    <mergeCell ref="T25:V25"/>
    <mergeCell ref="W25:X25"/>
    <mergeCell ref="Y25:Z25"/>
    <mergeCell ref="N19:N20"/>
    <mergeCell ref="S19:S20"/>
    <mergeCell ref="O19:P20"/>
    <mergeCell ref="Q19:R20"/>
    <mergeCell ref="W19:X20"/>
    <mergeCell ref="Y19:Z20"/>
    <mergeCell ref="T19:V20"/>
    <mergeCell ref="V1:Z2"/>
    <mergeCell ref="A3:B4"/>
    <mergeCell ref="C3:D4"/>
    <mergeCell ref="A6:C11"/>
  </mergeCells>
  <conditionalFormatting sqref="D25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X78"/>
  <sheetViews>
    <sheetView view="pageBreakPreview" zoomScale="55" zoomScaleNormal="100" workbookViewId="0">
      <pane xSplit="6" ySplit="8" topLeftCell="G69" activePane="bottomRight" state="frozen"/>
      <selection/>
      <selection pane="topRight"/>
      <selection pane="bottomLeft"/>
      <selection pane="bottomRight" activeCell="J78" sqref="J78"/>
    </sheetView>
  </sheetViews>
  <sheetFormatPr defaultColWidth="9" defaultRowHeight="14"/>
  <cols>
    <col min="1" max="1" width="6.62727272727273" style="4" customWidth="1"/>
    <col min="2" max="2" width="10.3727272727273" style="4" customWidth="1"/>
    <col min="3" max="3" width="10.1272727272727" style="4" customWidth="1"/>
    <col min="4" max="4" width="35.6818181818182" style="4" customWidth="1"/>
    <col min="5" max="5" width="23.3727272727273" style="4" customWidth="1"/>
    <col min="6" max="6" width="30.8727272727273" style="4" customWidth="1"/>
    <col min="7" max="7" width="30.3727272727273" style="5" hidden="1" customWidth="1" outlineLevel="1"/>
    <col min="8" max="8" width="9.75454545454545" style="4" hidden="1" customWidth="1" outlineLevel="1"/>
    <col min="9" max="9" width="7.87272727272727" style="4" hidden="1" customWidth="1" outlineLevel="1"/>
    <col min="10" max="10" width="10.5" style="4" customWidth="1" collapsed="1"/>
    <col min="11" max="11" width="10.2545454545455" style="6" hidden="1" customWidth="1" outlineLevel="1"/>
    <col min="12" max="12" width="19.7545454545455" style="4" hidden="1" customWidth="1" outlineLevel="1"/>
    <col min="13" max="13" width="12.3727272727273" style="7" hidden="1" customWidth="1" outlineLevel="1"/>
    <col min="14" max="14" width="11.6272727272727" style="6" hidden="1" customWidth="1" outlineLevel="1"/>
    <col min="15" max="15" width="7.25454545454545" style="6" hidden="1" customWidth="1" outlineLevel="1"/>
    <col min="16" max="16" width="11.2545454545455" style="6" customWidth="1" collapsed="1"/>
    <col min="17" max="18" width="11.7545454545455" style="6" hidden="1" customWidth="1" outlineLevel="1"/>
    <col min="19" max="19" width="9.62727272727273" style="6" hidden="1" customWidth="1" outlineLevel="1"/>
    <col min="20" max="20" width="18" style="4" hidden="1" customWidth="1" outlineLevel="1"/>
    <col min="21" max="21" width="10.3727272727273" style="4" hidden="1" customWidth="1" outlineLevel="1"/>
    <col min="22" max="22" width="20.7545454545455" style="224" customWidth="1" collapsed="1"/>
    <col min="23" max="25" width="14.6272727272727" style="224" hidden="1" customWidth="1" outlineLevel="1"/>
    <col min="26" max="26" width="12.5" style="4" hidden="1" customWidth="1" outlineLevel="1"/>
    <col min="27" max="27" width="12.5" style="4" customWidth="1" collapsed="1"/>
    <col min="28" max="31" width="12.5" style="4" hidden="1" customWidth="1" outlineLevel="1"/>
    <col min="32" max="32" width="12.5" style="763" hidden="1" customWidth="1" outlineLevel="1"/>
    <col min="33" max="33" width="12.5" style="13" hidden="1" customWidth="1" outlineLevel="1"/>
    <col min="34" max="35" width="12.5" style="4" hidden="1" customWidth="1" outlineLevel="1"/>
    <col min="36" max="36" width="12.5" style="4" customWidth="1" collapsed="1"/>
    <col min="37" max="37" width="12.5" style="4" customWidth="1"/>
    <col min="38" max="47" width="12.5" style="4" hidden="1" customWidth="1" outlineLevel="1"/>
    <col min="48" max="48" width="11.1272727272727" style="4" customWidth="1" collapsed="1"/>
    <col min="49" max="49" width="20.3727272727273" style="4" customWidth="1"/>
    <col min="50" max="16384" width="9" style="4"/>
  </cols>
  <sheetData>
    <row r="1" ht="20.25" hidden="1" customHeight="1" outlineLevel="1" spans="1:49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792"/>
      <c r="AG1" s="801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</row>
    <row r="2" ht="27.75" hidden="1" customHeight="1" outlineLevel="1" spans="1:49">
      <c r="A2" s="764" t="s">
        <v>34</v>
      </c>
      <c r="B2" s="764"/>
      <c r="C2" s="22" t="s">
        <v>35</v>
      </c>
      <c r="D2" s="22"/>
      <c r="E2" s="22"/>
      <c r="F2" s="22"/>
      <c r="G2" s="765" t="s">
        <v>36</v>
      </c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93"/>
      <c r="AG2" s="802"/>
      <c r="AH2" s="766"/>
      <c r="AI2" s="766"/>
      <c r="AJ2" s="766"/>
      <c r="AK2" s="766"/>
      <c r="AL2" s="766"/>
      <c r="AM2" s="766"/>
      <c r="AN2" s="766"/>
      <c r="AO2" s="766"/>
      <c r="AP2" s="766"/>
      <c r="AQ2" s="766"/>
      <c r="AR2" s="766"/>
      <c r="AS2" s="766"/>
      <c r="AT2" s="766"/>
      <c r="AU2" s="808"/>
      <c r="AV2" s="56" t="s">
        <v>28</v>
      </c>
      <c r="AW2" s="510" t="s">
        <v>24</v>
      </c>
    </row>
    <row r="3" ht="27.75" hidden="1" customHeight="1" outlineLevel="1" spans="1:49">
      <c r="A3" s="764"/>
      <c r="B3" s="764"/>
      <c r="C3" s="22"/>
      <c r="D3" s="22"/>
      <c r="E3" s="22"/>
      <c r="F3" s="22"/>
      <c r="G3" s="767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8"/>
      <c r="AF3" s="794"/>
      <c r="AG3" s="803"/>
      <c r="AH3" s="768"/>
      <c r="AI3" s="768"/>
      <c r="AJ3" s="768"/>
      <c r="AK3" s="768"/>
      <c r="AL3" s="768"/>
      <c r="AM3" s="768"/>
      <c r="AN3" s="768"/>
      <c r="AO3" s="768"/>
      <c r="AP3" s="768"/>
      <c r="AQ3" s="768"/>
      <c r="AR3" s="768"/>
      <c r="AS3" s="768"/>
      <c r="AT3" s="768"/>
      <c r="AU3" s="809"/>
      <c r="AV3" s="56" t="s">
        <v>37</v>
      </c>
      <c r="AW3" s="510"/>
    </row>
    <row r="4" ht="27" hidden="1" customHeight="1" outlineLevel="1" spans="1:49">
      <c r="A4" s="19" t="s">
        <v>38</v>
      </c>
      <c r="B4" s="19"/>
      <c r="C4" s="19"/>
      <c r="D4" s="19"/>
      <c r="E4" s="19"/>
      <c r="F4" s="19"/>
      <c r="G4" s="767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8"/>
      <c r="AD4" s="768"/>
      <c r="AE4" s="768"/>
      <c r="AF4" s="794"/>
      <c r="AG4" s="803"/>
      <c r="AH4" s="768"/>
      <c r="AI4" s="768"/>
      <c r="AJ4" s="768"/>
      <c r="AK4" s="768"/>
      <c r="AL4" s="768"/>
      <c r="AM4" s="768"/>
      <c r="AN4" s="768"/>
      <c r="AO4" s="768"/>
      <c r="AP4" s="768"/>
      <c r="AQ4" s="768"/>
      <c r="AR4" s="768"/>
      <c r="AS4" s="768"/>
      <c r="AT4" s="768"/>
      <c r="AU4" s="809"/>
      <c r="AV4" s="56" t="s">
        <v>39</v>
      </c>
      <c r="AW4" s="512" t="s">
        <v>22</v>
      </c>
    </row>
    <row r="5" ht="31.5" hidden="1" customHeight="1" outlineLevel="1" spans="1:49">
      <c r="A5" s="22" t="s">
        <v>40</v>
      </c>
      <c r="B5" s="22"/>
      <c r="C5" s="22"/>
      <c r="D5" s="22"/>
      <c r="E5" s="22" t="s">
        <v>41</v>
      </c>
      <c r="F5" s="39"/>
      <c r="G5" s="767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  <c r="X5" s="768"/>
      <c r="Y5" s="768"/>
      <c r="Z5" s="768"/>
      <c r="AA5" s="768"/>
      <c r="AB5" s="768"/>
      <c r="AC5" s="768"/>
      <c r="AD5" s="768"/>
      <c r="AE5" s="768"/>
      <c r="AF5" s="794"/>
      <c r="AG5" s="803"/>
      <c r="AH5" s="768"/>
      <c r="AI5" s="768"/>
      <c r="AJ5" s="768"/>
      <c r="AK5" s="768"/>
      <c r="AL5" s="768"/>
      <c r="AM5" s="768"/>
      <c r="AN5" s="768"/>
      <c r="AO5" s="768"/>
      <c r="AP5" s="768"/>
      <c r="AQ5" s="768"/>
      <c r="AR5" s="768"/>
      <c r="AS5" s="768"/>
      <c r="AT5" s="768"/>
      <c r="AU5" s="809"/>
      <c r="AV5" s="56" t="s">
        <v>42</v>
      </c>
      <c r="AW5" s="512" t="s">
        <v>43</v>
      </c>
    </row>
    <row r="6" ht="71.25" hidden="1" customHeight="1" outlineLevel="1" spans="1:49">
      <c r="A6" s="22" t="s">
        <v>44</v>
      </c>
      <c r="B6" s="22"/>
      <c r="C6" s="22"/>
      <c r="D6" s="22"/>
      <c r="E6" s="22"/>
      <c r="F6" s="22"/>
      <c r="G6" s="767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  <c r="AB6" s="768"/>
      <c r="AC6" s="768"/>
      <c r="AD6" s="768"/>
      <c r="AE6" s="768"/>
      <c r="AF6" s="794"/>
      <c r="AG6" s="803"/>
      <c r="AH6" s="768"/>
      <c r="AI6" s="768"/>
      <c r="AJ6" s="768"/>
      <c r="AK6" s="768"/>
      <c r="AL6" s="768"/>
      <c r="AM6" s="768"/>
      <c r="AN6" s="768"/>
      <c r="AO6" s="768"/>
      <c r="AP6" s="768"/>
      <c r="AQ6" s="768"/>
      <c r="AR6" s="768"/>
      <c r="AS6" s="768"/>
      <c r="AT6" s="768"/>
      <c r="AU6" s="809"/>
      <c r="AV6" s="56" t="s">
        <v>19</v>
      </c>
      <c r="AW6" s="811" t="s">
        <v>23</v>
      </c>
    </row>
    <row r="7" ht="63" hidden="1" customHeight="1" outlineLevel="1" spans="1:49">
      <c r="A7" s="421" t="s">
        <v>45</v>
      </c>
      <c r="B7" s="421"/>
      <c r="C7" s="421"/>
      <c r="D7" s="421"/>
      <c r="E7" s="421"/>
      <c r="F7" s="421"/>
      <c r="G7" s="769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0"/>
      <c r="S7" s="770"/>
      <c r="T7" s="770"/>
      <c r="U7" s="770"/>
      <c r="V7" s="770"/>
      <c r="W7" s="770"/>
      <c r="X7" s="770"/>
      <c r="Y7" s="770"/>
      <c r="Z7" s="770"/>
      <c r="AA7" s="770"/>
      <c r="AB7" s="770"/>
      <c r="AC7" s="770"/>
      <c r="AD7" s="770"/>
      <c r="AE7" s="770"/>
      <c r="AF7" s="795"/>
      <c r="AG7" s="804"/>
      <c r="AH7" s="770"/>
      <c r="AI7" s="770"/>
      <c r="AJ7" s="770"/>
      <c r="AK7" s="770"/>
      <c r="AL7" s="770"/>
      <c r="AM7" s="770"/>
      <c r="AN7" s="770"/>
      <c r="AO7" s="770"/>
      <c r="AP7" s="770"/>
      <c r="AQ7" s="770"/>
      <c r="AR7" s="770"/>
      <c r="AS7" s="770"/>
      <c r="AT7" s="770"/>
      <c r="AU7" s="810"/>
      <c r="AV7" s="513" t="s">
        <v>46</v>
      </c>
      <c r="AW7" s="812"/>
    </row>
    <row r="8" s="1" customFormat="1" ht="50.1" customHeight="1" collapsed="1" spans="1:49">
      <c r="A8" s="422" t="s">
        <v>47</v>
      </c>
      <c r="B8" s="422" t="s">
        <v>48</v>
      </c>
      <c r="C8" s="422" t="s">
        <v>49</v>
      </c>
      <c r="D8" s="422" t="s">
        <v>50</v>
      </c>
      <c r="E8" s="422" t="s">
        <v>28</v>
      </c>
      <c r="F8" s="422" t="s">
        <v>39</v>
      </c>
      <c r="G8" s="422" t="s">
        <v>51</v>
      </c>
      <c r="H8" s="422" t="s">
        <v>52</v>
      </c>
      <c r="I8" s="422" t="s">
        <v>53</v>
      </c>
      <c r="J8" s="422" t="s">
        <v>14</v>
      </c>
      <c r="K8" s="422" t="s">
        <v>54</v>
      </c>
      <c r="L8" s="422" t="s">
        <v>55</v>
      </c>
      <c r="M8" s="422" t="s">
        <v>56</v>
      </c>
      <c r="N8" s="422" t="s">
        <v>57</v>
      </c>
      <c r="O8" s="422" t="s">
        <v>58</v>
      </c>
      <c r="P8" s="422" t="s">
        <v>59</v>
      </c>
      <c r="Q8" s="422" t="s">
        <v>60</v>
      </c>
      <c r="R8" s="422" t="s">
        <v>61</v>
      </c>
      <c r="S8" s="422" t="s">
        <v>62</v>
      </c>
      <c r="T8" s="422" t="s">
        <v>63</v>
      </c>
      <c r="U8" s="422" t="s">
        <v>64</v>
      </c>
      <c r="V8" s="422" t="s">
        <v>65</v>
      </c>
      <c r="W8" s="422" t="s">
        <v>66</v>
      </c>
      <c r="X8" s="422" t="s">
        <v>67</v>
      </c>
      <c r="Y8" s="422" t="s">
        <v>68</v>
      </c>
      <c r="Z8" s="422" t="s">
        <v>69</v>
      </c>
      <c r="AA8" s="634" t="s">
        <v>70</v>
      </c>
      <c r="AB8" s="634" t="s">
        <v>71</v>
      </c>
      <c r="AC8" s="635" t="s">
        <v>72</v>
      </c>
      <c r="AD8" s="635"/>
      <c r="AE8" s="635"/>
      <c r="AF8" s="636" t="s">
        <v>73</v>
      </c>
      <c r="AG8" s="641" t="s">
        <v>74</v>
      </c>
      <c r="AH8" s="634" t="s">
        <v>75</v>
      </c>
      <c r="AI8" s="634" t="s">
        <v>76</v>
      </c>
      <c r="AJ8" s="634" t="s">
        <v>77</v>
      </c>
      <c r="AK8" s="634" t="s">
        <v>78</v>
      </c>
      <c r="AL8" s="642" t="s">
        <v>79</v>
      </c>
      <c r="AM8" s="643" t="s">
        <v>80</v>
      </c>
      <c r="AN8" s="644" t="s">
        <v>81</v>
      </c>
      <c r="AO8" s="644" t="s">
        <v>82</v>
      </c>
      <c r="AP8" s="658" t="s">
        <v>83</v>
      </c>
      <c r="AQ8" s="658" t="s">
        <v>84</v>
      </c>
      <c r="AR8" s="658" t="s">
        <v>85</v>
      </c>
      <c r="AS8" s="644" t="s">
        <v>86</v>
      </c>
      <c r="AT8" s="659" t="s">
        <v>87</v>
      </c>
      <c r="AU8" s="660" t="s">
        <v>88</v>
      </c>
      <c r="AV8" s="516" t="s">
        <v>89</v>
      </c>
      <c r="AW8" s="479" t="s">
        <v>90</v>
      </c>
    </row>
    <row r="9" s="1" customFormat="1" ht="50.1" customHeight="1" spans="1:49">
      <c r="A9" s="422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124"/>
      <c r="AB9" s="124"/>
      <c r="AC9" s="635" t="s">
        <v>91</v>
      </c>
      <c r="AD9" s="635" t="s">
        <v>92</v>
      </c>
      <c r="AE9" s="635" t="s">
        <v>93</v>
      </c>
      <c r="AF9" s="635"/>
      <c r="AG9" s="645"/>
      <c r="AH9" s="634"/>
      <c r="AI9" s="124"/>
      <c r="AJ9" s="124"/>
      <c r="AK9" s="124"/>
      <c r="AL9" s="646"/>
      <c r="AM9" s="647"/>
      <c r="AN9" s="648"/>
      <c r="AO9" s="648"/>
      <c r="AP9" s="661"/>
      <c r="AQ9" s="661"/>
      <c r="AR9" s="661"/>
      <c r="AS9" s="648"/>
      <c r="AT9" s="662"/>
      <c r="AU9" s="663"/>
      <c r="AV9" s="516"/>
      <c r="AW9" s="479"/>
    </row>
    <row r="10" s="411" customFormat="1" ht="50.1" customHeight="1" spans="1:49">
      <c r="A10" s="255">
        <f>ROW()-9</f>
        <v>1</v>
      </c>
      <c r="B10" s="255">
        <v>0</v>
      </c>
      <c r="C10" s="309" t="s">
        <v>94</v>
      </c>
      <c r="D10" s="255" t="s">
        <v>21</v>
      </c>
      <c r="E10" s="255" t="s">
        <v>21</v>
      </c>
      <c r="F10" s="255" t="s">
        <v>22</v>
      </c>
      <c r="G10" s="444" t="s">
        <v>95</v>
      </c>
      <c r="H10" s="255" t="s">
        <v>96</v>
      </c>
      <c r="I10" s="255" t="s">
        <v>97</v>
      </c>
      <c r="J10" s="774"/>
      <c r="K10" s="255" t="s">
        <v>96</v>
      </c>
      <c r="L10" s="255"/>
      <c r="M10" s="255" t="s">
        <v>96</v>
      </c>
      <c r="N10" s="255" t="s">
        <v>98</v>
      </c>
      <c r="O10" s="255" t="s">
        <v>99</v>
      </c>
      <c r="P10" s="255" t="s">
        <v>100</v>
      </c>
      <c r="Q10" s="255" t="s">
        <v>101</v>
      </c>
      <c r="R10" s="255" t="s">
        <v>43</v>
      </c>
      <c r="S10" s="255" t="s">
        <v>43</v>
      </c>
      <c r="T10" s="255" t="s">
        <v>102</v>
      </c>
      <c r="U10" s="255" t="s">
        <v>43</v>
      </c>
      <c r="V10" s="255">
        <v>37</v>
      </c>
      <c r="W10" s="255" t="s">
        <v>103</v>
      </c>
      <c r="X10" s="255" t="s">
        <v>43</v>
      </c>
      <c r="Y10" s="255" t="s">
        <v>43</v>
      </c>
      <c r="Z10" s="255" t="s">
        <v>43</v>
      </c>
      <c r="AA10" s="255" t="s">
        <v>104</v>
      </c>
      <c r="AB10" s="255"/>
      <c r="AC10" s="255"/>
      <c r="AD10" s="255"/>
      <c r="AE10" s="255"/>
      <c r="AF10" s="796"/>
      <c r="AG10" s="651"/>
      <c r="AH10" s="255"/>
      <c r="AI10" s="255"/>
      <c r="AJ10" s="255" t="s">
        <v>105</v>
      </c>
      <c r="AK10" s="255" t="s">
        <v>106</v>
      </c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>
        <v>1</v>
      </c>
    </row>
    <row r="11" s="1" customFormat="1" ht="50.1" customHeight="1" spans="1:49">
      <c r="A11" s="255">
        <f>ROW()-9</f>
        <v>2</v>
      </c>
      <c r="B11" s="255">
        <v>1</v>
      </c>
      <c r="C11" s="309" t="s">
        <v>94</v>
      </c>
      <c r="D11" s="590"/>
      <c r="E11" s="309" t="s">
        <v>107</v>
      </c>
      <c r="F11" s="309" t="s">
        <v>108</v>
      </c>
      <c r="G11" s="444"/>
      <c r="H11" s="255" t="s">
        <v>109</v>
      </c>
      <c r="I11" s="255" t="s">
        <v>97</v>
      </c>
      <c r="J11" s="255"/>
      <c r="K11" s="255" t="s">
        <v>96</v>
      </c>
      <c r="L11" s="255" t="s">
        <v>43</v>
      </c>
      <c r="M11" s="255" t="s">
        <v>43</v>
      </c>
      <c r="N11" s="255" t="s">
        <v>98</v>
      </c>
      <c r="O11" s="255" t="s">
        <v>99</v>
      </c>
      <c r="P11" s="255" t="s">
        <v>100</v>
      </c>
      <c r="Q11" s="255" t="s">
        <v>101</v>
      </c>
      <c r="R11" s="255" t="s">
        <v>43</v>
      </c>
      <c r="S11" s="255" t="s">
        <v>43</v>
      </c>
      <c r="T11" s="255" t="s">
        <v>110</v>
      </c>
      <c r="U11" s="255" t="s">
        <v>43</v>
      </c>
      <c r="V11" s="255">
        <f>V12+V13</f>
        <v>1.077</v>
      </c>
      <c r="W11" s="255" t="s">
        <v>103</v>
      </c>
      <c r="X11" s="255" t="s">
        <v>43</v>
      </c>
      <c r="Y11" s="255" t="s">
        <v>43</v>
      </c>
      <c r="Z11" s="255" t="s">
        <v>43</v>
      </c>
      <c r="AA11" s="255"/>
      <c r="AB11" s="255"/>
      <c r="AC11" s="255"/>
      <c r="AD11" s="255"/>
      <c r="AE11" s="255"/>
      <c r="AF11" s="796"/>
      <c r="AG11" s="651"/>
      <c r="AH11" s="255"/>
      <c r="AI11" s="255"/>
      <c r="AJ11" s="255" t="s">
        <v>111</v>
      </c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>
        <v>1</v>
      </c>
    </row>
    <row r="12" s="1" customFormat="1" ht="50.1" customHeight="1" spans="1:50">
      <c r="A12" s="255">
        <f>ROW()-9</f>
        <v>3</v>
      </c>
      <c r="B12" s="255">
        <v>2</v>
      </c>
      <c r="C12" s="309" t="s">
        <v>94</v>
      </c>
      <c r="D12" s="590" t="s">
        <v>112</v>
      </c>
      <c r="E12" s="309" t="s">
        <v>112</v>
      </c>
      <c r="F12" s="309" t="s">
        <v>113</v>
      </c>
      <c r="G12" s="444"/>
      <c r="H12" s="255" t="s">
        <v>109</v>
      </c>
      <c r="I12" s="255" t="s">
        <v>97</v>
      </c>
      <c r="J12" s="255"/>
      <c r="K12" s="255" t="s">
        <v>96</v>
      </c>
      <c r="L12" s="255" t="s">
        <v>43</v>
      </c>
      <c r="M12" s="255" t="s">
        <v>43</v>
      </c>
      <c r="N12" s="255" t="s">
        <v>98</v>
      </c>
      <c r="O12" s="255" t="s">
        <v>99</v>
      </c>
      <c r="P12" s="255" t="s">
        <v>114</v>
      </c>
      <c r="Q12" s="255" t="s">
        <v>101</v>
      </c>
      <c r="R12" s="255" t="s">
        <v>43</v>
      </c>
      <c r="S12" s="255" t="s">
        <v>43</v>
      </c>
      <c r="T12" s="255" t="s">
        <v>43</v>
      </c>
      <c r="U12" s="255" t="s">
        <v>43</v>
      </c>
      <c r="V12" s="255">
        <v>0.09</v>
      </c>
      <c r="W12" s="255" t="s">
        <v>103</v>
      </c>
      <c r="X12" s="255" t="s">
        <v>43</v>
      </c>
      <c r="Y12" s="255" t="s">
        <v>43</v>
      </c>
      <c r="Z12" s="255" t="s">
        <v>43</v>
      </c>
      <c r="AA12" s="255" t="s">
        <v>115</v>
      </c>
      <c r="AB12" s="255"/>
      <c r="AC12" s="255"/>
      <c r="AD12" s="255"/>
      <c r="AE12" s="255"/>
      <c r="AF12" s="796"/>
      <c r="AG12" s="651"/>
      <c r="AH12" s="255"/>
      <c r="AI12" s="255"/>
      <c r="AJ12" s="255" t="s">
        <v>116</v>
      </c>
      <c r="AK12" s="487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>
        <v>1</v>
      </c>
      <c r="AX12" s="413" t="s">
        <v>117</v>
      </c>
    </row>
    <row r="13" s="1" customFormat="1" ht="50.1" customHeight="1" spans="1:50">
      <c r="A13" s="255">
        <f>ROW()-9</f>
        <v>4</v>
      </c>
      <c r="B13" s="255">
        <v>2</v>
      </c>
      <c r="C13" s="255" t="s">
        <v>118</v>
      </c>
      <c r="D13" s="255" t="s">
        <v>119</v>
      </c>
      <c r="E13" s="255" t="s">
        <v>119</v>
      </c>
      <c r="F13" s="255" t="s">
        <v>120</v>
      </c>
      <c r="G13" s="444" t="s">
        <v>121</v>
      </c>
      <c r="H13" s="255" t="s">
        <v>109</v>
      </c>
      <c r="I13" s="255" t="s">
        <v>97</v>
      </c>
      <c r="J13" s="255"/>
      <c r="K13" s="255" t="s">
        <v>96</v>
      </c>
      <c r="L13" s="255" t="s">
        <v>119</v>
      </c>
      <c r="M13" s="255" t="s">
        <v>43</v>
      </c>
      <c r="N13" s="255" t="s">
        <v>99</v>
      </c>
      <c r="O13" s="255" t="s">
        <v>98</v>
      </c>
      <c r="P13" s="255" t="s">
        <v>121</v>
      </c>
      <c r="Q13" s="255" t="s">
        <v>101</v>
      </c>
      <c r="R13" s="255" t="s">
        <v>43</v>
      </c>
      <c r="S13" s="255" t="s">
        <v>43</v>
      </c>
      <c r="T13" s="255" t="s">
        <v>110</v>
      </c>
      <c r="U13" s="255" t="s">
        <v>43</v>
      </c>
      <c r="V13" s="255">
        <v>0.987</v>
      </c>
      <c r="W13" s="255" t="s">
        <v>103</v>
      </c>
      <c r="X13" s="255" t="s">
        <v>43</v>
      </c>
      <c r="Y13" s="255" t="s">
        <v>43</v>
      </c>
      <c r="Z13" s="255" t="s">
        <v>43</v>
      </c>
      <c r="AA13" s="255" t="s">
        <v>122</v>
      </c>
      <c r="AB13" s="255"/>
      <c r="AC13" s="255"/>
      <c r="AD13" s="255"/>
      <c r="AE13" s="255"/>
      <c r="AF13" s="796"/>
      <c r="AG13" s="651"/>
      <c r="AH13" s="255"/>
      <c r="AI13" s="255"/>
      <c r="AJ13" s="255" t="s">
        <v>116</v>
      </c>
      <c r="AK13" s="487" t="s">
        <v>123</v>
      </c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>
        <v>1</v>
      </c>
      <c r="AX13" s="413" t="s">
        <v>124</v>
      </c>
    </row>
    <row r="14" s="1" customFormat="1" ht="50.1" customHeight="1" spans="1:50">
      <c r="A14" s="255">
        <f t="shared" ref="A14:A47" si="0">ROW()-9</f>
        <v>5</v>
      </c>
      <c r="B14" s="255"/>
      <c r="C14" s="255"/>
      <c r="D14" s="255"/>
      <c r="E14" s="126" t="s">
        <v>125</v>
      </c>
      <c r="F14" s="126" t="s">
        <v>126</v>
      </c>
      <c r="G14" s="132" t="s">
        <v>122</v>
      </c>
      <c r="H14" s="437"/>
      <c r="I14" s="124" t="s">
        <v>97</v>
      </c>
      <c r="J14" s="130"/>
      <c r="K14" s="129" t="s">
        <v>96</v>
      </c>
      <c r="L14" s="105" t="s">
        <v>43</v>
      </c>
      <c r="M14" s="105" t="s">
        <v>43</v>
      </c>
      <c r="N14" s="131" t="s">
        <v>98</v>
      </c>
      <c r="O14" s="140" t="s">
        <v>99</v>
      </c>
      <c r="P14" s="132" t="s">
        <v>122</v>
      </c>
      <c r="Q14" s="105" t="s">
        <v>127</v>
      </c>
      <c r="R14" s="105" t="s">
        <v>43</v>
      </c>
      <c r="S14" s="3"/>
      <c r="T14" s="105" t="s">
        <v>128</v>
      </c>
      <c r="U14" s="105" t="s">
        <v>43</v>
      </c>
      <c r="V14" s="141">
        <v>0.5244</v>
      </c>
      <c r="W14" s="255"/>
      <c r="X14" s="255"/>
      <c r="Y14" s="255"/>
      <c r="Z14" s="255"/>
      <c r="AA14" s="309" t="s">
        <v>122</v>
      </c>
      <c r="AB14" s="3"/>
      <c r="AC14" s="481"/>
      <c r="AD14" s="481"/>
      <c r="AE14" s="481"/>
      <c r="AF14" s="797">
        <v>0.566352</v>
      </c>
      <c r="AG14" s="492">
        <v>0.925925925925926</v>
      </c>
      <c r="AH14" s="255"/>
      <c r="AI14" s="255"/>
      <c r="AJ14" s="493"/>
      <c r="AK14" s="493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>
        <v>1</v>
      </c>
      <c r="AX14" s="413"/>
    </row>
    <row r="15" s="1" customFormat="1" ht="50.1" customHeight="1" spans="1:50">
      <c r="A15" s="255">
        <f t="shared" si="0"/>
        <v>6</v>
      </c>
      <c r="B15" s="255"/>
      <c r="C15" s="255"/>
      <c r="D15" s="255"/>
      <c r="E15" s="126" t="s">
        <v>129</v>
      </c>
      <c r="F15" s="126" t="s">
        <v>130</v>
      </c>
      <c r="G15" s="132" t="s">
        <v>131</v>
      </c>
      <c r="H15" s="129"/>
      <c r="I15" s="124" t="s">
        <v>97</v>
      </c>
      <c r="J15" s="130"/>
      <c r="K15" s="129" t="s">
        <v>96</v>
      </c>
      <c r="L15" s="126" t="s">
        <v>129</v>
      </c>
      <c r="M15" s="129" t="s">
        <v>96</v>
      </c>
      <c r="N15" s="131" t="s">
        <v>132</v>
      </c>
      <c r="O15" s="140" t="s">
        <v>133</v>
      </c>
      <c r="P15" s="132" t="s">
        <v>131</v>
      </c>
      <c r="Q15" s="105" t="s">
        <v>134</v>
      </c>
      <c r="R15" s="105" t="s">
        <v>135</v>
      </c>
      <c r="S15" s="3"/>
      <c r="T15" s="105" t="s">
        <v>136</v>
      </c>
      <c r="U15" s="3"/>
      <c r="V15" s="141">
        <v>0.4626</v>
      </c>
      <c r="W15" s="255"/>
      <c r="X15" s="255"/>
      <c r="Y15" s="255"/>
      <c r="Z15" s="105" t="s">
        <v>137</v>
      </c>
      <c r="AA15" s="309" t="s">
        <v>138</v>
      </c>
      <c r="AB15" s="3"/>
      <c r="AC15" s="481">
        <v>759.756888168558</v>
      </c>
      <c r="AD15" s="481">
        <v>10</v>
      </c>
      <c r="AE15" s="481"/>
      <c r="AF15" s="797">
        <v>0.46877</v>
      </c>
      <c r="AG15" s="492">
        <v>0.986837894916484</v>
      </c>
      <c r="AH15" s="255"/>
      <c r="AI15" s="255"/>
      <c r="AJ15" s="493"/>
      <c r="AK15" s="493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>
        <v>1</v>
      </c>
      <c r="AX15" s="413"/>
    </row>
    <row r="16" s="1" customFormat="1" ht="50.1" customHeight="1" spans="1:49">
      <c r="A16" s="255">
        <f t="shared" si="0"/>
        <v>7</v>
      </c>
      <c r="B16" s="255">
        <v>1</v>
      </c>
      <c r="C16" s="255" t="s">
        <v>94</v>
      </c>
      <c r="D16" s="255"/>
      <c r="E16" s="255" t="s">
        <v>139</v>
      </c>
      <c r="F16" s="255" t="s">
        <v>140</v>
      </c>
      <c r="G16" s="444" t="s">
        <v>111</v>
      </c>
      <c r="H16" s="255" t="s">
        <v>109</v>
      </c>
      <c r="I16" s="255" t="s">
        <v>97</v>
      </c>
      <c r="J16" s="255"/>
      <c r="K16" s="255" t="s">
        <v>96</v>
      </c>
      <c r="L16" s="255" t="s">
        <v>43</v>
      </c>
      <c r="M16" s="255" t="s">
        <v>43</v>
      </c>
      <c r="N16" s="255" t="s">
        <v>98</v>
      </c>
      <c r="O16" s="255" t="s">
        <v>99</v>
      </c>
      <c r="P16" s="255" t="s">
        <v>100</v>
      </c>
      <c r="Q16" s="255" t="s">
        <v>101</v>
      </c>
      <c r="R16" s="255" t="s">
        <v>43</v>
      </c>
      <c r="S16" s="255" t="s">
        <v>43</v>
      </c>
      <c r="T16" s="255" t="s">
        <v>141</v>
      </c>
      <c r="U16" s="255" t="s">
        <v>43</v>
      </c>
      <c r="V16" s="255" t="e">
        <f>V18+V19+V17+V21</f>
        <v>#REF!</v>
      </c>
      <c r="W16" s="255" t="s">
        <v>103</v>
      </c>
      <c r="X16" s="255" t="s">
        <v>43</v>
      </c>
      <c r="Y16" s="255" t="s">
        <v>43</v>
      </c>
      <c r="Z16" s="255" t="s">
        <v>43</v>
      </c>
      <c r="AA16" s="255"/>
      <c r="AB16" s="255"/>
      <c r="AC16" s="255"/>
      <c r="AD16" s="255"/>
      <c r="AE16" s="255"/>
      <c r="AF16" s="796"/>
      <c r="AG16" s="651"/>
      <c r="AH16" s="255"/>
      <c r="AI16" s="255"/>
      <c r="AJ16" s="255" t="s">
        <v>111</v>
      </c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>
        <v>1</v>
      </c>
    </row>
    <row r="17" s="1" customFormat="1" ht="50.1" customHeight="1" spans="1:50">
      <c r="A17" s="255">
        <f t="shared" si="0"/>
        <v>8</v>
      </c>
      <c r="B17" s="255">
        <v>2</v>
      </c>
      <c r="C17" s="255" t="s">
        <v>94</v>
      </c>
      <c r="D17" s="255" t="s">
        <v>142</v>
      </c>
      <c r="E17" s="255" t="s">
        <v>142</v>
      </c>
      <c r="F17" s="255" t="s">
        <v>143</v>
      </c>
      <c r="G17" s="444"/>
      <c r="H17" s="255" t="s">
        <v>109</v>
      </c>
      <c r="I17" s="255" t="s">
        <v>97</v>
      </c>
      <c r="J17" s="255"/>
      <c r="K17" s="255" t="s">
        <v>96</v>
      </c>
      <c r="L17" s="255" t="s">
        <v>43</v>
      </c>
      <c r="M17" s="255" t="s">
        <v>43</v>
      </c>
      <c r="N17" s="255" t="s">
        <v>98</v>
      </c>
      <c r="O17" s="255" t="s">
        <v>99</v>
      </c>
      <c r="P17" s="255" t="s">
        <v>114</v>
      </c>
      <c r="Q17" s="255" t="s">
        <v>101</v>
      </c>
      <c r="R17" s="255" t="s">
        <v>43</v>
      </c>
      <c r="S17" s="255" t="s">
        <v>43</v>
      </c>
      <c r="T17" s="255" t="s">
        <v>43</v>
      </c>
      <c r="U17" s="255" t="s">
        <v>43</v>
      </c>
      <c r="V17" s="255">
        <v>0.67</v>
      </c>
      <c r="W17" s="255" t="s">
        <v>103</v>
      </c>
      <c r="X17" s="255" t="s">
        <v>43</v>
      </c>
      <c r="Y17" s="255" t="s">
        <v>43</v>
      </c>
      <c r="Z17" s="255" t="s">
        <v>43</v>
      </c>
      <c r="AA17" s="255"/>
      <c r="AB17" s="255"/>
      <c r="AC17" s="255"/>
      <c r="AD17" s="255"/>
      <c r="AE17" s="255"/>
      <c r="AF17" s="796"/>
      <c r="AG17" s="651"/>
      <c r="AH17" s="255"/>
      <c r="AI17" s="255"/>
      <c r="AJ17" s="255" t="s">
        <v>116</v>
      </c>
      <c r="AK17" s="487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>
        <v>1</v>
      </c>
      <c r="AX17" s="413" t="s">
        <v>117</v>
      </c>
    </row>
    <row r="18" s="1" customFormat="1" ht="50.1" customHeight="1" spans="1:49">
      <c r="A18" s="255">
        <f t="shared" si="0"/>
        <v>9</v>
      </c>
      <c r="B18" s="255">
        <v>2</v>
      </c>
      <c r="C18" s="255" t="s">
        <v>144</v>
      </c>
      <c r="D18" s="255" t="s">
        <v>145</v>
      </c>
      <c r="E18" s="255" t="s">
        <v>146</v>
      </c>
      <c r="F18" s="255" t="s">
        <v>147</v>
      </c>
      <c r="G18" s="444" t="s">
        <v>121</v>
      </c>
      <c r="H18" s="255" t="s">
        <v>109</v>
      </c>
      <c r="I18" s="255" t="s">
        <v>97</v>
      </c>
      <c r="J18" s="255"/>
      <c r="K18" s="255" t="s">
        <v>96</v>
      </c>
      <c r="L18" s="255" t="s">
        <v>146</v>
      </c>
      <c r="M18" s="255" t="s">
        <v>96</v>
      </c>
      <c r="N18" s="255" t="s">
        <v>99</v>
      </c>
      <c r="O18" s="255" t="s">
        <v>98</v>
      </c>
      <c r="P18" s="255" t="s">
        <v>121</v>
      </c>
      <c r="Q18" s="255" t="s">
        <v>148</v>
      </c>
      <c r="R18" s="255" t="s">
        <v>43</v>
      </c>
      <c r="S18" s="255" t="s">
        <v>43</v>
      </c>
      <c r="T18" s="255" t="s">
        <v>149</v>
      </c>
      <c r="U18" s="255" t="s">
        <v>43</v>
      </c>
      <c r="V18" s="255">
        <v>0.0196</v>
      </c>
      <c r="W18" s="255" t="s">
        <v>103</v>
      </c>
      <c r="X18" s="255" t="s">
        <v>43</v>
      </c>
      <c r="Y18" s="255" t="s">
        <v>43</v>
      </c>
      <c r="Z18" s="255" t="s">
        <v>43</v>
      </c>
      <c r="AA18" s="255" t="s">
        <v>150</v>
      </c>
      <c r="AB18" s="255"/>
      <c r="AC18" s="255" t="s">
        <v>151</v>
      </c>
      <c r="AD18" s="255"/>
      <c r="AE18" s="255"/>
      <c r="AF18" s="796">
        <f>V18*1.02</f>
        <v>0.019992</v>
      </c>
      <c r="AG18" s="651">
        <f>V18/AF18</f>
        <v>0.980392156862745</v>
      </c>
      <c r="AH18" s="255"/>
      <c r="AI18" s="255"/>
      <c r="AJ18" s="255" t="s">
        <v>116</v>
      </c>
      <c r="AK18" s="255" t="s">
        <v>152</v>
      </c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>
        <v>1</v>
      </c>
    </row>
    <row r="19" s="1" customFormat="1" ht="50.1" customHeight="1" spans="1:49">
      <c r="A19" s="255">
        <f t="shared" si="0"/>
        <v>10</v>
      </c>
      <c r="B19" s="255">
        <v>2</v>
      </c>
      <c r="C19" s="255" t="s">
        <v>144</v>
      </c>
      <c r="D19" s="255" t="s">
        <v>153</v>
      </c>
      <c r="E19" s="255" t="s">
        <v>154</v>
      </c>
      <c r="F19" s="255" t="s">
        <v>155</v>
      </c>
      <c r="G19" s="444" t="s">
        <v>121</v>
      </c>
      <c r="H19" s="255" t="s">
        <v>109</v>
      </c>
      <c r="I19" s="255" t="s">
        <v>97</v>
      </c>
      <c r="J19" s="255"/>
      <c r="K19" s="255" t="s">
        <v>96</v>
      </c>
      <c r="L19" s="255" t="s">
        <v>154</v>
      </c>
      <c r="M19" s="255" t="s">
        <v>96</v>
      </c>
      <c r="N19" s="255" t="s">
        <v>99</v>
      </c>
      <c r="O19" s="255" t="s">
        <v>98</v>
      </c>
      <c r="P19" s="255" t="s">
        <v>121</v>
      </c>
      <c r="Q19" s="255" t="s">
        <v>148</v>
      </c>
      <c r="R19" s="255" t="s">
        <v>43</v>
      </c>
      <c r="S19" s="255" t="s">
        <v>43</v>
      </c>
      <c r="T19" s="255" t="s">
        <v>156</v>
      </c>
      <c r="U19" s="255" t="s">
        <v>43</v>
      </c>
      <c r="V19" s="255">
        <v>0.0156</v>
      </c>
      <c r="W19" s="255" t="s">
        <v>103</v>
      </c>
      <c r="X19" s="255" t="s">
        <v>43</v>
      </c>
      <c r="Y19" s="255" t="s">
        <v>43</v>
      </c>
      <c r="Z19" s="255" t="s">
        <v>43</v>
      </c>
      <c r="AA19" s="255" t="s">
        <v>150</v>
      </c>
      <c r="AB19" s="255"/>
      <c r="AC19" s="255" t="s">
        <v>151</v>
      </c>
      <c r="AD19" s="255"/>
      <c r="AE19" s="255"/>
      <c r="AF19" s="796">
        <f>V19*1.02</f>
        <v>0.015912</v>
      </c>
      <c r="AG19" s="651">
        <f>V19/AF19</f>
        <v>0.980392156862745</v>
      </c>
      <c r="AH19" s="255"/>
      <c r="AI19" s="255"/>
      <c r="AJ19" s="255" t="s">
        <v>116</v>
      </c>
      <c r="AK19" s="255" t="s">
        <v>152</v>
      </c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>
        <v>1</v>
      </c>
    </row>
    <row r="20" s="1" customFormat="1" ht="50.1" customHeight="1" spans="1:49">
      <c r="A20" s="255">
        <f t="shared" si="0"/>
        <v>11</v>
      </c>
      <c r="B20" s="255">
        <v>2</v>
      </c>
      <c r="C20" s="255" t="s">
        <v>118</v>
      </c>
      <c r="D20" s="255" t="s">
        <v>157</v>
      </c>
      <c r="E20" s="255" t="s">
        <v>157</v>
      </c>
      <c r="F20" s="458" t="s">
        <v>158</v>
      </c>
      <c r="G20" s="444" t="s">
        <v>159</v>
      </c>
      <c r="H20" s="255" t="s">
        <v>109</v>
      </c>
      <c r="I20" s="255" t="s">
        <v>97</v>
      </c>
      <c r="J20" s="255"/>
      <c r="K20" s="255" t="s">
        <v>96</v>
      </c>
      <c r="L20" s="255" t="s">
        <v>157</v>
      </c>
      <c r="M20" s="255" t="s">
        <v>96</v>
      </c>
      <c r="N20" s="255" t="s">
        <v>99</v>
      </c>
      <c r="O20" s="255" t="s">
        <v>98</v>
      </c>
      <c r="P20" s="255" t="s">
        <v>121</v>
      </c>
      <c r="Q20" s="255" t="s">
        <v>101</v>
      </c>
      <c r="R20" s="255" t="s">
        <v>43</v>
      </c>
      <c r="S20" s="255" t="s">
        <v>43</v>
      </c>
      <c r="T20" s="255" t="s">
        <v>160</v>
      </c>
      <c r="U20" s="255" t="s">
        <v>43</v>
      </c>
      <c r="V20" s="255">
        <v>0.65</v>
      </c>
      <c r="W20" s="255" t="s">
        <v>103</v>
      </c>
      <c r="X20" s="255" t="s">
        <v>43</v>
      </c>
      <c r="Y20" s="255" t="s">
        <v>43</v>
      </c>
      <c r="Z20" s="255" t="s">
        <v>43</v>
      </c>
      <c r="AA20" s="255" t="s">
        <v>122</v>
      </c>
      <c r="AB20" s="255"/>
      <c r="AC20" s="255"/>
      <c r="AD20" s="255"/>
      <c r="AE20" s="255"/>
      <c r="AF20" s="796"/>
      <c r="AG20" s="651"/>
      <c r="AH20" s="255"/>
      <c r="AI20" s="255"/>
      <c r="AJ20" s="255" t="s">
        <v>105</v>
      </c>
      <c r="AK20" s="255" t="s">
        <v>161</v>
      </c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>
        <v>1</v>
      </c>
    </row>
    <row r="21" s="1" customFormat="1" ht="50.1" customHeight="1" spans="1:49">
      <c r="A21" s="255">
        <f t="shared" si="0"/>
        <v>12</v>
      </c>
      <c r="B21" s="255">
        <v>2</v>
      </c>
      <c r="C21" s="255" t="s">
        <v>118</v>
      </c>
      <c r="D21" s="255" t="s">
        <v>162</v>
      </c>
      <c r="E21" s="255" t="s">
        <v>162</v>
      </c>
      <c r="F21" s="520" t="s">
        <v>163</v>
      </c>
      <c r="G21" s="444" t="s">
        <v>164</v>
      </c>
      <c r="H21" s="255" t="s">
        <v>96</v>
      </c>
      <c r="I21" s="255" t="s">
        <v>97</v>
      </c>
      <c r="J21" s="255"/>
      <c r="K21" s="255" t="s">
        <v>96</v>
      </c>
      <c r="L21" s="255" t="s">
        <v>162</v>
      </c>
      <c r="M21" s="255" t="s">
        <v>96</v>
      </c>
      <c r="N21" s="255" t="s">
        <v>99</v>
      </c>
      <c r="O21" s="255" t="s">
        <v>98</v>
      </c>
      <c r="P21" s="255" t="s">
        <v>165</v>
      </c>
      <c r="Q21" s="255" t="s">
        <v>101</v>
      </c>
      <c r="R21" s="255" t="s">
        <v>43</v>
      </c>
      <c r="S21" s="255" t="s">
        <v>43</v>
      </c>
      <c r="T21" s="255" t="s">
        <v>166</v>
      </c>
      <c r="U21" s="255" t="s">
        <v>43</v>
      </c>
      <c r="V21" s="255" t="e">
        <f>#REF!+#REF!+#REF!+#REF!+#REF!+#REF!+#REF!+#REF!+#REF!+#REF!+#REF!+#REF!+#REF!+#REF!+#REF!+#REF!+#REF!+#REF!</f>
        <v>#REF!</v>
      </c>
      <c r="W21" s="255" t="s">
        <v>103</v>
      </c>
      <c r="X21" s="255" t="s">
        <v>167</v>
      </c>
      <c r="Y21" s="255" t="s">
        <v>43</v>
      </c>
      <c r="Z21" s="255" t="s">
        <v>168</v>
      </c>
      <c r="AA21" s="255" t="s">
        <v>169</v>
      </c>
      <c r="AB21" s="255"/>
      <c r="AC21" s="255"/>
      <c r="AD21" s="255"/>
      <c r="AE21" s="255"/>
      <c r="AF21" s="796"/>
      <c r="AG21" s="651"/>
      <c r="AH21" s="255"/>
      <c r="AI21" s="255"/>
      <c r="AJ21" s="255" t="s">
        <v>116</v>
      </c>
      <c r="AK21" s="255" t="s">
        <v>170</v>
      </c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>
        <v>1</v>
      </c>
    </row>
    <row r="22" s="1" customFormat="1" ht="50.1" customHeight="1" spans="1:49">
      <c r="A22" s="255">
        <f t="shared" si="0"/>
        <v>13</v>
      </c>
      <c r="B22" s="255">
        <v>2</v>
      </c>
      <c r="C22" s="255" t="s">
        <v>118</v>
      </c>
      <c r="D22" s="255" t="s">
        <v>171</v>
      </c>
      <c r="E22" s="255" t="s">
        <v>171</v>
      </c>
      <c r="F22" s="255" t="s">
        <v>172</v>
      </c>
      <c r="G22" s="444" t="s">
        <v>165</v>
      </c>
      <c r="H22" s="255" t="s">
        <v>109</v>
      </c>
      <c r="I22" s="255" t="s">
        <v>97</v>
      </c>
      <c r="J22" s="255"/>
      <c r="K22" s="255" t="s">
        <v>96</v>
      </c>
      <c r="L22" s="255" t="s">
        <v>171</v>
      </c>
      <c r="M22" s="255" t="s">
        <v>96</v>
      </c>
      <c r="N22" s="255" t="s">
        <v>99</v>
      </c>
      <c r="O22" s="255" t="s">
        <v>98</v>
      </c>
      <c r="P22" s="255" t="s">
        <v>165</v>
      </c>
      <c r="Q22" s="255" t="s">
        <v>101</v>
      </c>
      <c r="R22" s="255" t="s">
        <v>43</v>
      </c>
      <c r="S22" s="255" t="s">
        <v>43</v>
      </c>
      <c r="T22" s="255" t="s">
        <v>43</v>
      </c>
      <c r="U22" s="255" t="s">
        <v>43</v>
      </c>
      <c r="V22" s="255">
        <v>0.12</v>
      </c>
      <c r="W22" s="255" t="s">
        <v>103</v>
      </c>
      <c r="X22" s="255" t="s">
        <v>43</v>
      </c>
      <c r="Y22" s="255" t="s">
        <v>43</v>
      </c>
      <c r="Z22" s="255" t="s">
        <v>43</v>
      </c>
      <c r="AA22" s="255"/>
      <c r="AB22" s="255"/>
      <c r="AC22" s="255"/>
      <c r="AD22" s="255"/>
      <c r="AE22" s="255"/>
      <c r="AF22" s="796"/>
      <c r="AG22" s="651"/>
      <c r="AH22" s="255"/>
      <c r="AI22" s="255"/>
      <c r="AJ22" s="255" t="s">
        <v>116</v>
      </c>
      <c r="AK22" s="255" t="s">
        <v>173</v>
      </c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>
        <v>1</v>
      </c>
    </row>
    <row r="23" s="1" customFormat="1" ht="50.1" customHeight="1" spans="1:49">
      <c r="A23" s="255">
        <f t="shared" si="0"/>
        <v>14</v>
      </c>
      <c r="B23" s="255">
        <v>2</v>
      </c>
      <c r="C23" s="255" t="s">
        <v>174</v>
      </c>
      <c r="D23" s="255" t="s">
        <v>175</v>
      </c>
      <c r="E23" s="255" t="s">
        <v>175</v>
      </c>
      <c r="F23" s="520" t="s">
        <v>176</v>
      </c>
      <c r="G23" s="444" t="s">
        <v>177</v>
      </c>
      <c r="H23" s="255" t="s">
        <v>109</v>
      </c>
      <c r="I23" s="255" t="s">
        <v>97</v>
      </c>
      <c r="J23" s="255"/>
      <c r="K23" s="255" t="s">
        <v>109</v>
      </c>
      <c r="L23" s="255" t="s">
        <v>175</v>
      </c>
      <c r="M23" s="255" t="s">
        <v>109</v>
      </c>
      <c r="N23" s="255" t="s">
        <v>99</v>
      </c>
      <c r="O23" s="255" t="s">
        <v>98</v>
      </c>
      <c r="P23" s="255" t="s">
        <v>100</v>
      </c>
      <c r="Q23" s="255" t="s">
        <v>101</v>
      </c>
      <c r="R23" s="255" t="s">
        <v>43</v>
      </c>
      <c r="S23" s="255" t="s">
        <v>43</v>
      </c>
      <c r="T23" s="255" t="s">
        <v>178</v>
      </c>
      <c r="U23" s="255" t="s">
        <v>43</v>
      </c>
      <c r="V23" s="255" t="s">
        <v>179</v>
      </c>
      <c r="W23" s="255" t="s">
        <v>103</v>
      </c>
      <c r="X23" s="255" t="s">
        <v>43</v>
      </c>
      <c r="Y23" s="255" t="s">
        <v>43</v>
      </c>
      <c r="Z23" s="255" t="s">
        <v>43</v>
      </c>
      <c r="AA23" s="255" t="s">
        <v>150</v>
      </c>
      <c r="AB23" s="255"/>
      <c r="AC23" s="255"/>
      <c r="AD23" s="255"/>
      <c r="AE23" s="255"/>
      <c r="AF23" s="796"/>
      <c r="AG23" s="651"/>
      <c r="AH23" s="255"/>
      <c r="AI23" s="255"/>
      <c r="AJ23" s="255" t="s">
        <v>105</v>
      </c>
      <c r="AK23" s="255" t="s">
        <v>180</v>
      </c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>
        <v>1</v>
      </c>
    </row>
    <row r="24" s="1" customFormat="1" ht="50.1" customHeight="1" spans="1:49">
      <c r="A24" s="255">
        <f t="shared" si="0"/>
        <v>15</v>
      </c>
      <c r="B24" s="255">
        <v>2</v>
      </c>
      <c r="C24" s="255" t="s">
        <v>174</v>
      </c>
      <c r="D24" s="255" t="s">
        <v>181</v>
      </c>
      <c r="E24" s="255" t="s">
        <v>181</v>
      </c>
      <c r="F24" s="255" t="s">
        <v>182</v>
      </c>
      <c r="G24" s="444" t="s">
        <v>183</v>
      </c>
      <c r="H24" s="255" t="s">
        <v>109</v>
      </c>
      <c r="I24" s="255" t="s">
        <v>97</v>
      </c>
      <c r="J24" s="255"/>
      <c r="K24" s="255" t="s">
        <v>96</v>
      </c>
      <c r="L24" s="255" t="s">
        <v>181</v>
      </c>
      <c r="M24" s="255" t="s">
        <v>96</v>
      </c>
      <c r="N24" s="255" t="s">
        <v>99</v>
      </c>
      <c r="O24" s="255" t="s">
        <v>98</v>
      </c>
      <c r="P24" s="255" t="s">
        <v>184</v>
      </c>
      <c r="Q24" s="255" t="s">
        <v>185</v>
      </c>
      <c r="R24" s="255" t="s">
        <v>43</v>
      </c>
      <c r="S24" s="255" t="s">
        <v>43</v>
      </c>
      <c r="T24" s="255" t="s">
        <v>186</v>
      </c>
      <c r="U24" s="255" t="s">
        <v>43</v>
      </c>
      <c r="V24" s="255">
        <v>0.051</v>
      </c>
      <c r="W24" s="255" t="s">
        <v>103</v>
      </c>
      <c r="X24" s="255" t="s">
        <v>43</v>
      </c>
      <c r="Y24" s="255" t="s">
        <v>43</v>
      </c>
      <c r="Z24" s="255" t="s">
        <v>43</v>
      </c>
      <c r="AA24" s="270" t="s">
        <v>187</v>
      </c>
      <c r="AC24" s="328">
        <v>43</v>
      </c>
      <c r="AD24" s="328">
        <v>14</v>
      </c>
      <c r="AE24" s="328"/>
      <c r="AF24" s="798">
        <f>AD24/2*AD24/2*3.14*AC24*7860/1000000000</f>
        <v>0.0520016028</v>
      </c>
      <c r="AG24" s="308">
        <f>V24/AF24</f>
        <v>0.98073900137555</v>
      </c>
      <c r="AH24" s="255"/>
      <c r="AI24" s="255"/>
      <c r="AJ24" s="255" t="s">
        <v>116</v>
      </c>
      <c r="AK24" s="255" t="s">
        <v>188</v>
      </c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>
        <v>1</v>
      </c>
    </row>
    <row r="25" s="1" customFormat="1" ht="50.1" customHeight="1" spans="1:49">
      <c r="A25" s="255">
        <f t="shared" si="0"/>
        <v>16</v>
      </c>
      <c r="B25" s="255">
        <v>2</v>
      </c>
      <c r="C25" s="255" t="s">
        <v>174</v>
      </c>
      <c r="D25" s="255" t="s">
        <v>189</v>
      </c>
      <c r="E25" s="255" t="s">
        <v>190</v>
      </c>
      <c r="F25" s="255" t="s">
        <v>191</v>
      </c>
      <c r="G25" s="444" t="s">
        <v>121</v>
      </c>
      <c r="H25" s="255" t="s">
        <v>109</v>
      </c>
      <c r="I25" s="255" t="s">
        <v>97</v>
      </c>
      <c r="J25" s="255"/>
      <c r="K25" s="255" t="s">
        <v>96</v>
      </c>
      <c r="L25" s="255" t="s">
        <v>190</v>
      </c>
      <c r="M25" s="255" t="s">
        <v>96</v>
      </c>
      <c r="N25" s="255" t="s">
        <v>99</v>
      </c>
      <c r="O25" s="255" t="s">
        <v>98</v>
      </c>
      <c r="P25" s="255" t="s">
        <v>192</v>
      </c>
      <c r="Q25" s="255" t="s">
        <v>193</v>
      </c>
      <c r="R25" s="255" t="s">
        <v>43</v>
      </c>
      <c r="S25" s="255" t="s">
        <v>43</v>
      </c>
      <c r="T25" s="255" t="s">
        <v>194</v>
      </c>
      <c r="U25" s="255" t="s">
        <v>43</v>
      </c>
      <c r="V25" s="255">
        <v>0.013</v>
      </c>
      <c r="W25" s="255" t="s">
        <v>103</v>
      </c>
      <c r="X25" s="255" t="s">
        <v>43</v>
      </c>
      <c r="Y25" s="255" t="s">
        <v>43</v>
      </c>
      <c r="Z25" s="255" t="s">
        <v>43</v>
      </c>
      <c r="AA25" s="255" t="s">
        <v>150</v>
      </c>
      <c r="AB25" s="255"/>
      <c r="AC25" s="255" t="s">
        <v>151</v>
      </c>
      <c r="AD25" s="255"/>
      <c r="AE25" s="255"/>
      <c r="AF25" s="796">
        <f>V25*1.02</f>
        <v>0.01326</v>
      </c>
      <c r="AG25" s="651">
        <f>V25/AF25</f>
        <v>0.980392156862745</v>
      </c>
      <c r="AH25" s="255"/>
      <c r="AI25" s="255"/>
      <c r="AJ25" s="255" t="s">
        <v>105</v>
      </c>
      <c r="AK25" s="255" t="s">
        <v>180</v>
      </c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>
        <v>1</v>
      </c>
    </row>
    <row r="26" s="1" customFormat="1" ht="50.1" customHeight="1" spans="1:49">
      <c r="A26" s="255">
        <f t="shared" si="0"/>
        <v>17</v>
      </c>
      <c r="B26" s="255">
        <v>2</v>
      </c>
      <c r="C26" s="255" t="s">
        <v>118</v>
      </c>
      <c r="D26" s="255" t="s">
        <v>195</v>
      </c>
      <c r="E26" s="255" t="s">
        <v>195</v>
      </c>
      <c r="F26" s="255" t="s">
        <v>196</v>
      </c>
      <c r="G26" s="444"/>
      <c r="H26" s="255"/>
      <c r="I26" s="255"/>
      <c r="J26" s="255"/>
      <c r="K26" s="255"/>
      <c r="L26" s="255"/>
      <c r="M26" s="255"/>
      <c r="N26" s="255"/>
      <c r="O26" s="255"/>
      <c r="P26" s="255" t="s">
        <v>197</v>
      </c>
      <c r="Q26" s="255"/>
      <c r="R26" s="255"/>
      <c r="S26" s="255"/>
      <c r="T26" s="255"/>
      <c r="U26" s="255"/>
      <c r="V26" s="255" t="s">
        <v>43</v>
      </c>
      <c r="W26" s="255"/>
      <c r="X26" s="255"/>
      <c r="Y26" s="255"/>
      <c r="Z26" s="255"/>
      <c r="AA26" s="255" t="s">
        <v>168</v>
      </c>
      <c r="AB26" s="255"/>
      <c r="AC26" s="255"/>
      <c r="AD26" s="255"/>
      <c r="AE26" s="255"/>
      <c r="AF26" s="796"/>
      <c r="AG26" s="651"/>
      <c r="AH26" s="255"/>
      <c r="AI26" s="255">
        <v>0.026</v>
      </c>
      <c r="AJ26" s="255" t="s">
        <v>105</v>
      </c>
      <c r="AK26" s="255" t="s">
        <v>198</v>
      </c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>
        <v>1</v>
      </c>
    </row>
    <row r="27" s="1" customFormat="1" ht="50.1" customHeight="1" spans="1:49">
      <c r="A27" s="255">
        <f t="shared" si="0"/>
        <v>18</v>
      </c>
      <c r="B27" s="255">
        <v>3</v>
      </c>
      <c r="C27" s="255" t="s">
        <v>118</v>
      </c>
      <c r="D27" s="255"/>
      <c r="E27" s="255" t="s">
        <v>199</v>
      </c>
      <c r="F27" s="255" t="s">
        <v>200</v>
      </c>
      <c r="G27" s="444" t="s">
        <v>164</v>
      </c>
      <c r="H27" s="255" t="s">
        <v>96</v>
      </c>
      <c r="I27" s="255" t="s">
        <v>97</v>
      </c>
      <c r="J27" s="255"/>
      <c r="K27" s="255" t="s">
        <v>109</v>
      </c>
      <c r="L27" s="255" t="s">
        <v>199</v>
      </c>
      <c r="M27" s="255" t="s">
        <v>109</v>
      </c>
      <c r="N27" s="255" t="s">
        <v>99</v>
      </c>
      <c r="O27" s="255" t="s">
        <v>98</v>
      </c>
      <c r="P27" s="255" t="s">
        <v>164</v>
      </c>
      <c r="Q27" s="255" t="s">
        <v>101</v>
      </c>
      <c r="R27" s="255" t="s">
        <v>43</v>
      </c>
      <c r="S27" s="255" t="s">
        <v>43</v>
      </c>
      <c r="T27" s="255" t="s">
        <v>201</v>
      </c>
      <c r="U27" s="255" t="s">
        <v>43</v>
      </c>
      <c r="V27" s="255" t="s">
        <v>43</v>
      </c>
      <c r="W27" s="255" t="s">
        <v>103</v>
      </c>
      <c r="X27" s="255" t="s">
        <v>167</v>
      </c>
      <c r="Y27" s="255" t="s">
        <v>43</v>
      </c>
      <c r="Z27" s="255" t="s">
        <v>168</v>
      </c>
      <c r="AA27" s="255" t="s">
        <v>169</v>
      </c>
      <c r="AB27" s="255"/>
      <c r="AC27" s="255"/>
      <c r="AD27" s="255"/>
      <c r="AE27" s="255"/>
      <c r="AF27" s="796"/>
      <c r="AG27" s="651"/>
      <c r="AH27" s="255"/>
      <c r="AI27" s="255"/>
      <c r="AJ27" s="255" t="s">
        <v>105</v>
      </c>
      <c r="AK27" s="255" t="s">
        <v>202</v>
      </c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>
        <v>1</v>
      </c>
    </row>
    <row r="28" s="1" customFormat="1" ht="50.1" customHeight="1" spans="1:49">
      <c r="A28" s="255">
        <f t="shared" si="0"/>
        <v>19</v>
      </c>
      <c r="B28" s="255">
        <v>4</v>
      </c>
      <c r="C28" s="255" t="s">
        <v>118</v>
      </c>
      <c r="D28" s="431"/>
      <c r="E28" s="253" t="s">
        <v>203</v>
      </c>
      <c r="F28" s="253" t="s">
        <v>204</v>
      </c>
      <c r="G28" s="771" t="s">
        <v>205</v>
      </c>
      <c r="H28" s="251" t="s">
        <v>109</v>
      </c>
      <c r="I28" s="783" t="s">
        <v>206</v>
      </c>
      <c r="J28" s="784"/>
      <c r="K28" s="255" t="s">
        <v>109</v>
      </c>
      <c r="L28" s="255" t="s">
        <v>203</v>
      </c>
      <c r="M28" s="255" t="s">
        <v>109</v>
      </c>
      <c r="N28" s="255" t="s">
        <v>98</v>
      </c>
      <c r="O28" s="255" t="s">
        <v>99</v>
      </c>
      <c r="P28" s="255" t="s">
        <v>207</v>
      </c>
      <c r="Q28" s="255" t="s">
        <v>208</v>
      </c>
      <c r="R28" s="255" t="s">
        <v>209</v>
      </c>
      <c r="S28" s="255" t="s">
        <v>210</v>
      </c>
      <c r="T28" s="255">
        <v>107</v>
      </c>
      <c r="U28" s="255" t="s">
        <v>43</v>
      </c>
      <c r="V28" s="255">
        <v>0.167</v>
      </c>
      <c r="W28" s="787" t="s">
        <v>211</v>
      </c>
      <c r="X28" s="788" t="s">
        <v>43</v>
      </c>
      <c r="Y28" s="788" t="s">
        <v>43</v>
      </c>
      <c r="Z28" s="788" t="s">
        <v>43</v>
      </c>
      <c r="AA28" s="255" t="s">
        <v>212</v>
      </c>
      <c r="AB28" s="255"/>
      <c r="AC28" s="255">
        <v>107</v>
      </c>
      <c r="AD28" s="255">
        <v>30</v>
      </c>
      <c r="AE28" s="255"/>
      <c r="AF28" s="796">
        <f>15*15*3.14*107*7860/1000000000</f>
        <v>0.59418063</v>
      </c>
      <c r="AG28" s="651">
        <f t="shared" ref="AG28:AG32" si="1">V28/AF28</f>
        <v>0.281059313562611</v>
      </c>
      <c r="AH28" s="255"/>
      <c r="AI28" s="255"/>
      <c r="AJ28" s="255" t="s">
        <v>116</v>
      </c>
      <c r="AK28" s="255" t="s">
        <v>213</v>
      </c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>
        <v>1</v>
      </c>
    </row>
    <row r="29" s="1" customFormat="1" ht="50.1" customHeight="1" spans="1:50">
      <c r="A29" s="255">
        <f t="shared" si="0"/>
        <v>20</v>
      </c>
      <c r="B29" s="255">
        <v>4</v>
      </c>
      <c r="C29" s="255" t="s">
        <v>118</v>
      </c>
      <c r="D29" s="431"/>
      <c r="E29" s="253" t="s">
        <v>214</v>
      </c>
      <c r="F29" s="255" t="s">
        <v>215</v>
      </c>
      <c r="G29" s="251" t="s">
        <v>216</v>
      </c>
      <c r="H29" s="251" t="s">
        <v>109</v>
      </c>
      <c r="I29" s="783" t="s">
        <v>206</v>
      </c>
      <c r="J29" s="784"/>
      <c r="K29" s="255" t="s">
        <v>109</v>
      </c>
      <c r="L29" s="255" t="s">
        <v>214</v>
      </c>
      <c r="M29" s="255" t="s">
        <v>96</v>
      </c>
      <c r="N29" s="255" t="s">
        <v>98</v>
      </c>
      <c r="O29" s="255" t="s">
        <v>99</v>
      </c>
      <c r="P29" s="255" t="s">
        <v>216</v>
      </c>
      <c r="Q29" s="255" t="s">
        <v>217</v>
      </c>
      <c r="R29" s="255" t="s">
        <v>218</v>
      </c>
      <c r="S29" s="255" t="s">
        <v>219</v>
      </c>
      <c r="T29" s="255" t="s">
        <v>220</v>
      </c>
      <c r="U29" s="255" t="s">
        <v>43</v>
      </c>
      <c r="V29" s="255">
        <v>0.155</v>
      </c>
      <c r="W29" s="787" t="s">
        <v>103</v>
      </c>
      <c r="X29" s="788" t="s">
        <v>43</v>
      </c>
      <c r="Y29" s="788" t="s">
        <v>43</v>
      </c>
      <c r="Z29" s="788" t="s">
        <v>43</v>
      </c>
      <c r="AA29" s="255" t="s">
        <v>221</v>
      </c>
      <c r="AB29" s="255" t="s">
        <v>222</v>
      </c>
      <c r="AC29" s="255">
        <v>115</v>
      </c>
      <c r="AD29" s="255">
        <v>103</v>
      </c>
      <c r="AE29" s="255">
        <v>3</v>
      </c>
      <c r="AF29" s="796">
        <f>AC29*AD29*AE29*7860/1000000000</f>
        <v>0.2793051</v>
      </c>
      <c r="AG29" s="651">
        <f t="shared" si="1"/>
        <v>0.554948692308161</v>
      </c>
      <c r="AH29" s="255"/>
      <c r="AI29" s="255"/>
      <c r="AJ29" s="255" t="s">
        <v>116</v>
      </c>
      <c r="AK29" s="487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>
        <v>1</v>
      </c>
      <c r="AX29" s="413" t="s">
        <v>223</v>
      </c>
    </row>
    <row r="30" s="1" customFormat="1" ht="50.1" customHeight="1" spans="1:50">
      <c r="A30" s="255">
        <f t="shared" si="0"/>
        <v>21</v>
      </c>
      <c r="B30" s="255">
        <v>1</v>
      </c>
      <c r="C30" s="431" t="s">
        <v>94</v>
      </c>
      <c r="D30" s="255" t="s">
        <v>224</v>
      </c>
      <c r="E30" s="255" t="s">
        <v>224</v>
      </c>
      <c r="F30" s="255" t="s">
        <v>225</v>
      </c>
      <c r="G30" s="444" t="s">
        <v>164</v>
      </c>
      <c r="H30" s="255" t="s">
        <v>96</v>
      </c>
      <c r="I30" s="255" t="s">
        <v>97</v>
      </c>
      <c r="J30" s="255"/>
      <c r="K30" s="255" t="s">
        <v>96</v>
      </c>
      <c r="L30" s="255" t="s">
        <v>226</v>
      </c>
      <c r="M30" s="255" t="s">
        <v>96</v>
      </c>
      <c r="N30" s="255" t="s">
        <v>99</v>
      </c>
      <c r="O30" s="255" t="s">
        <v>98</v>
      </c>
      <c r="P30" s="255" t="s">
        <v>164</v>
      </c>
      <c r="Q30" s="255" t="s">
        <v>101</v>
      </c>
      <c r="R30" s="255" t="s">
        <v>43</v>
      </c>
      <c r="S30" s="255" t="s">
        <v>43</v>
      </c>
      <c r="T30" s="255" t="s">
        <v>227</v>
      </c>
      <c r="U30" s="255" t="s">
        <v>43</v>
      </c>
      <c r="V30" s="255" t="s">
        <v>43</v>
      </c>
      <c r="W30" s="255" t="s">
        <v>103</v>
      </c>
      <c r="X30" s="255" t="s">
        <v>167</v>
      </c>
      <c r="Y30" s="255" t="s">
        <v>43</v>
      </c>
      <c r="Z30" s="255" t="s">
        <v>168</v>
      </c>
      <c r="AA30" s="255" t="s">
        <v>169</v>
      </c>
      <c r="AB30" s="255"/>
      <c r="AC30" s="255"/>
      <c r="AD30" s="255"/>
      <c r="AE30" s="255"/>
      <c r="AF30" s="796"/>
      <c r="AG30" s="651"/>
      <c r="AH30" s="255">
        <v>29</v>
      </c>
      <c r="AI30" s="255"/>
      <c r="AJ30" s="255" t="s">
        <v>116</v>
      </c>
      <c r="AK30" s="487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>
        <v>1</v>
      </c>
      <c r="AX30" s="413"/>
    </row>
    <row r="31" s="1" customFormat="1" ht="50.1" customHeight="1" spans="1:50">
      <c r="A31" s="255">
        <f t="shared" si="0"/>
        <v>22</v>
      </c>
      <c r="B31" s="255">
        <v>2</v>
      </c>
      <c r="C31" s="431" t="s">
        <v>118</v>
      </c>
      <c r="D31" s="431"/>
      <c r="E31" s="253" t="s">
        <v>228</v>
      </c>
      <c r="F31" s="253" t="s">
        <v>229</v>
      </c>
      <c r="G31" s="626" t="s">
        <v>230</v>
      </c>
      <c r="H31" s="772" t="s">
        <v>109</v>
      </c>
      <c r="I31" s="272" t="s">
        <v>206</v>
      </c>
      <c r="J31" s="623"/>
      <c r="K31" s="785" t="s">
        <v>96</v>
      </c>
      <c r="L31" s="253" t="s">
        <v>228</v>
      </c>
      <c r="M31" s="785" t="s">
        <v>96</v>
      </c>
      <c r="N31" s="272" t="s">
        <v>98</v>
      </c>
      <c r="O31" s="786" t="s">
        <v>132</v>
      </c>
      <c r="P31" s="626" t="s">
        <v>230</v>
      </c>
      <c r="Q31" s="626" t="s">
        <v>231</v>
      </c>
      <c r="R31" s="626" t="s">
        <v>232</v>
      </c>
      <c r="S31" s="626" t="s">
        <v>233</v>
      </c>
      <c r="T31" s="789" t="s">
        <v>234</v>
      </c>
      <c r="U31" s="626" t="s">
        <v>43</v>
      </c>
      <c r="V31" s="633">
        <v>0.358</v>
      </c>
      <c r="W31" s="789" t="s">
        <v>103</v>
      </c>
      <c r="X31" s="255"/>
      <c r="Y31" s="255"/>
      <c r="Z31" s="255"/>
      <c r="AA31" s="255" t="s">
        <v>221</v>
      </c>
      <c r="AB31" s="255" t="s">
        <v>235</v>
      </c>
      <c r="AC31" s="255">
        <v>215</v>
      </c>
      <c r="AD31" s="255">
        <v>103.5</v>
      </c>
      <c r="AE31" s="255">
        <v>3</v>
      </c>
      <c r="AF31" s="796">
        <f>AC31*AD31*AE31*7860/1000000000</f>
        <v>0.52471395</v>
      </c>
      <c r="AG31" s="651">
        <f>V31/AF31</f>
        <v>0.682276505131987</v>
      </c>
      <c r="AH31" s="255"/>
      <c r="AI31" s="255"/>
      <c r="AJ31" s="493"/>
      <c r="AK31" s="493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>
        <v>1</v>
      </c>
      <c r="AX31" s="413"/>
    </row>
    <row r="32" s="1" customFormat="1" ht="50.1" customHeight="1" spans="1:50">
      <c r="A32" s="255">
        <f t="shared" si="0"/>
        <v>23</v>
      </c>
      <c r="B32" s="255">
        <v>2</v>
      </c>
      <c r="C32" s="431" t="s">
        <v>236</v>
      </c>
      <c r="D32" s="431"/>
      <c r="E32" s="253" t="s">
        <v>237</v>
      </c>
      <c r="F32" s="253" t="s">
        <v>238</v>
      </c>
      <c r="G32" s="626" t="s">
        <v>230</v>
      </c>
      <c r="H32" s="772" t="s">
        <v>109</v>
      </c>
      <c r="I32" s="272" t="s">
        <v>206</v>
      </c>
      <c r="J32" s="623"/>
      <c r="K32" s="785" t="s">
        <v>96</v>
      </c>
      <c r="L32" s="253" t="s">
        <v>237</v>
      </c>
      <c r="M32" s="785" t="s">
        <v>96</v>
      </c>
      <c r="N32" s="272" t="s">
        <v>132</v>
      </c>
      <c r="O32" s="786" t="s">
        <v>133</v>
      </c>
      <c r="P32" s="626" t="s">
        <v>230</v>
      </c>
      <c r="Q32" s="626" t="s">
        <v>231</v>
      </c>
      <c r="R32" s="626" t="s">
        <v>239</v>
      </c>
      <c r="S32" s="626" t="s">
        <v>233</v>
      </c>
      <c r="T32" s="789" t="s">
        <v>240</v>
      </c>
      <c r="U32" s="626" t="s">
        <v>43</v>
      </c>
      <c r="V32" s="633">
        <v>0.049</v>
      </c>
      <c r="W32" s="789" t="s">
        <v>103</v>
      </c>
      <c r="X32" s="255"/>
      <c r="Y32" s="255"/>
      <c r="Z32" s="255"/>
      <c r="AA32" s="255" t="s">
        <v>221</v>
      </c>
      <c r="AB32" s="255" t="s">
        <v>241</v>
      </c>
      <c r="AC32" s="255">
        <v>127</v>
      </c>
      <c r="AD32" s="255">
        <v>47</v>
      </c>
      <c r="AE32" s="255">
        <v>2.5</v>
      </c>
      <c r="AF32" s="796">
        <f t="shared" ref="AF32:AF35" si="2">AC32*AD32*AE32*7860/1000000000</f>
        <v>0.11729085</v>
      </c>
      <c r="AG32" s="651">
        <f t="shared" si="1"/>
        <v>0.417764898114388</v>
      </c>
      <c r="AH32" s="255"/>
      <c r="AI32" s="255"/>
      <c r="AJ32" s="493"/>
      <c r="AK32" s="493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>
        <v>1</v>
      </c>
      <c r="AX32" s="413"/>
    </row>
    <row r="33" s="1" customFormat="1" ht="50.1" customHeight="1" spans="1:50">
      <c r="A33" s="255">
        <f t="shared" si="0"/>
        <v>24</v>
      </c>
      <c r="B33" s="255">
        <v>2</v>
      </c>
      <c r="C33" s="431" t="s">
        <v>236</v>
      </c>
      <c r="D33" s="431"/>
      <c r="E33" s="253" t="s">
        <v>242</v>
      </c>
      <c r="F33" s="253" t="s">
        <v>243</v>
      </c>
      <c r="G33" s="773" t="s">
        <v>100</v>
      </c>
      <c r="H33" s="772" t="s">
        <v>109</v>
      </c>
      <c r="I33" s="272" t="s">
        <v>206</v>
      </c>
      <c r="J33" s="623"/>
      <c r="K33" s="785" t="s">
        <v>96</v>
      </c>
      <c r="L33" s="253" t="s">
        <v>242</v>
      </c>
      <c r="M33" s="785" t="s">
        <v>96</v>
      </c>
      <c r="N33" s="272" t="s">
        <v>132</v>
      </c>
      <c r="O33" s="786" t="s">
        <v>133</v>
      </c>
      <c r="P33" s="773" t="s">
        <v>100</v>
      </c>
      <c r="Q33" s="789" t="s">
        <v>43</v>
      </c>
      <c r="R33" s="626" t="s">
        <v>43</v>
      </c>
      <c r="S33" s="789" t="s">
        <v>43</v>
      </c>
      <c r="T33" s="789" t="s">
        <v>244</v>
      </c>
      <c r="U33" s="626" t="s">
        <v>43</v>
      </c>
      <c r="V33" s="633">
        <v>0.196</v>
      </c>
      <c r="W33" s="789" t="s">
        <v>103</v>
      </c>
      <c r="X33" s="255"/>
      <c r="Y33" s="255"/>
      <c r="Z33" s="255"/>
      <c r="AA33" s="255" t="s">
        <v>221</v>
      </c>
      <c r="AB33" s="255"/>
      <c r="AC33" s="255"/>
      <c r="AD33" s="255"/>
      <c r="AE33" s="255"/>
      <c r="AF33" s="796"/>
      <c r="AG33" s="651"/>
      <c r="AH33" s="255"/>
      <c r="AI33" s="255"/>
      <c r="AJ33" s="493"/>
      <c r="AK33" s="493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>
        <v>1</v>
      </c>
      <c r="AX33" s="413"/>
    </row>
    <row r="34" s="1" customFormat="1" ht="50.1" customHeight="1" spans="1:49">
      <c r="A34" s="255">
        <f t="shared" si="0"/>
        <v>25</v>
      </c>
      <c r="B34" s="255">
        <v>2</v>
      </c>
      <c r="C34" s="431" t="s">
        <v>94</v>
      </c>
      <c r="D34" s="431"/>
      <c r="E34" s="431" t="s">
        <v>245</v>
      </c>
      <c r="F34" s="431" t="s">
        <v>246</v>
      </c>
      <c r="G34" s="444" t="s">
        <v>216</v>
      </c>
      <c r="H34" s="255" t="s">
        <v>96</v>
      </c>
      <c r="I34" s="255" t="s">
        <v>97</v>
      </c>
      <c r="J34" s="255"/>
      <c r="K34" s="255" t="s">
        <v>96</v>
      </c>
      <c r="L34" s="431" t="s">
        <v>245</v>
      </c>
      <c r="M34" s="255" t="s">
        <v>96</v>
      </c>
      <c r="N34" s="255" t="s">
        <v>98</v>
      </c>
      <c r="O34" s="255" t="s">
        <v>99</v>
      </c>
      <c r="P34" s="255" t="s">
        <v>216</v>
      </c>
      <c r="Q34" s="255" t="s">
        <v>247</v>
      </c>
      <c r="R34" s="255" t="s">
        <v>43</v>
      </c>
      <c r="S34" s="255" t="s">
        <v>43</v>
      </c>
      <c r="T34" s="255" t="s">
        <v>248</v>
      </c>
      <c r="U34" s="255"/>
      <c r="V34" s="255">
        <v>0.4794</v>
      </c>
      <c r="W34" s="255"/>
      <c r="X34" s="255" t="s">
        <v>167</v>
      </c>
      <c r="Y34" s="255" t="s">
        <v>43</v>
      </c>
      <c r="Z34" s="255" t="s">
        <v>168</v>
      </c>
      <c r="AA34" s="255" t="s">
        <v>221</v>
      </c>
      <c r="AB34" s="255" t="s">
        <v>249</v>
      </c>
      <c r="AC34" s="255">
        <v>224</v>
      </c>
      <c r="AD34" s="255">
        <v>137.5</v>
      </c>
      <c r="AE34" s="255">
        <v>3</v>
      </c>
      <c r="AF34" s="796">
        <f t="shared" si="2"/>
        <v>0.726264</v>
      </c>
      <c r="AG34" s="651">
        <f t="shared" ref="AG34:AG39" si="3">V34/AF34</f>
        <v>0.660090545586729</v>
      </c>
      <c r="AH34" s="255"/>
      <c r="AI34" s="255"/>
      <c r="AJ34" s="493"/>
      <c r="AK34" s="493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>
        <v>2</v>
      </c>
    </row>
    <row r="35" s="1" customFormat="1" ht="50.1" customHeight="1" spans="1:49">
      <c r="A35" s="255">
        <f t="shared" si="0"/>
        <v>26</v>
      </c>
      <c r="B35" s="255">
        <v>2</v>
      </c>
      <c r="C35" s="431" t="s">
        <v>94</v>
      </c>
      <c r="D35" s="431"/>
      <c r="E35" s="431" t="s">
        <v>250</v>
      </c>
      <c r="F35" s="431" t="s">
        <v>251</v>
      </c>
      <c r="G35" s="444" t="s">
        <v>216</v>
      </c>
      <c r="H35" s="255" t="s">
        <v>109</v>
      </c>
      <c r="I35" s="255" t="s">
        <v>97</v>
      </c>
      <c r="J35" s="255"/>
      <c r="K35" s="255"/>
      <c r="L35" s="431" t="s">
        <v>252</v>
      </c>
      <c r="M35" s="255" t="s">
        <v>96</v>
      </c>
      <c r="N35" s="255" t="s">
        <v>99</v>
      </c>
      <c r="O35" s="255" t="s">
        <v>98</v>
      </c>
      <c r="P35" s="255" t="s">
        <v>216</v>
      </c>
      <c r="Q35" s="255" t="s">
        <v>134</v>
      </c>
      <c r="R35" s="255"/>
      <c r="S35" s="255"/>
      <c r="T35" s="255" t="s">
        <v>253</v>
      </c>
      <c r="U35" s="255"/>
      <c r="V35" s="255">
        <v>0.0044</v>
      </c>
      <c r="W35" s="255"/>
      <c r="X35" s="255" t="s">
        <v>167</v>
      </c>
      <c r="Y35" s="255" t="s">
        <v>43</v>
      </c>
      <c r="Z35" s="255" t="s">
        <v>168</v>
      </c>
      <c r="AA35" s="255" t="s">
        <v>221</v>
      </c>
      <c r="AB35" s="255" t="s">
        <v>254</v>
      </c>
      <c r="AC35" s="255">
        <v>27</v>
      </c>
      <c r="AD35" s="255">
        <v>14.5</v>
      </c>
      <c r="AE35" s="255">
        <v>2</v>
      </c>
      <c r="AF35" s="796">
        <f t="shared" si="2"/>
        <v>0.00615438</v>
      </c>
      <c r="AG35" s="651">
        <f t="shared" si="3"/>
        <v>0.71493797913031</v>
      </c>
      <c r="AH35" s="255"/>
      <c r="AI35" s="255"/>
      <c r="AJ35" s="493"/>
      <c r="AK35" s="493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>
        <v>1</v>
      </c>
    </row>
    <row r="36" s="1" customFormat="1" ht="50.1" customHeight="1" spans="1:50">
      <c r="A36" s="255">
        <f t="shared" si="0"/>
        <v>27</v>
      </c>
      <c r="B36" s="774">
        <v>1</v>
      </c>
      <c r="C36" s="431" t="s">
        <v>94</v>
      </c>
      <c r="D36" s="431" t="s">
        <v>255</v>
      </c>
      <c r="E36" s="431" t="s">
        <v>255</v>
      </c>
      <c r="F36" s="431" t="s">
        <v>256</v>
      </c>
      <c r="G36" s="444" t="s">
        <v>164</v>
      </c>
      <c r="H36" s="255" t="s">
        <v>96</v>
      </c>
      <c r="I36" s="255" t="s">
        <v>97</v>
      </c>
      <c r="J36" s="255"/>
      <c r="K36" s="255" t="s">
        <v>96</v>
      </c>
      <c r="L36" s="431" t="s">
        <v>257</v>
      </c>
      <c r="M36" s="255" t="s">
        <v>96</v>
      </c>
      <c r="N36" s="255" t="s">
        <v>99</v>
      </c>
      <c r="O36" s="255" t="s">
        <v>98</v>
      </c>
      <c r="P36" s="255" t="s">
        <v>164</v>
      </c>
      <c r="Q36" s="255" t="s">
        <v>101</v>
      </c>
      <c r="R36" s="255" t="s">
        <v>43</v>
      </c>
      <c r="S36" s="255" t="s">
        <v>43</v>
      </c>
      <c r="T36" s="255" t="s">
        <v>43</v>
      </c>
      <c r="U36" s="255" t="s">
        <v>43</v>
      </c>
      <c r="V36" s="255" t="s">
        <v>43</v>
      </c>
      <c r="W36" s="255" t="s">
        <v>103</v>
      </c>
      <c r="X36" s="255" t="s">
        <v>167</v>
      </c>
      <c r="Y36" s="255" t="s">
        <v>43</v>
      </c>
      <c r="Z36" s="255" t="s">
        <v>168</v>
      </c>
      <c r="AA36" s="255" t="s">
        <v>169</v>
      </c>
      <c r="AB36" s="255"/>
      <c r="AC36" s="255"/>
      <c r="AD36" s="255"/>
      <c r="AE36" s="255"/>
      <c r="AF36" s="796"/>
      <c r="AG36" s="651"/>
      <c r="AH36" s="255">
        <v>14.5</v>
      </c>
      <c r="AI36" s="255"/>
      <c r="AJ36" s="255" t="s">
        <v>105</v>
      </c>
      <c r="AK36" s="255" t="s">
        <v>202</v>
      </c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>
        <v>1</v>
      </c>
      <c r="AX36" s="413"/>
    </row>
    <row r="37" s="1" customFormat="1" ht="50.1" customHeight="1" spans="1:50">
      <c r="A37" s="255">
        <f t="shared" si="0"/>
        <v>28</v>
      </c>
      <c r="B37" s="774">
        <v>2</v>
      </c>
      <c r="C37" s="431"/>
      <c r="D37" s="431" t="s">
        <v>258</v>
      </c>
      <c r="E37" s="431" t="s">
        <v>258</v>
      </c>
      <c r="F37" s="431" t="s">
        <v>259</v>
      </c>
      <c r="G37" s="444"/>
      <c r="H37" s="255"/>
      <c r="I37" s="255"/>
      <c r="J37" s="255"/>
      <c r="K37" s="255"/>
      <c r="L37" s="431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 t="s">
        <v>168</v>
      </c>
      <c r="AB37" s="255"/>
      <c r="AC37" s="255"/>
      <c r="AD37" s="255"/>
      <c r="AE37" s="255"/>
      <c r="AF37" s="796"/>
      <c r="AG37" s="651"/>
      <c r="AH37" s="255"/>
      <c r="AI37" s="255">
        <v>0.035</v>
      </c>
      <c r="AJ37" s="255" t="s">
        <v>105</v>
      </c>
      <c r="AK37" s="255" t="s">
        <v>198</v>
      </c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>
        <v>1</v>
      </c>
      <c r="AX37" s="413"/>
    </row>
    <row r="38" s="1" customFormat="1" ht="50.1" customHeight="1" spans="1:50">
      <c r="A38" s="255">
        <f t="shared" si="0"/>
        <v>29</v>
      </c>
      <c r="B38" s="775">
        <v>3</v>
      </c>
      <c r="C38" s="272" t="s">
        <v>118</v>
      </c>
      <c r="D38" s="431" t="s">
        <v>260</v>
      </c>
      <c r="E38" s="431" t="s">
        <v>260</v>
      </c>
      <c r="F38" s="431" t="s">
        <v>261</v>
      </c>
      <c r="G38" s="444" t="s">
        <v>262</v>
      </c>
      <c r="H38" s="255" t="s">
        <v>109</v>
      </c>
      <c r="I38" s="255" t="s">
        <v>206</v>
      </c>
      <c r="J38" s="623"/>
      <c r="K38" s="255" t="s">
        <v>96</v>
      </c>
      <c r="L38" s="431" t="s">
        <v>260</v>
      </c>
      <c r="M38" s="255" t="s">
        <v>96</v>
      </c>
      <c r="N38" s="255" t="s">
        <v>98</v>
      </c>
      <c r="O38" s="255" t="s">
        <v>132</v>
      </c>
      <c r="P38" s="255" t="s">
        <v>164</v>
      </c>
      <c r="Q38" s="255" t="s">
        <v>101</v>
      </c>
      <c r="R38" s="255" t="s">
        <v>43</v>
      </c>
      <c r="S38" s="255" t="s">
        <v>43</v>
      </c>
      <c r="T38" s="255" t="s">
        <v>43</v>
      </c>
      <c r="U38" s="255" t="s">
        <v>43</v>
      </c>
      <c r="V38" s="255">
        <v>0.369</v>
      </c>
      <c r="W38" s="789" t="s">
        <v>103</v>
      </c>
      <c r="X38" s="626" t="s">
        <v>43</v>
      </c>
      <c r="Y38" s="255"/>
      <c r="Z38" s="255"/>
      <c r="AA38" s="255"/>
      <c r="AB38" s="255"/>
      <c r="AC38" s="255"/>
      <c r="AD38" s="255"/>
      <c r="AE38" s="255"/>
      <c r="AF38" s="796"/>
      <c r="AG38" s="651"/>
      <c r="AH38" s="255"/>
      <c r="AI38" s="255"/>
      <c r="AJ38" s="255" t="s">
        <v>105</v>
      </c>
      <c r="AK38" s="255" t="s">
        <v>263</v>
      </c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3">
        <v>1</v>
      </c>
      <c r="AX38" s="413"/>
    </row>
    <row r="39" s="1" customFormat="1" ht="50.1" customHeight="1" spans="1:50">
      <c r="A39" s="255">
        <f t="shared" si="0"/>
        <v>30</v>
      </c>
      <c r="B39" s="775">
        <v>4</v>
      </c>
      <c r="C39" s="272" t="s">
        <v>118</v>
      </c>
      <c r="D39" s="431" t="s">
        <v>264</v>
      </c>
      <c r="E39" s="431" t="s">
        <v>264</v>
      </c>
      <c r="F39" s="431" t="s">
        <v>265</v>
      </c>
      <c r="G39" s="444" t="s">
        <v>230</v>
      </c>
      <c r="H39" s="255" t="s">
        <v>109</v>
      </c>
      <c r="I39" s="255" t="s">
        <v>206</v>
      </c>
      <c r="J39" s="623"/>
      <c r="K39" s="255" t="s">
        <v>96</v>
      </c>
      <c r="L39" s="431" t="s">
        <v>264</v>
      </c>
      <c r="M39" s="255" t="s">
        <v>96</v>
      </c>
      <c r="N39" s="255" t="s">
        <v>98</v>
      </c>
      <c r="O39" s="255" t="s">
        <v>132</v>
      </c>
      <c r="P39" s="255" t="s">
        <v>230</v>
      </c>
      <c r="Q39" s="255" t="s">
        <v>231</v>
      </c>
      <c r="R39" s="255" t="s">
        <v>232</v>
      </c>
      <c r="S39" s="255" t="s">
        <v>233</v>
      </c>
      <c r="T39" s="255" t="s">
        <v>234</v>
      </c>
      <c r="U39" s="255" t="s">
        <v>43</v>
      </c>
      <c r="V39" s="255">
        <v>0.358</v>
      </c>
      <c r="W39" s="789" t="s">
        <v>103</v>
      </c>
      <c r="X39" s="626" t="s">
        <v>43</v>
      </c>
      <c r="Y39" s="255"/>
      <c r="Z39" s="255" t="s">
        <v>168</v>
      </c>
      <c r="AA39" s="255" t="s">
        <v>221</v>
      </c>
      <c r="AB39" s="255" t="s">
        <v>266</v>
      </c>
      <c r="AC39" s="255">
        <v>215</v>
      </c>
      <c r="AD39" s="255">
        <v>104.5</v>
      </c>
      <c r="AE39" s="255">
        <v>3</v>
      </c>
      <c r="AF39" s="796">
        <f>AC39*AD39*AE39*7860/1000000000</f>
        <v>0.52978365</v>
      </c>
      <c r="AG39" s="651">
        <f t="shared" si="3"/>
        <v>0.675747543360389</v>
      </c>
      <c r="AH39" s="255"/>
      <c r="AI39" s="255"/>
      <c r="AJ39" s="255" t="s">
        <v>116</v>
      </c>
      <c r="AK39" s="255" t="s">
        <v>267</v>
      </c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3">
        <v>1</v>
      </c>
      <c r="AX39" s="413"/>
    </row>
    <row r="40" s="1" customFormat="1" ht="50.1" customHeight="1" spans="1:50">
      <c r="A40" s="255">
        <f t="shared" si="0"/>
        <v>31</v>
      </c>
      <c r="B40" s="775">
        <v>4</v>
      </c>
      <c r="C40" s="272" t="s">
        <v>236</v>
      </c>
      <c r="D40" s="431" t="s">
        <v>268</v>
      </c>
      <c r="E40" s="431" t="s">
        <v>269</v>
      </c>
      <c r="F40" s="431" t="s">
        <v>270</v>
      </c>
      <c r="G40" s="444" t="s">
        <v>184</v>
      </c>
      <c r="H40" s="255" t="s">
        <v>109</v>
      </c>
      <c r="I40" s="255" t="s">
        <v>206</v>
      </c>
      <c r="J40" s="623"/>
      <c r="K40" s="255" t="s">
        <v>96</v>
      </c>
      <c r="L40" s="431" t="s">
        <v>269</v>
      </c>
      <c r="M40" s="255" t="s">
        <v>96</v>
      </c>
      <c r="N40" s="255" t="s">
        <v>132</v>
      </c>
      <c r="O40" s="255" t="s">
        <v>133</v>
      </c>
      <c r="P40" s="255" t="s">
        <v>184</v>
      </c>
      <c r="Q40" s="255" t="s">
        <v>271</v>
      </c>
      <c r="R40" s="255" t="s">
        <v>43</v>
      </c>
      <c r="S40" s="255" t="s">
        <v>43</v>
      </c>
      <c r="T40" s="255" t="s">
        <v>272</v>
      </c>
      <c r="U40" s="255" t="s">
        <v>43</v>
      </c>
      <c r="V40" s="255">
        <v>0.011</v>
      </c>
      <c r="W40" s="789" t="s">
        <v>103</v>
      </c>
      <c r="X40" s="626" t="s">
        <v>43</v>
      </c>
      <c r="Y40" s="255"/>
      <c r="Z40" s="255"/>
      <c r="AA40" s="255" t="s">
        <v>212</v>
      </c>
      <c r="AB40" s="255"/>
      <c r="AC40" s="255"/>
      <c r="AD40" s="255"/>
      <c r="AE40" s="255"/>
      <c r="AF40" s="796"/>
      <c r="AG40" s="651"/>
      <c r="AH40" s="255"/>
      <c r="AI40" s="255"/>
      <c r="AJ40" s="255" t="s">
        <v>116</v>
      </c>
      <c r="AK40" s="255" t="s">
        <v>273</v>
      </c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3">
        <v>1</v>
      </c>
      <c r="AX40" s="413"/>
    </row>
    <row r="41" s="1" customFormat="1" ht="50.1" customHeight="1" spans="1:50">
      <c r="A41" s="255">
        <f>ROW()-9</f>
        <v>32</v>
      </c>
      <c r="B41" s="776">
        <v>2</v>
      </c>
      <c r="C41" s="431" t="s">
        <v>94</v>
      </c>
      <c r="D41" s="777" t="s">
        <v>274</v>
      </c>
      <c r="E41" s="777" t="s">
        <v>274</v>
      </c>
      <c r="F41" s="431" t="s">
        <v>275</v>
      </c>
      <c r="G41" s="444"/>
      <c r="H41" s="255"/>
      <c r="I41" s="255"/>
      <c r="J41" s="623"/>
      <c r="K41" s="255"/>
      <c r="L41" s="431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790"/>
      <c r="X41" s="791"/>
      <c r="Y41" s="255"/>
      <c r="Z41" s="255"/>
      <c r="AA41" s="255" t="s">
        <v>168</v>
      </c>
      <c r="AB41" s="255"/>
      <c r="AC41" s="255"/>
      <c r="AD41" s="255"/>
      <c r="AE41" s="255"/>
      <c r="AF41" s="796"/>
      <c r="AG41" s="651"/>
      <c r="AH41" s="255"/>
      <c r="AI41" s="255"/>
      <c r="AJ41" s="255" t="s">
        <v>105</v>
      </c>
      <c r="AK41" s="255" t="s">
        <v>198</v>
      </c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813">
        <v>1</v>
      </c>
      <c r="AX41" s="413"/>
    </row>
    <row r="42" s="1" customFormat="1" ht="50.1" customHeight="1" spans="1:50">
      <c r="A42" s="255">
        <f>ROW()-9</f>
        <v>33</v>
      </c>
      <c r="B42" s="776">
        <v>3</v>
      </c>
      <c r="C42" s="431" t="s">
        <v>94</v>
      </c>
      <c r="D42" s="777" t="s">
        <v>276</v>
      </c>
      <c r="E42" s="777" t="s">
        <v>276</v>
      </c>
      <c r="F42" s="431" t="s">
        <v>277</v>
      </c>
      <c r="G42" s="444" t="s">
        <v>262</v>
      </c>
      <c r="H42" s="255" t="s">
        <v>109</v>
      </c>
      <c r="I42" s="255" t="s">
        <v>206</v>
      </c>
      <c r="J42" s="623"/>
      <c r="K42" s="255" t="s">
        <v>96</v>
      </c>
      <c r="L42" s="431" t="s">
        <v>278</v>
      </c>
      <c r="M42" s="255" t="s">
        <v>96</v>
      </c>
      <c r="N42" s="255" t="s">
        <v>98</v>
      </c>
      <c r="O42" s="255" t="s">
        <v>132</v>
      </c>
      <c r="P42" s="255" t="s">
        <v>164</v>
      </c>
      <c r="Q42" s="255" t="s">
        <v>101</v>
      </c>
      <c r="R42" s="255" t="s">
        <v>43</v>
      </c>
      <c r="S42" s="255" t="s">
        <v>43</v>
      </c>
      <c r="T42" s="255" t="s">
        <v>43</v>
      </c>
      <c r="U42" s="255" t="s">
        <v>43</v>
      </c>
      <c r="V42" s="255" t="e">
        <v>#REF!</v>
      </c>
      <c r="W42" s="790" t="s">
        <v>103</v>
      </c>
      <c r="X42" s="791" t="s">
        <v>43</v>
      </c>
      <c r="Y42" s="255"/>
      <c r="Z42" s="255" t="s">
        <v>168</v>
      </c>
      <c r="AA42" s="255" t="s">
        <v>169</v>
      </c>
      <c r="AB42" s="255"/>
      <c r="AC42" s="255"/>
      <c r="AD42" s="255"/>
      <c r="AE42" s="255"/>
      <c r="AF42" s="796"/>
      <c r="AG42" s="651"/>
      <c r="AH42" s="255"/>
      <c r="AI42" s="255"/>
      <c r="AJ42" s="255" t="s">
        <v>116</v>
      </c>
      <c r="AK42" s="487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813">
        <v>1</v>
      </c>
      <c r="AX42" s="413" t="s">
        <v>279</v>
      </c>
    </row>
    <row r="43" s="1" customFormat="1" ht="50.1" customHeight="1" spans="1:50">
      <c r="A43" s="255">
        <f t="shared" si="0"/>
        <v>34</v>
      </c>
      <c r="B43" s="778">
        <v>4</v>
      </c>
      <c r="C43" s="431" t="s">
        <v>94</v>
      </c>
      <c r="D43" s="431" t="s">
        <v>278</v>
      </c>
      <c r="E43" s="431" t="s">
        <v>278</v>
      </c>
      <c r="F43" s="431" t="s">
        <v>280</v>
      </c>
      <c r="G43" s="444" t="s">
        <v>216</v>
      </c>
      <c r="H43" s="255" t="s">
        <v>96</v>
      </c>
      <c r="I43" s="255" t="s">
        <v>97</v>
      </c>
      <c r="J43" s="255"/>
      <c r="K43" s="255" t="s">
        <v>96</v>
      </c>
      <c r="L43" s="431" t="s">
        <v>278</v>
      </c>
      <c r="M43" s="255" t="s">
        <v>96</v>
      </c>
      <c r="N43" s="255" t="s">
        <v>98</v>
      </c>
      <c r="O43" s="255" t="s">
        <v>99</v>
      </c>
      <c r="P43" s="255" t="s">
        <v>216</v>
      </c>
      <c r="Q43" s="255" t="s">
        <v>247</v>
      </c>
      <c r="R43" s="255" t="s">
        <v>43</v>
      </c>
      <c r="S43" s="255" t="s">
        <v>43</v>
      </c>
      <c r="T43" s="255" t="s">
        <v>281</v>
      </c>
      <c r="U43" s="255"/>
      <c r="V43" s="255">
        <v>0.5813</v>
      </c>
      <c r="W43" s="255"/>
      <c r="X43" s="255" t="s">
        <v>167</v>
      </c>
      <c r="Y43" s="255" t="s">
        <v>43</v>
      </c>
      <c r="Z43" s="255" t="s">
        <v>168</v>
      </c>
      <c r="AA43" s="255" t="s">
        <v>221</v>
      </c>
      <c r="AB43" s="255" t="s">
        <v>282</v>
      </c>
      <c r="AC43" s="255">
        <v>225</v>
      </c>
      <c r="AD43" s="255">
        <v>149.5</v>
      </c>
      <c r="AE43" s="255">
        <v>3</v>
      </c>
      <c r="AF43" s="796">
        <f>AC43*AD43*AE43*7860/1000000000</f>
        <v>0.79317225</v>
      </c>
      <c r="AG43" s="651">
        <f>V43/AF43</f>
        <v>0.732879900929464</v>
      </c>
      <c r="AH43" s="255"/>
      <c r="AI43" s="255"/>
      <c r="AJ43" s="493"/>
      <c r="AK43" s="80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>
        <v>3</v>
      </c>
      <c r="AX43" s="413" t="s">
        <v>279</v>
      </c>
    </row>
    <row r="44" s="1" customFormat="1" ht="50.1" customHeight="1" spans="1:49">
      <c r="A44" s="255">
        <f t="shared" si="0"/>
        <v>35</v>
      </c>
      <c r="B44" s="775">
        <v>4</v>
      </c>
      <c r="C44" s="272" t="s">
        <v>236</v>
      </c>
      <c r="D44" s="431" t="s">
        <v>283</v>
      </c>
      <c r="E44" s="253" t="s">
        <v>284</v>
      </c>
      <c r="F44" s="253" t="s">
        <v>285</v>
      </c>
      <c r="G44" s="626" t="s">
        <v>184</v>
      </c>
      <c r="H44" s="772" t="s">
        <v>109</v>
      </c>
      <c r="I44" s="272" t="s">
        <v>206</v>
      </c>
      <c r="J44" s="623"/>
      <c r="K44" s="785" t="s">
        <v>96</v>
      </c>
      <c r="L44" s="253" t="s">
        <v>284</v>
      </c>
      <c r="M44" s="785" t="s">
        <v>96</v>
      </c>
      <c r="N44" s="272" t="s">
        <v>132</v>
      </c>
      <c r="O44" s="786" t="s">
        <v>133</v>
      </c>
      <c r="P44" s="626" t="s">
        <v>184</v>
      </c>
      <c r="Q44" s="789" t="s">
        <v>286</v>
      </c>
      <c r="R44" s="626" t="s">
        <v>43</v>
      </c>
      <c r="S44" s="789" t="s">
        <v>43</v>
      </c>
      <c r="T44" s="789" t="s">
        <v>287</v>
      </c>
      <c r="U44" s="626" t="s">
        <v>43</v>
      </c>
      <c r="V44" s="633">
        <v>0.006</v>
      </c>
      <c r="W44" s="789" t="s">
        <v>103</v>
      </c>
      <c r="X44" s="255"/>
      <c r="Y44" s="255"/>
      <c r="Z44" s="255"/>
      <c r="AA44" s="255" t="s">
        <v>212</v>
      </c>
      <c r="AB44" s="255"/>
      <c r="AC44" s="255"/>
      <c r="AD44" s="255"/>
      <c r="AE44" s="255"/>
      <c r="AF44" s="633">
        <v>0.006</v>
      </c>
      <c r="AG44" s="651">
        <f>V44/AF44</f>
        <v>1</v>
      </c>
      <c r="AH44" s="255"/>
      <c r="AI44" s="255"/>
      <c r="AJ44" s="493"/>
      <c r="AK44" s="493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3">
        <v>1</v>
      </c>
    </row>
    <row r="45" s="1" customFormat="1" ht="50.1" customHeight="1" spans="1:49">
      <c r="A45" s="255">
        <f t="shared" si="0"/>
        <v>36</v>
      </c>
      <c r="B45" s="775">
        <v>2</v>
      </c>
      <c r="C45" s="272" t="s">
        <v>236</v>
      </c>
      <c r="D45" s="431" t="s">
        <v>288</v>
      </c>
      <c r="E45" s="253" t="s">
        <v>289</v>
      </c>
      <c r="F45" s="253" t="s">
        <v>290</v>
      </c>
      <c r="G45" s="626" t="s">
        <v>184</v>
      </c>
      <c r="H45" s="772" t="s">
        <v>109</v>
      </c>
      <c r="I45" s="272" t="s">
        <v>206</v>
      </c>
      <c r="J45" s="623"/>
      <c r="K45" s="785" t="s">
        <v>96</v>
      </c>
      <c r="L45" s="253" t="s">
        <v>289</v>
      </c>
      <c r="M45" s="785" t="s">
        <v>96</v>
      </c>
      <c r="N45" s="272" t="s">
        <v>132</v>
      </c>
      <c r="O45" s="786" t="s">
        <v>133</v>
      </c>
      <c r="P45" s="626" t="s">
        <v>184</v>
      </c>
      <c r="Q45" s="789" t="s">
        <v>291</v>
      </c>
      <c r="R45" s="626" t="s">
        <v>43</v>
      </c>
      <c r="S45" s="789" t="s">
        <v>43</v>
      </c>
      <c r="T45" s="789" t="s">
        <v>292</v>
      </c>
      <c r="U45" s="626" t="s">
        <v>43</v>
      </c>
      <c r="V45" s="633">
        <v>0.062</v>
      </c>
      <c r="W45" s="789" t="s">
        <v>103</v>
      </c>
      <c r="X45" s="255"/>
      <c r="Y45" s="255"/>
      <c r="Z45" s="255"/>
      <c r="AA45" s="255" t="s">
        <v>212</v>
      </c>
      <c r="AB45" s="255"/>
      <c r="AC45" s="255"/>
      <c r="AD45" s="255"/>
      <c r="AE45" s="255"/>
      <c r="AF45" s="796">
        <f>13*13*3.14*33*7860/1000000000</f>
        <v>0.1376425908</v>
      </c>
      <c r="AG45" s="651">
        <f>V45/AF45</f>
        <v>0.450441971773754</v>
      </c>
      <c r="AH45" s="255"/>
      <c r="AI45" s="255"/>
      <c r="AJ45" s="255" t="s">
        <v>116</v>
      </c>
      <c r="AK45" s="255" t="s">
        <v>293</v>
      </c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3">
        <v>1</v>
      </c>
    </row>
    <row r="46" s="1" customFormat="1" ht="50.1" customHeight="1" spans="1:49">
      <c r="A46" s="255">
        <f t="shared" si="0"/>
        <v>37</v>
      </c>
      <c r="B46" s="775">
        <v>2</v>
      </c>
      <c r="C46" s="272" t="s">
        <v>236</v>
      </c>
      <c r="D46" s="431" t="s">
        <v>294</v>
      </c>
      <c r="E46" s="253" t="s">
        <v>295</v>
      </c>
      <c r="F46" s="253" t="s">
        <v>296</v>
      </c>
      <c r="G46" s="626" t="s">
        <v>297</v>
      </c>
      <c r="H46" s="772" t="s">
        <v>109</v>
      </c>
      <c r="I46" s="272" t="s">
        <v>206</v>
      </c>
      <c r="J46" s="623"/>
      <c r="K46" s="785" t="s">
        <v>96</v>
      </c>
      <c r="L46" s="253" t="s">
        <v>295</v>
      </c>
      <c r="M46" s="785" t="s">
        <v>96</v>
      </c>
      <c r="N46" s="272" t="s">
        <v>132</v>
      </c>
      <c r="O46" s="786" t="s">
        <v>133</v>
      </c>
      <c r="P46" s="626" t="s">
        <v>297</v>
      </c>
      <c r="Q46" s="789" t="s">
        <v>185</v>
      </c>
      <c r="R46" s="626" t="s">
        <v>298</v>
      </c>
      <c r="S46" s="789" t="s">
        <v>43</v>
      </c>
      <c r="T46" s="789" t="s">
        <v>299</v>
      </c>
      <c r="U46" s="626" t="s">
        <v>43</v>
      </c>
      <c r="V46" s="633">
        <v>0.218</v>
      </c>
      <c r="W46" s="789" t="s">
        <v>103</v>
      </c>
      <c r="X46" s="255"/>
      <c r="Y46" s="255"/>
      <c r="Z46" s="255"/>
      <c r="AA46" s="255"/>
      <c r="AB46" s="255"/>
      <c r="AC46" s="255"/>
      <c r="AD46" s="255"/>
      <c r="AE46" s="255"/>
      <c r="AF46" s="796"/>
      <c r="AG46" s="651"/>
      <c r="AH46" s="255"/>
      <c r="AI46" s="255"/>
      <c r="AJ46" s="255" t="s">
        <v>116</v>
      </c>
      <c r="AK46" s="255" t="s">
        <v>300</v>
      </c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3">
        <v>1</v>
      </c>
    </row>
    <row r="47" s="1" customFormat="1" ht="50.1" customHeight="1" spans="1:49">
      <c r="A47" s="255">
        <f t="shared" si="0"/>
        <v>38</v>
      </c>
      <c r="B47" s="255">
        <v>1</v>
      </c>
      <c r="C47" s="431"/>
      <c r="D47" s="431" t="s">
        <v>301</v>
      </c>
      <c r="E47" s="596" t="s">
        <v>301</v>
      </c>
      <c r="F47" s="596" t="s">
        <v>302</v>
      </c>
      <c r="G47" s="779" t="s">
        <v>303</v>
      </c>
      <c r="H47" s="596" t="s">
        <v>304</v>
      </c>
      <c r="I47" s="596" t="s">
        <v>97</v>
      </c>
      <c r="J47" s="596"/>
      <c r="K47" s="596" t="s">
        <v>96</v>
      </c>
      <c r="L47" s="596" t="s">
        <v>301</v>
      </c>
      <c r="M47" s="596" t="s">
        <v>96</v>
      </c>
      <c r="N47" s="596" t="s">
        <v>99</v>
      </c>
      <c r="O47" s="596" t="s">
        <v>98</v>
      </c>
      <c r="P47" s="596" t="s">
        <v>305</v>
      </c>
      <c r="Q47" s="255"/>
      <c r="R47" s="596" t="s">
        <v>306</v>
      </c>
      <c r="S47" s="596" t="s">
        <v>43</v>
      </c>
      <c r="T47" s="596"/>
      <c r="U47" s="596" t="s">
        <v>43</v>
      </c>
      <c r="V47" s="596">
        <v>0.026</v>
      </c>
      <c r="W47" s="596" t="s">
        <v>43</v>
      </c>
      <c r="X47" s="255" t="s">
        <v>167</v>
      </c>
      <c r="Y47" s="255" t="s">
        <v>43</v>
      </c>
      <c r="Z47" s="255" t="s">
        <v>307</v>
      </c>
      <c r="AA47" s="255"/>
      <c r="AB47" s="255"/>
      <c r="AC47" s="255"/>
      <c r="AD47" s="255"/>
      <c r="AE47" s="255"/>
      <c r="AF47" s="796"/>
      <c r="AG47" s="651"/>
      <c r="AH47" s="255"/>
      <c r="AI47" s="255"/>
      <c r="AJ47" s="255" t="s">
        <v>116</v>
      </c>
      <c r="AK47" s="255" t="s">
        <v>308</v>
      </c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>
        <v>8</v>
      </c>
    </row>
    <row r="48" s="1" customFormat="1" ht="50.1" customHeight="1" spans="1:50">
      <c r="A48" s="255">
        <f t="shared" ref="A48:A57" si="4">ROW()-9</f>
        <v>39</v>
      </c>
      <c r="B48" s="255">
        <v>1</v>
      </c>
      <c r="C48" s="431" t="s">
        <v>309</v>
      </c>
      <c r="D48" s="431" t="s">
        <v>310</v>
      </c>
      <c r="E48" s="431" t="s">
        <v>310</v>
      </c>
      <c r="F48" s="431" t="s">
        <v>311</v>
      </c>
      <c r="G48" s="444" t="s">
        <v>165</v>
      </c>
      <c r="H48" s="255" t="s">
        <v>304</v>
      </c>
      <c r="I48" s="255" t="s">
        <v>97</v>
      </c>
      <c r="J48" s="255"/>
      <c r="K48" s="255"/>
      <c r="L48" s="255" t="s">
        <v>310</v>
      </c>
      <c r="M48" s="255" t="s">
        <v>96</v>
      </c>
      <c r="N48" s="255" t="s">
        <v>99</v>
      </c>
      <c r="O48" s="255" t="s">
        <v>98</v>
      </c>
      <c r="P48" s="255" t="s">
        <v>312</v>
      </c>
      <c r="Q48" s="255" t="s">
        <v>101</v>
      </c>
      <c r="R48" s="255" t="s">
        <v>43</v>
      </c>
      <c r="S48" s="255" t="s">
        <v>43</v>
      </c>
      <c r="T48" s="255" t="s">
        <v>313</v>
      </c>
      <c r="U48" s="255"/>
      <c r="V48" s="255">
        <v>0.025</v>
      </c>
      <c r="W48" s="255" t="s">
        <v>43</v>
      </c>
      <c r="X48" s="255"/>
      <c r="Y48" s="255" t="s">
        <v>43</v>
      </c>
      <c r="Z48" s="255" t="s">
        <v>43</v>
      </c>
      <c r="AA48" s="255"/>
      <c r="AB48" s="255"/>
      <c r="AC48" s="255"/>
      <c r="AD48" s="255"/>
      <c r="AE48" s="255"/>
      <c r="AF48" s="796"/>
      <c r="AG48" s="651"/>
      <c r="AH48" s="255"/>
      <c r="AI48" s="255"/>
      <c r="AJ48" s="255" t="s">
        <v>116</v>
      </c>
      <c r="AK48" s="255" t="s">
        <v>314</v>
      </c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 t="s">
        <v>43</v>
      </c>
      <c r="AW48" s="255">
        <v>1</v>
      </c>
      <c r="AX48" s="413" t="s">
        <v>315</v>
      </c>
    </row>
    <row r="49" s="1" customFormat="1" ht="50.1" customHeight="1" spans="1:49">
      <c r="A49" s="255">
        <f t="shared" si="4"/>
        <v>40</v>
      </c>
      <c r="B49" s="255">
        <v>1</v>
      </c>
      <c r="C49" s="255" t="s">
        <v>316</v>
      </c>
      <c r="D49" s="255" t="s">
        <v>317</v>
      </c>
      <c r="E49" s="255" t="s">
        <v>317</v>
      </c>
      <c r="F49" s="255" t="s">
        <v>318</v>
      </c>
      <c r="G49" s="444" t="s">
        <v>319</v>
      </c>
      <c r="H49" s="255" t="s">
        <v>109</v>
      </c>
      <c r="I49" s="255" t="s">
        <v>97</v>
      </c>
      <c r="J49" s="255"/>
      <c r="K49" s="255" t="s">
        <v>96</v>
      </c>
      <c r="L49" s="255" t="s">
        <v>43</v>
      </c>
      <c r="M49" s="255" t="s">
        <v>96</v>
      </c>
      <c r="N49" s="255" t="s">
        <v>99</v>
      </c>
      <c r="O49" s="255" t="s">
        <v>98</v>
      </c>
      <c r="P49" s="255" t="s">
        <v>165</v>
      </c>
      <c r="Q49" s="255" t="s">
        <v>320</v>
      </c>
      <c r="R49" s="255" t="s">
        <v>43</v>
      </c>
      <c r="S49" s="255" t="s">
        <v>43</v>
      </c>
      <c r="T49" s="255" t="s">
        <v>321</v>
      </c>
      <c r="U49" s="255" t="s">
        <v>43</v>
      </c>
      <c r="V49" s="255">
        <v>0.0002</v>
      </c>
      <c r="W49" s="255" t="s">
        <v>103</v>
      </c>
      <c r="X49" s="255" t="s">
        <v>322</v>
      </c>
      <c r="Y49" s="255" t="s">
        <v>43</v>
      </c>
      <c r="Z49" s="255" t="s">
        <v>43</v>
      </c>
      <c r="AA49" s="255"/>
      <c r="AB49" s="255"/>
      <c r="AC49" s="255"/>
      <c r="AD49" s="255"/>
      <c r="AE49" s="255"/>
      <c r="AF49" s="796"/>
      <c r="AG49" s="651"/>
      <c r="AH49" s="255"/>
      <c r="AI49" s="255"/>
      <c r="AJ49" s="255" t="s">
        <v>116</v>
      </c>
      <c r="AK49" s="255" t="s">
        <v>323</v>
      </c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>
        <v>2</v>
      </c>
    </row>
    <row r="50" s="1" customFormat="1" ht="50.1" customHeight="1" spans="1:50">
      <c r="A50" s="255">
        <f t="shared" si="4"/>
        <v>41</v>
      </c>
      <c r="B50" s="255">
        <v>1</v>
      </c>
      <c r="C50" s="255" t="s">
        <v>118</v>
      </c>
      <c r="D50" s="255" t="s">
        <v>324</v>
      </c>
      <c r="E50" s="255" t="s">
        <v>324</v>
      </c>
      <c r="F50" s="255" t="s">
        <v>325</v>
      </c>
      <c r="G50" s="444" t="s">
        <v>326</v>
      </c>
      <c r="H50" s="255" t="s">
        <v>109</v>
      </c>
      <c r="I50" s="255" t="s">
        <v>97</v>
      </c>
      <c r="J50" s="255"/>
      <c r="K50" s="255" t="s">
        <v>96</v>
      </c>
      <c r="L50" s="255" t="s">
        <v>324</v>
      </c>
      <c r="M50" s="255" t="s">
        <v>43</v>
      </c>
      <c r="N50" s="255" t="s">
        <v>99</v>
      </c>
      <c r="O50" s="255" t="s">
        <v>98</v>
      </c>
      <c r="P50" s="255" t="s">
        <v>121</v>
      </c>
      <c r="Q50" s="255" t="s">
        <v>327</v>
      </c>
      <c r="R50" s="255" t="s">
        <v>43</v>
      </c>
      <c r="S50" s="255" t="s">
        <v>43</v>
      </c>
      <c r="T50" s="255" t="s">
        <v>328</v>
      </c>
      <c r="U50" s="255" t="s">
        <v>43</v>
      </c>
      <c r="V50" s="255">
        <v>0.023</v>
      </c>
      <c r="W50" s="255" t="s">
        <v>103</v>
      </c>
      <c r="X50" s="255" t="s">
        <v>167</v>
      </c>
      <c r="Y50" s="255" t="s">
        <v>68</v>
      </c>
      <c r="Z50" s="255" t="s">
        <v>43</v>
      </c>
      <c r="AA50" s="255" t="s">
        <v>150</v>
      </c>
      <c r="AB50" s="255"/>
      <c r="AC50" s="255" t="s">
        <v>151</v>
      </c>
      <c r="AD50" s="255"/>
      <c r="AE50" s="255"/>
      <c r="AF50" s="796">
        <f>V50*1.02</f>
        <v>0.02346</v>
      </c>
      <c r="AG50" s="651">
        <f>V50/AF50</f>
        <v>0.980392156862745</v>
      </c>
      <c r="AH50" s="255"/>
      <c r="AI50" s="255"/>
      <c r="AJ50" s="255" t="s">
        <v>116</v>
      </c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487"/>
      <c r="AW50" s="255">
        <v>1</v>
      </c>
      <c r="AX50" s="413" t="s">
        <v>124</v>
      </c>
    </row>
    <row r="51" s="761" customFormat="1" ht="54" customHeight="1" spans="1:50">
      <c r="A51" s="255">
        <f t="shared" si="4"/>
        <v>42</v>
      </c>
      <c r="B51" s="600">
        <v>1</v>
      </c>
      <c r="C51" s="255" t="s">
        <v>329</v>
      </c>
      <c r="D51" s="255" t="s">
        <v>330</v>
      </c>
      <c r="E51" s="600" t="s">
        <v>330</v>
      </c>
      <c r="F51" s="600" t="s">
        <v>331</v>
      </c>
      <c r="G51" s="600" t="s">
        <v>332</v>
      </c>
      <c r="H51" s="600" t="s">
        <v>304</v>
      </c>
      <c r="I51" s="600" t="s">
        <v>333</v>
      </c>
      <c r="J51" s="600"/>
      <c r="K51" s="600" t="s">
        <v>96</v>
      </c>
      <c r="L51" s="600" t="s">
        <v>334</v>
      </c>
      <c r="M51" s="600" t="s">
        <v>96</v>
      </c>
      <c r="N51" s="600" t="s">
        <v>99</v>
      </c>
      <c r="O51" s="600" t="s">
        <v>98</v>
      </c>
      <c r="P51" s="600" t="s">
        <v>165</v>
      </c>
      <c r="Q51" s="600" t="s">
        <v>101</v>
      </c>
      <c r="R51" s="600" t="s">
        <v>43</v>
      </c>
      <c r="S51" s="600" t="s">
        <v>43</v>
      </c>
      <c r="T51" s="600" t="s">
        <v>43</v>
      </c>
      <c r="U51" s="600" t="s">
        <v>43</v>
      </c>
      <c r="V51" s="600" t="s">
        <v>43</v>
      </c>
      <c r="W51" s="600" t="s">
        <v>43</v>
      </c>
      <c r="X51" s="600" t="s">
        <v>43</v>
      </c>
      <c r="Y51" s="600" t="s">
        <v>43</v>
      </c>
      <c r="Z51" s="600" t="s">
        <v>43</v>
      </c>
      <c r="AA51" s="255" t="s">
        <v>104</v>
      </c>
      <c r="AB51" s="600"/>
      <c r="AC51" s="600"/>
      <c r="AD51" s="600"/>
      <c r="AE51" s="600"/>
      <c r="AF51" s="799"/>
      <c r="AG51" s="806"/>
      <c r="AH51" s="600"/>
      <c r="AI51" s="600"/>
      <c r="AJ51" s="600" t="s">
        <v>335</v>
      </c>
      <c r="AK51" s="600" t="s">
        <v>336</v>
      </c>
      <c r="AL51" s="600"/>
      <c r="AM51" s="600"/>
      <c r="AN51" s="600"/>
      <c r="AO51" s="600"/>
      <c r="AP51" s="600"/>
      <c r="AQ51" s="600"/>
      <c r="AR51" s="600"/>
      <c r="AS51" s="600"/>
      <c r="AT51" s="600"/>
      <c r="AU51" s="600"/>
      <c r="AV51" s="600" t="s">
        <v>43</v>
      </c>
      <c r="AW51" s="600">
        <v>1</v>
      </c>
      <c r="AX51" s="1"/>
    </row>
    <row r="52" s="1" customFormat="1" ht="50.1" customHeight="1" spans="1:49">
      <c r="A52" s="255">
        <f t="shared" si="4"/>
        <v>43</v>
      </c>
      <c r="B52" s="255">
        <v>1</v>
      </c>
      <c r="C52" s="255" t="s">
        <v>118</v>
      </c>
      <c r="D52" s="255" t="s">
        <v>337</v>
      </c>
      <c r="E52" s="255" t="s">
        <v>337</v>
      </c>
      <c r="F52" s="255" t="s">
        <v>338</v>
      </c>
      <c r="G52" s="444" t="s">
        <v>339</v>
      </c>
      <c r="H52" s="255" t="s">
        <v>109</v>
      </c>
      <c r="I52" s="255" t="s">
        <v>97</v>
      </c>
      <c r="J52" s="255"/>
      <c r="K52" s="255" t="s">
        <v>96</v>
      </c>
      <c r="L52" s="255" t="s">
        <v>43</v>
      </c>
      <c r="M52" s="255" t="s">
        <v>43</v>
      </c>
      <c r="N52" s="600" t="s">
        <v>99</v>
      </c>
      <c r="O52" s="600" t="s">
        <v>98</v>
      </c>
      <c r="P52" s="255" t="s">
        <v>340</v>
      </c>
      <c r="Q52" s="255" t="s">
        <v>340</v>
      </c>
      <c r="R52" s="255" t="s">
        <v>43</v>
      </c>
      <c r="S52" s="255" t="s">
        <v>43</v>
      </c>
      <c r="T52" s="255" t="s">
        <v>43</v>
      </c>
      <c r="U52" s="255" t="s">
        <v>43</v>
      </c>
      <c r="V52" s="255" t="s">
        <v>43</v>
      </c>
      <c r="W52" s="255" t="s">
        <v>103</v>
      </c>
      <c r="X52" s="255" t="s">
        <v>43</v>
      </c>
      <c r="Y52" s="255" t="s">
        <v>43</v>
      </c>
      <c r="Z52" s="255" t="s">
        <v>43</v>
      </c>
      <c r="AA52" s="255"/>
      <c r="AB52" s="255"/>
      <c r="AC52" s="255"/>
      <c r="AD52" s="255"/>
      <c r="AE52" s="255"/>
      <c r="AF52" s="796"/>
      <c r="AG52" s="651"/>
      <c r="AH52" s="255"/>
      <c r="AI52" s="255"/>
      <c r="AJ52" s="255" t="s">
        <v>116</v>
      </c>
      <c r="AK52" s="255" t="s">
        <v>341</v>
      </c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>
        <v>1</v>
      </c>
    </row>
    <row r="53" s="1" customFormat="1" ht="50.1" customHeight="1" spans="1:50">
      <c r="A53" s="255">
        <f t="shared" si="4"/>
        <v>44</v>
      </c>
      <c r="B53" s="255">
        <v>1</v>
      </c>
      <c r="C53" s="255" t="s">
        <v>118</v>
      </c>
      <c r="D53" s="255" t="s">
        <v>342</v>
      </c>
      <c r="E53" s="255" t="s">
        <v>342</v>
      </c>
      <c r="F53" s="255" t="s">
        <v>343</v>
      </c>
      <c r="G53" s="444" t="s">
        <v>344</v>
      </c>
      <c r="H53" s="255" t="s">
        <v>109</v>
      </c>
      <c r="I53" s="255" t="s">
        <v>97</v>
      </c>
      <c r="J53" s="255"/>
      <c r="K53" s="255" t="s">
        <v>96</v>
      </c>
      <c r="L53" s="255" t="s">
        <v>43</v>
      </c>
      <c r="M53" s="255" t="s">
        <v>43</v>
      </c>
      <c r="N53" s="600" t="s">
        <v>99</v>
      </c>
      <c r="O53" s="600" t="s">
        <v>98</v>
      </c>
      <c r="P53" s="255" t="s">
        <v>340</v>
      </c>
      <c r="Q53" s="255" t="s">
        <v>340</v>
      </c>
      <c r="R53" s="255" t="s">
        <v>43</v>
      </c>
      <c r="S53" s="255" t="s">
        <v>43</v>
      </c>
      <c r="T53" s="255" t="s">
        <v>43</v>
      </c>
      <c r="U53" s="255" t="s">
        <v>43</v>
      </c>
      <c r="V53" s="255"/>
      <c r="W53" s="255" t="s">
        <v>103</v>
      </c>
      <c r="X53" s="255" t="s">
        <v>43</v>
      </c>
      <c r="Y53" s="255" t="s">
        <v>43</v>
      </c>
      <c r="Z53" s="255" t="s">
        <v>43</v>
      </c>
      <c r="AA53" s="255"/>
      <c r="AB53" s="255"/>
      <c r="AC53" s="255"/>
      <c r="AD53" s="255"/>
      <c r="AE53" s="255"/>
      <c r="AF53" s="796"/>
      <c r="AG53" s="651"/>
      <c r="AH53" s="255"/>
      <c r="AI53" s="255"/>
      <c r="AJ53" s="255" t="s">
        <v>116</v>
      </c>
      <c r="AK53" s="255" t="s">
        <v>341</v>
      </c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>
        <v>1</v>
      </c>
      <c r="AX53" s="413" t="s">
        <v>124</v>
      </c>
    </row>
    <row r="54" ht="50.1" customHeight="1" spans="1:49">
      <c r="A54" s="255">
        <f t="shared" si="4"/>
        <v>45</v>
      </c>
      <c r="B54" s="255">
        <v>1</v>
      </c>
      <c r="C54" s="255" t="s">
        <v>118</v>
      </c>
      <c r="D54" s="255" t="s">
        <v>345</v>
      </c>
      <c r="E54" s="255" t="s">
        <v>345</v>
      </c>
      <c r="F54" s="255" t="s">
        <v>346</v>
      </c>
      <c r="G54" s="444" t="s">
        <v>344</v>
      </c>
      <c r="H54" s="255" t="s">
        <v>109</v>
      </c>
      <c r="I54" s="255" t="s">
        <v>97</v>
      </c>
      <c r="J54" s="255"/>
      <c r="K54" s="255" t="s">
        <v>96</v>
      </c>
      <c r="L54" s="255" t="s">
        <v>43</v>
      </c>
      <c r="M54" s="255" t="s">
        <v>43</v>
      </c>
      <c r="N54" s="600" t="s">
        <v>99</v>
      </c>
      <c r="O54" s="600" t="s">
        <v>98</v>
      </c>
      <c r="P54" s="255" t="s">
        <v>340</v>
      </c>
      <c r="Q54" s="255" t="s">
        <v>340</v>
      </c>
      <c r="R54" s="255" t="s">
        <v>43</v>
      </c>
      <c r="S54" s="255" t="s">
        <v>43</v>
      </c>
      <c r="T54" s="255" t="s">
        <v>43</v>
      </c>
      <c r="U54" s="255" t="s">
        <v>43</v>
      </c>
      <c r="V54" s="255">
        <v>0.1</v>
      </c>
      <c r="W54" s="255" t="s">
        <v>103</v>
      </c>
      <c r="X54" s="255" t="s">
        <v>43</v>
      </c>
      <c r="Y54" s="255" t="s">
        <v>43</v>
      </c>
      <c r="Z54" s="255" t="s">
        <v>43</v>
      </c>
      <c r="AA54" s="255"/>
      <c r="AB54" s="255"/>
      <c r="AC54" s="255"/>
      <c r="AD54" s="255"/>
      <c r="AE54" s="255"/>
      <c r="AF54" s="796"/>
      <c r="AG54" s="651"/>
      <c r="AH54" s="255"/>
      <c r="AI54" s="255"/>
      <c r="AJ54" s="255" t="s">
        <v>116</v>
      </c>
      <c r="AK54" s="255" t="s">
        <v>341</v>
      </c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>
        <v>1</v>
      </c>
    </row>
    <row r="55" ht="50.1" customHeight="1" spans="1:49">
      <c r="A55" s="255">
        <f t="shared" si="4"/>
        <v>46</v>
      </c>
      <c r="B55" s="255">
        <v>1</v>
      </c>
      <c r="C55" s="255" t="s">
        <v>118</v>
      </c>
      <c r="D55" s="255" t="s">
        <v>347</v>
      </c>
      <c r="E55" s="255" t="s">
        <v>347</v>
      </c>
      <c r="F55" s="255" t="s">
        <v>348</v>
      </c>
      <c r="G55" s="444" t="s">
        <v>344</v>
      </c>
      <c r="H55" s="255" t="s">
        <v>109</v>
      </c>
      <c r="I55" s="255" t="s">
        <v>97</v>
      </c>
      <c r="J55" s="255"/>
      <c r="K55" s="255" t="s">
        <v>96</v>
      </c>
      <c r="L55" s="255" t="s">
        <v>43</v>
      </c>
      <c r="M55" s="255" t="s">
        <v>43</v>
      </c>
      <c r="N55" s="600" t="s">
        <v>99</v>
      </c>
      <c r="O55" s="600" t="s">
        <v>98</v>
      </c>
      <c r="P55" s="255" t="s">
        <v>340</v>
      </c>
      <c r="Q55" s="255" t="s">
        <v>340</v>
      </c>
      <c r="R55" s="255" t="s">
        <v>43</v>
      </c>
      <c r="S55" s="255" t="s">
        <v>43</v>
      </c>
      <c r="T55" s="255" t="s">
        <v>43</v>
      </c>
      <c r="U55" s="255" t="s">
        <v>43</v>
      </c>
      <c r="V55" s="255">
        <v>0.1</v>
      </c>
      <c r="W55" s="255" t="s">
        <v>103</v>
      </c>
      <c r="X55" s="255" t="s">
        <v>43</v>
      </c>
      <c r="Y55" s="255" t="s">
        <v>43</v>
      </c>
      <c r="Z55" s="255" t="s">
        <v>43</v>
      </c>
      <c r="AA55" s="255"/>
      <c r="AB55" s="255"/>
      <c r="AC55" s="255"/>
      <c r="AD55" s="255"/>
      <c r="AE55" s="255"/>
      <c r="AF55" s="796"/>
      <c r="AG55" s="651"/>
      <c r="AH55" s="255"/>
      <c r="AI55" s="255"/>
      <c r="AJ55" s="255" t="s">
        <v>116</v>
      </c>
      <c r="AK55" s="255" t="s">
        <v>341</v>
      </c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>
        <v>1</v>
      </c>
    </row>
    <row r="56" s="4" customFormat="1" ht="50.1" customHeight="1" spans="1:49">
      <c r="A56" s="255">
        <f t="shared" si="4"/>
        <v>47</v>
      </c>
      <c r="B56" s="255">
        <v>1</v>
      </c>
      <c r="C56" s="255" t="s">
        <v>118</v>
      </c>
      <c r="D56" s="255" t="s">
        <v>349</v>
      </c>
      <c r="E56" s="255" t="s">
        <v>349</v>
      </c>
      <c r="F56" s="255" t="s">
        <v>350</v>
      </c>
      <c r="G56" s="444" t="s">
        <v>351</v>
      </c>
      <c r="H56" s="255" t="s">
        <v>109</v>
      </c>
      <c r="I56" s="255" t="s">
        <v>97</v>
      </c>
      <c r="J56" s="255"/>
      <c r="K56" s="255" t="s">
        <v>96</v>
      </c>
      <c r="L56" s="255" t="s">
        <v>349</v>
      </c>
      <c r="M56" s="255" t="s">
        <v>96</v>
      </c>
      <c r="N56" s="600" t="s">
        <v>99</v>
      </c>
      <c r="O56" s="600" t="s">
        <v>98</v>
      </c>
      <c r="P56" s="255" t="s">
        <v>352</v>
      </c>
      <c r="Q56" s="255" t="s">
        <v>43</v>
      </c>
      <c r="R56" s="255" t="s">
        <v>43</v>
      </c>
      <c r="S56" s="255" t="s">
        <v>43</v>
      </c>
      <c r="T56" s="255" t="s">
        <v>353</v>
      </c>
      <c r="U56" s="255" t="s">
        <v>43</v>
      </c>
      <c r="V56" s="255">
        <v>0.2543</v>
      </c>
      <c r="W56" s="255" t="s">
        <v>103</v>
      </c>
      <c r="X56" s="255" t="s">
        <v>43</v>
      </c>
      <c r="Y56" s="255" t="s">
        <v>43</v>
      </c>
      <c r="Z56" s="255" t="s">
        <v>43</v>
      </c>
      <c r="AA56" s="255"/>
      <c r="AB56" s="255"/>
      <c r="AC56" s="255"/>
      <c r="AD56" s="255"/>
      <c r="AE56" s="255"/>
      <c r="AF56" s="796"/>
      <c r="AG56" s="651"/>
      <c r="AH56" s="255"/>
      <c r="AI56" s="255"/>
      <c r="AJ56" s="255" t="s">
        <v>116</v>
      </c>
      <c r="AK56" s="255" t="s">
        <v>354</v>
      </c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>
        <v>1</v>
      </c>
    </row>
    <row r="57" ht="50.1" customHeight="1" spans="1:49">
      <c r="A57" s="255">
        <f t="shared" si="4"/>
        <v>48</v>
      </c>
      <c r="B57" s="255">
        <v>1</v>
      </c>
      <c r="C57" s="255" t="s">
        <v>94</v>
      </c>
      <c r="D57" s="255" t="s">
        <v>355</v>
      </c>
      <c r="E57" s="255" t="s">
        <v>355</v>
      </c>
      <c r="F57" s="255" t="s">
        <v>356</v>
      </c>
      <c r="G57" s="444" t="s">
        <v>357</v>
      </c>
      <c r="H57" s="255" t="s">
        <v>109</v>
      </c>
      <c r="I57" s="255" t="s">
        <v>97</v>
      </c>
      <c r="J57" s="255"/>
      <c r="K57" s="255" t="s">
        <v>96</v>
      </c>
      <c r="L57" s="255" t="s">
        <v>43</v>
      </c>
      <c r="M57" s="255" t="s">
        <v>43</v>
      </c>
      <c r="N57" s="255" t="s">
        <v>98</v>
      </c>
      <c r="O57" s="255" t="s">
        <v>99</v>
      </c>
      <c r="P57" s="255" t="s">
        <v>357</v>
      </c>
      <c r="Q57" s="255" t="s">
        <v>43</v>
      </c>
      <c r="R57" s="255" t="s">
        <v>43</v>
      </c>
      <c r="S57" s="255" t="s">
        <v>43</v>
      </c>
      <c r="T57" s="255" t="s">
        <v>43</v>
      </c>
      <c r="U57" s="255" t="s">
        <v>43</v>
      </c>
      <c r="V57" s="255" t="s">
        <v>43</v>
      </c>
      <c r="W57" s="255" t="s">
        <v>103</v>
      </c>
      <c r="X57" s="255" t="s">
        <v>43</v>
      </c>
      <c r="Y57" s="255" t="s">
        <v>43</v>
      </c>
      <c r="Z57" s="255" t="s">
        <v>43</v>
      </c>
      <c r="AA57" s="255"/>
      <c r="AB57" s="255"/>
      <c r="AC57" s="255"/>
      <c r="AD57" s="255"/>
      <c r="AE57" s="255"/>
      <c r="AF57" s="796"/>
      <c r="AG57" s="651"/>
      <c r="AH57" s="255"/>
      <c r="AI57" s="255"/>
      <c r="AJ57" s="255" t="s">
        <v>116</v>
      </c>
      <c r="AK57" s="487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>
        <v>1</v>
      </c>
    </row>
    <row r="58" ht="50.1" customHeight="1" spans="1:49">
      <c r="A58" s="255">
        <f t="shared" ref="A58:A67" si="5">ROW()-9</f>
        <v>49</v>
      </c>
      <c r="B58" s="255">
        <v>1</v>
      </c>
      <c r="C58" s="255" t="s">
        <v>358</v>
      </c>
      <c r="D58" s="255" t="s">
        <v>359</v>
      </c>
      <c r="E58" s="255" t="s">
        <v>360</v>
      </c>
      <c r="F58" s="255" t="s">
        <v>361</v>
      </c>
      <c r="G58" s="444" t="s">
        <v>362</v>
      </c>
      <c r="H58" s="255" t="s">
        <v>109</v>
      </c>
      <c r="I58" s="255" t="s">
        <v>97</v>
      </c>
      <c r="J58" s="255" t="s">
        <v>43</v>
      </c>
      <c r="K58" s="255" t="s">
        <v>96</v>
      </c>
      <c r="L58" s="255" t="s">
        <v>43</v>
      </c>
      <c r="M58" s="255" t="s">
        <v>43</v>
      </c>
      <c r="N58" s="255" t="s">
        <v>98</v>
      </c>
      <c r="O58" s="255" t="s">
        <v>99</v>
      </c>
      <c r="P58" s="255" t="s">
        <v>43</v>
      </c>
      <c r="Q58" s="255" t="s">
        <v>43</v>
      </c>
      <c r="R58" s="255" t="s">
        <v>43</v>
      </c>
      <c r="S58" s="255" t="s">
        <v>43</v>
      </c>
      <c r="T58" s="255" t="s">
        <v>43</v>
      </c>
      <c r="U58" s="255" t="s">
        <v>43</v>
      </c>
      <c r="V58" s="255" t="s">
        <v>43</v>
      </c>
      <c r="W58" s="255" t="s">
        <v>103</v>
      </c>
      <c r="X58" s="255" t="s">
        <v>43</v>
      </c>
      <c r="Y58" s="255" t="s">
        <v>43</v>
      </c>
      <c r="Z58" s="255" t="s">
        <v>43</v>
      </c>
      <c r="AA58" s="255"/>
      <c r="AB58" s="255"/>
      <c r="AC58" s="255"/>
      <c r="AD58" s="255"/>
      <c r="AE58" s="255"/>
      <c r="AF58" s="796"/>
      <c r="AG58" s="651"/>
      <c r="AH58" s="255"/>
      <c r="AI58" s="255"/>
      <c r="AJ58" s="255" t="s">
        <v>116</v>
      </c>
      <c r="AK58" s="255" t="s">
        <v>363</v>
      </c>
      <c r="AL58" s="255"/>
      <c r="AM58" s="255"/>
      <c r="AN58" s="255"/>
      <c r="AO58" s="255"/>
      <c r="AP58" s="255"/>
      <c r="AQ58" s="255"/>
      <c r="AR58" s="255"/>
      <c r="AS58" s="255"/>
      <c r="AT58" s="255"/>
      <c r="AU58" s="255"/>
      <c r="AV58" s="255"/>
      <c r="AW58" s="255">
        <v>1</v>
      </c>
    </row>
    <row r="59" s="761" customFormat="1" ht="39.95" customHeight="1" spans="1:49">
      <c r="A59" s="255">
        <f t="shared" si="5"/>
        <v>50</v>
      </c>
      <c r="B59" s="596">
        <v>1</v>
      </c>
      <c r="C59" s="596" t="s">
        <v>94</v>
      </c>
      <c r="D59" s="780"/>
      <c r="E59" s="596" t="s">
        <v>364</v>
      </c>
      <c r="F59" s="596" t="s">
        <v>365</v>
      </c>
      <c r="G59" s="596" t="s">
        <v>111</v>
      </c>
      <c r="H59" s="596" t="s">
        <v>109</v>
      </c>
      <c r="I59" s="596" t="s">
        <v>206</v>
      </c>
      <c r="J59" s="596"/>
      <c r="K59" s="596" t="s">
        <v>96</v>
      </c>
      <c r="L59" s="596" t="s">
        <v>43</v>
      </c>
      <c r="M59" s="596" t="s">
        <v>96</v>
      </c>
      <c r="N59" s="596" t="s">
        <v>98</v>
      </c>
      <c r="O59" s="596" t="s">
        <v>132</v>
      </c>
      <c r="P59" s="596" t="s">
        <v>312</v>
      </c>
      <c r="Q59" s="596" t="s">
        <v>101</v>
      </c>
      <c r="R59" s="596" t="s">
        <v>43</v>
      </c>
      <c r="S59" s="596" t="s">
        <v>43</v>
      </c>
      <c r="T59" s="596" t="s">
        <v>366</v>
      </c>
      <c r="U59" s="596" t="s">
        <v>43</v>
      </c>
      <c r="V59" s="596" t="s">
        <v>43</v>
      </c>
      <c r="W59" s="596" t="s">
        <v>211</v>
      </c>
      <c r="X59" s="596" t="s">
        <v>43</v>
      </c>
      <c r="Y59" s="596" t="s">
        <v>43</v>
      </c>
      <c r="Z59" s="596" t="s">
        <v>43</v>
      </c>
      <c r="AA59" s="255"/>
      <c r="AB59" s="596"/>
      <c r="AC59" s="596"/>
      <c r="AD59" s="596"/>
      <c r="AE59" s="596"/>
      <c r="AF59" s="800"/>
      <c r="AG59" s="807"/>
      <c r="AH59" s="596"/>
      <c r="AI59" s="596"/>
      <c r="AJ59" s="596" t="s">
        <v>111</v>
      </c>
      <c r="AK59" s="596"/>
      <c r="AL59" s="596"/>
      <c r="AM59" s="596"/>
      <c r="AN59" s="596"/>
      <c r="AO59" s="596"/>
      <c r="AP59" s="596"/>
      <c r="AQ59" s="596"/>
      <c r="AR59" s="596"/>
      <c r="AS59" s="596"/>
      <c r="AT59" s="596"/>
      <c r="AU59" s="596"/>
      <c r="AV59" s="596" t="s">
        <v>43</v>
      </c>
      <c r="AW59" s="596">
        <v>1</v>
      </c>
    </row>
    <row r="60" s="761" customFormat="1" ht="39.95" customHeight="1" spans="1:49">
      <c r="A60" s="255">
        <f t="shared" si="5"/>
        <v>51</v>
      </c>
      <c r="B60" s="596">
        <v>2</v>
      </c>
      <c r="C60" s="596" t="s">
        <v>94</v>
      </c>
      <c r="D60" s="780" t="s">
        <v>367</v>
      </c>
      <c r="E60" s="596" t="s">
        <v>367</v>
      </c>
      <c r="F60" s="596" t="s">
        <v>368</v>
      </c>
      <c r="G60" s="596"/>
      <c r="H60" s="596" t="s">
        <v>109</v>
      </c>
      <c r="I60" s="596" t="s">
        <v>206</v>
      </c>
      <c r="J60" s="596"/>
      <c r="K60" s="596" t="s">
        <v>96</v>
      </c>
      <c r="L60" s="596" t="s">
        <v>43</v>
      </c>
      <c r="M60" s="596" t="s">
        <v>96</v>
      </c>
      <c r="N60" s="596" t="s">
        <v>98</v>
      </c>
      <c r="O60" s="596" t="s">
        <v>132</v>
      </c>
      <c r="P60" s="596" t="s">
        <v>312</v>
      </c>
      <c r="Q60" s="596" t="s">
        <v>101</v>
      </c>
      <c r="R60" s="596" t="s">
        <v>43</v>
      </c>
      <c r="S60" s="596" t="s">
        <v>43</v>
      </c>
      <c r="T60" s="596" t="s">
        <v>369</v>
      </c>
      <c r="U60" s="596" t="s">
        <v>43</v>
      </c>
      <c r="V60" s="596" t="s">
        <v>43</v>
      </c>
      <c r="W60" s="596" t="s">
        <v>211</v>
      </c>
      <c r="X60" s="596" t="s">
        <v>43</v>
      </c>
      <c r="Y60" s="596" t="s">
        <v>43</v>
      </c>
      <c r="Z60" s="596" t="s">
        <v>43</v>
      </c>
      <c r="AA60" s="255" t="s">
        <v>115</v>
      </c>
      <c r="AB60" s="596"/>
      <c r="AC60" s="596"/>
      <c r="AD60" s="596"/>
      <c r="AE60" s="596"/>
      <c r="AF60" s="800"/>
      <c r="AG60" s="807"/>
      <c r="AH60" s="596"/>
      <c r="AI60" s="596"/>
      <c r="AJ60" s="255" t="s">
        <v>116</v>
      </c>
      <c r="AK60" s="487"/>
      <c r="AL60" s="596"/>
      <c r="AM60" s="596"/>
      <c r="AN60" s="596"/>
      <c r="AO60" s="596"/>
      <c r="AP60" s="596"/>
      <c r="AQ60" s="596"/>
      <c r="AR60" s="596"/>
      <c r="AS60" s="596"/>
      <c r="AT60" s="596"/>
      <c r="AU60" s="596"/>
      <c r="AV60" s="596" t="s">
        <v>43</v>
      </c>
      <c r="AW60" s="596">
        <v>1</v>
      </c>
    </row>
    <row r="61" s="761" customFormat="1" ht="39.95" customHeight="1" spans="1:49">
      <c r="A61" s="255">
        <f t="shared" si="5"/>
        <v>52</v>
      </c>
      <c r="B61" s="596">
        <v>2</v>
      </c>
      <c r="C61" s="596" t="s">
        <v>118</v>
      </c>
      <c r="D61" s="780" t="s">
        <v>370</v>
      </c>
      <c r="E61" s="596" t="s">
        <v>370</v>
      </c>
      <c r="F61" s="612" t="s">
        <v>371</v>
      </c>
      <c r="G61" s="596" t="s">
        <v>122</v>
      </c>
      <c r="H61" s="596" t="s">
        <v>109</v>
      </c>
      <c r="I61" s="596" t="s">
        <v>206</v>
      </c>
      <c r="J61" s="596"/>
      <c r="K61" s="596" t="s">
        <v>96</v>
      </c>
      <c r="L61" s="596" t="s">
        <v>370</v>
      </c>
      <c r="M61" s="596" t="s">
        <v>96</v>
      </c>
      <c r="N61" s="596" t="s">
        <v>99</v>
      </c>
      <c r="O61" s="596" t="s">
        <v>98</v>
      </c>
      <c r="P61" s="596" t="s">
        <v>121</v>
      </c>
      <c r="Q61" s="596" t="s">
        <v>101</v>
      </c>
      <c r="R61" s="596" t="s">
        <v>43</v>
      </c>
      <c r="S61" s="596" t="s">
        <v>43</v>
      </c>
      <c r="T61" s="596" t="s">
        <v>372</v>
      </c>
      <c r="U61" s="596" t="s">
        <v>43</v>
      </c>
      <c r="V61" s="596">
        <v>0.539</v>
      </c>
      <c r="W61" s="596" t="s">
        <v>211</v>
      </c>
      <c r="X61" s="596" t="s">
        <v>43</v>
      </c>
      <c r="Y61" s="596" t="s">
        <v>43</v>
      </c>
      <c r="Z61" s="596" t="s">
        <v>43</v>
      </c>
      <c r="AA61" s="255" t="s">
        <v>122</v>
      </c>
      <c r="AB61" s="596"/>
      <c r="AC61" s="596"/>
      <c r="AD61" s="596"/>
      <c r="AE61" s="596"/>
      <c r="AF61" s="800"/>
      <c r="AG61" s="807"/>
      <c r="AH61" s="596"/>
      <c r="AI61" s="596"/>
      <c r="AJ61" s="596" t="s">
        <v>105</v>
      </c>
      <c r="AK61" s="596" t="s">
        <v>161</v>
      </c>
      <c r="AL61" s="596"/>
      <c r="AM61" s="596"/>
      <c r="AN61" s="596"/>
      <c r="AO61" s="596"/>
      <c r="AP61" s="596"/>
      <c r="AQ61" s="596"/>
      <c r="AR61" s="596"/>
      <c r="AS61" s="596"/>
      <c r="AT61" s="596"/>
      <c r="AU61" s="596"/>
      <c r="AV61" s="596" t="s">
        <v>43</v>
      </c>
      <c r="AW61" s="596" t="s">
        <v>373</v>
      </c>
    </row>
    <row r="62" s="762" customFormat="1" ht="45" customHeight="1" spans="1:50">
      <c r="A62" s="255">
        <f t="shared" si="5"/>
        <v>53</v>
      </c>
      <c r="B62" s="600">
        <v>2</v>
      </c>
      <c r="C62" s="600" t="s">
        <v>374</v>
      </c>
      <c r="D62" s="780" t="s">
        <v>375</v>
      </c>
      <c r="E62" s="781" t="s">
        <v>375</v>
      </c>
      <c r="F62" s="782" t="s">
        <v>376</v>
      </c>
      <c r="G62" s="781" t="s">
        <v>377</v>
      </c>
      <c r="H62" s="600" t="s">
        <v>304</v>
      </c>
      <c r="I62" s="600" t="s">
        <v>333</v>
      </c>
      <c r="J62" s="600"/>
      <c r="K62" s="600" t="s">
        <v>96</v>
      </c>
      <c r="L62" s="600" t="s">
        <v>378</v>
      </c>
      <c r="M62" s="600" t="s">
        <v>96</v>
      </c>
      <c r="N62" s="600" t="s">
        <v>99</v>
      </c>
      <c r="O62" s="600" t="s">
        <v>98</v>
      </c>
      <c r="P62" s="600" t="s">
        <v>165</v>
      </c>
      <c r="Q62" s="600" t="s">
        <v>101</v>
      </c>
      <c r="R62" s="600" t="s">
        <v>43</v>
      </c>
      <c r="S62" s="600" t="s">
        <v>43</v>
      </c>
      <c r="T62" s="600" t="s">
        <v>43</v>
      </c>
      <c r="U62" s="600" t="s">
        <v>43</v>
      </c>
      <c r="V62" s="600" t="s">
        <v>43</v>
      </c>
      <c r="W62" s="600" t="s">
        <v>43</v>
      </c>
      <c r="X62" s="600" t="s">
        <v>43</v>
      </c>
      <c r="Y62" s="600" t="s">
        <v>43</v>
      </c>
      <c r="Z62" s="600" t="s">
        <v>43</v>
      </c>
      <c r="AA62" s="255"/>
      <c r="AB62" s="600"/>
      <c r="AC62" s="600"/>
      <c r="AD62" s="600"/>
      <c r="AE62" s="600"/>
      <c r="AF62" s="799"/>
      <c r="AG62" s="806"/>
      <c r="AH62" s="600"/>
      <c r="AI62" s="600"/>
      <c r="AJ62" s="255" t="s">
        <v>116</v>
      </c>
      <c r="AK62" s="600" t="s">
        <v>379</v>
      </c>
      <c r="AL62" s="600"/>
      <c r="AM62" s="600"/>
      <c r="AN62" s="600"/>
      <c r="AO62" s="600"/>
      <c r="AP62" s="600"/>
      <c r="AQ62" s="600"/>
      <c r="AR62" s="600"/>
      <c r="AS62" s="600"/>
      <c r="AT62" s="600"/>
      <c r="AU62" s="600"/>
      <c r="AV62" s="600" t="s">
        <v>43</v>
      </c>
      <c r="AW62" s="600">
        <v>1</v>
      </c>
      <c r="AX62" s="761" t="s">
        <v>315</v>
      </c>
    </row>
    <row r="63" s="578" customFormat="1" ht="50.1" customHeight="1" spans="1:50">
      <c r="A63" s="255">
        <f t="shared" si="5"/>
        <v>54</v>
      </c>
      <c r="B63" s="255">
        <v>1</v>
      </c>
      <c r="C63" s="255" t="s">
        <v>380</v>
      </c>
      <c r="D63" s="255" t="s">
        <v>381</v>
      </c>
      <c r="E63" s="444" t="s">
        <v>382</v>
      </c>
      <c r="F63" s="444" t="s">
        <v>383</v>
      </c>
      <c r="G63" s="444" t="s">
        <v>305</v>
      </c>
      <c r="H63" s="255" t="s">
        <v>109</v>
      </c>
      <c r="I63" s="255" t="s">
        <v>97</v>
      </c>
      <c r="J63" s="255"/>
      <c r="K63" s="600" t="s">
        <v>96</v>
      </c>
      <c r="L63" s="255" t="s">
        <v>43</v>
      </c>
      <c r="M63" s="255" t="s">
        <v>43</v>
      </c>
      <c r="N63" s="255" t="s">
        <v>99</v>
      </c>
      <c r="O63" s="255" t="s">
        <v>98</v>
      </c>
      <c r="P63" s="255" t="s">
        <v>305</v>
      </c>
      <c r="Q63" s="255" t="s">
        <v>43</v>
      </c>
      <c r="R63" s="255" t="s">
        <v>43</v>
      </c>
      <c r="S63" s="255" t="s">
        <v>43</v>
      </c>
      <c r="T63" s="255" t="s">
        <v>384</v>
      </c>
      <c r="U63" s="255" t="s">
        <v>43</v>
      </c>
      <c r="V63" s="600" t="s">
        <v>43</v>
      </c>
      <c r="W63" s="255" t="s">
        <v>103</v>
      </c>
      <c r="X63" s="255" t="s">
        <v>43</v>
      </c>
      <c r="Y63" s="255" t="s">
        <v>43</v>
      </c>
      <c r="Z63" s="255" t="s">
        <v>43</v>
      </c>
      <c r="AA63" s="255"/>
      <c r="AB63" s="255"/>
      <c r="AC63" s="255"/>
      <c r="AD63" s="255"/>
      <c r="AE63" s="255"/>
      <c r="AF63" s="796"/>
      <c r="AG63" s="651"/>
      <c r="AH63" s="255"/>
      <c r="AI63" s="255"/>
      <c r="AJ63" s="255" t="s">
        <v>116</v>
      </c>
      <c r="AK63" s="255" t="s">
        <v>308</v>
      </c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>
        <v>1</v>
      </c>
      <c r="AX63" s="761"/>
    </row>
    <row r="64" s="762" customFormat="1" ht="35" spans="1:49">
      <c r="A64" s="255">
        <f t="shared" si="5"/>
        <v>55</v>
      </c>
      <c r="B64" s="600">
        <v>1</v>
      </c>
      <c r="C64" s="600" t="s">
        <v>94</v>
      </c>
      <c r="D64" s="780" t="s">
        <v>385</v>
      </c>
      <c r="E64" s="600" t="s">
        <v>385</v>
      </c>
      <c r="F64" s="781" t="s">
        <v>386</v>
      </c>
      <c r="G64" s="781" t="s">
        <v>387</v>
      </c>
      <c r="H64" s="600" t="s">
        <v>109</v>
      </c>
      <c r="I64" s="600" t="s">
        <v>333</v>
      </c>
      <c r="J64" s="600"/>
      <c r="K64" s="600" t="s">
        <v>96</v>
      </c>
      <c r="L64" s="600" t="s">
        <v>385</v>
      </c>
      <c r="M64" s="600" t="s">
        <v>96</v>
      </c>
      <c r="N64" s="600" t="s">
        <v>98</v>
      </c>
      <c r="O64" s="600" t="s">
        <v>99</v>
      </c>
      <c r="P64" s="600" t="s">
        <v>165</v>
      </c>
      <c r="Q64" s="600" t="s">
        <v>101</v>
      </c>
      <c r="R64" s="600" t="s">
        <v>43</v>
      </c>
      <c r="S64" s="600" t="s">
        <v>43</v>
      </c>
      <c r="T64" s="600" t="s">
        <v>43</v>
      </c>
      <c r="U64" s="600" t="s">
        <v>43</v>
      </c>
      <c r="V64" s="600" t="s">
        <v>388</v>
      </c>
      <c r="W64" s="600" t="s">
        <v>389</v>
      </c>
      <c r="X64" s="600" t="s">
        <v>43</v>
      </c>
      <c r="Y64" s="600" t="s">
        <v>43</v>
      </c>
      <c r="Z64" s="600" t="s">
        <v>43</v>
      </c>
      <c r="AA64" s="255" t="s">
        <v>104</v>
      </c>
      <c r="AB64" s="600"/>
      <c r="AC64" s="600"/>
      <c r="AD64" s="600"/>
      <c r="AE64" s="600"/>
      <c r="AF64" s="799"/>
      <c r="AG64" s="806"/>
      <c r="AH64" s="600"/>
      <c r="AI64" s="600"/>
      <c r="AJ64" s="600" t="s">
        <v>105</v>
      </c>
      <c r="AK64" s="600" t="s">
        <v>390</v>
      </c>
      <c r="AL64" s="600"/>
      <c r="AM64" s="600"/>
      <c r="AN64" s="600"/>
      <c r="AO64" s="600"/>
      <c r="AP64" s="600"/>
      <c r="AQ64" s="600"/>
      <c r="AR64" s="600"/>
      <c r="AS64" s="600"/>
      <c r="AT64" s="600"/>
      <c r="AU64" s="600"/>
      <c r="AV64" s="600" t="s">
        <v>43</v>
      </c>
      <c r="AW64" s="600">
        <v>1</v>
      </c>
    </row>
    <row r="65" s="761" customFormat="1" ht="39.95" customHeight="1" spans="1:50">
      <c r="A65" s="255">
        <f t="shared" si="5"/>
        <v>56</v>
      </c>
      <c r="B65" s="600">
        <v>1</v>
      </c>
      <c r="C65" s="600" t="s">
        <v>94</v>
      </c>
      <c r="D65" s="780" t="s">
        <v>391</v>
      </c>
      <c r="E65" s="600" t="s">
        <v>391</v>
      </c>
      <c r="F65" s="781" t="s">
        <v>392</v>
      </c>
      <c r="G65" s="600"/>
      <c r="H65" s="600" t="s">
        <v>304</v>
      </c>
      <c r="I65" s="600" t="s">
        <v>333</v>
      </c>
      <c r="J65" s="600"/>
      <c r="K65" s="600" t="s">
        <v>96</v>
      </c>
      <c r="L65" s="600"/>
      <c r="M65" s="600" t="s">
        <v>96</v>
      </c>
      <c r="N65" s="600" t="s">
        <v>98</v>
      </c>
      <c r="O65" s="600" t="s">
        <v>99</v>
      </c>
      <c r="P65" s="600" t="s">
        <v>121</v>
      </c>
      <c r="Q65" s="600" t="s">
        <v>393</v>
      </c>
      <c r="R65" s="600" t="s">
        <v>43</v>
      </c>
      <c r="S65" s="600" t="s">
        <v>43</v>
      </c>
      <c r="T65" s="600" t="s">
        <v>43</v>
      </c>
      <c r="U65" s="600" t="s">
        <v>43</v>
      </c>
      <c r="V65" s="600">
        <v>0.242</v>
      </c>
      <c r="W65" s="600" t="s">
        <v>43</v>
      </c>
      <c r="X65" s="600" t="s">
        <v>167</v>
      </c>
      <c r="Y65" s="600" t="s">
        <v>68</v>
      </c>
      <c r="Z65" s="600" t="s">
        <v>43</v>
      </c>
      <c r="AA65" s="255" t="s">
        <v>150</v>
      </c>
      <c r="AB65" s="255"/>
      <c r="AC65" s="255" t="s">
        <v>151</v>
      </c>
      <c r="AD65" s="255"/>
      <c r="AE65" s="255"/>
      <c r="AF65" s="796">
        <f t="shared" ref="AF65:AF67" si="6">V65*1.02</f>
        <v>0.24684</v>
      </c>
      <c r="AG65" s="651">
        <f t="shared" ref="AG65:AG67" si="7">V65/AF65</f>
        <v>0.980392156862745</v>
      </c>
      <c r="AH65" s="255"/>
      <c r="AI65" s="600"/>
      <c r="AJ65" s="600" t="s">
        <v>105</v>
      </c>
      <c r="AK65" s="600" t="s">
        <v>180</v>
      </c>
      <c r="AL65" s="600"/>
      <c r="AM65" s="600"/>
      <c r="AN65" s="600"/>
      <c r="AO65" s="600"/>
      <c r="AP65" s="600"/>
      <c r="AQ65" s="600"/>
      <c r="AR65" s="600"/>
      <c r="AS65" s="600"/>
      <c r="AT65" s="600"/>
      <c r="AU65" s="600"/>
      <c r="AV65" s="600" t="s">
        <v>394</v>
      </c>
      <c r="AW65" s="600">
        <v>1</v>
      </c>
      <c r="AX65" s="762" t="s">
        <v>395</v>
      </c>
    </row>
    <row r="66" s="761" customFormat="1" ht="39.95" customHeight="1" spans="1:49">
      <c r="A66" s="255">
        <f t="shared" si="5"/>
        <v>57</v>
      </c>
      <c r="B66" s="600">
        <v>1</v>
      </c>
      <c r="C66" s="600" t="s">
        <v>329</v>
      </c>
      <c r="D66" s="780" t="s">
        <v>396</v>
      </c>
      <c r="E66" s="600" t="s">
        <v>396</v>
      </c>
      <c r="F66" s="781" t="s">
        <v>397</v>
      </c>
      <c r="G66" s="600"/>
      <c r="H66" s="600" t="s">
        <v>304</v>
      </c>
      <c r="I66" s="600" t="s">
        <v>333</v>
      </c>
      <c r="J66" s="600"/>
      <c r="K66" s="600" t="s">
        <v>96</v>
      </c>
      <c r="L66" s="600" t="s">
        <v>396</v>
      </c>
      <c r="M66" s="600" t="s">
        <v>96</v>
      </c>
      <c r="N66" s="600" t="s">
        <v>99</v>
      </c>
      <c r="O66" s="600" t="s">
        <v>98</v>
      </c>
      <c r="P66" s="600" t="s">
        <v>121</v>
      </c>
      <c r="Q66" s="600" t="s">
        <v>393</v>
      </c>
      <c r="R66" s="600" t="s">
        <v>43</v>
      </c>
      <c r="S66" s="600" t="s">
        <v>43</v>
      </c>
      <c r="T66" s="600" t="s">
        <v>43</v>
      </c>
      <c r="U66" s="600" t="s">
        <v>43</v>
      </c>
      <c r="V66" s="600">
        <v>0.018</v>
      </c>
      <c r="W66" s="600" t="s">
        <v>43</v>
      </c>
      <c r="X66" s="600" t="s">
        <v>167</v>
      </c>
      <c r="Y66" s="600" t="s">
        <v>68</v>
      </c>
      <c r="Z66" s="600" t="s">
        <v>43</v>
      </c>
      <c r="AA66" s="255" t="s">
        <v>150</v>
      </c>
      <c r="AB66" s="255"/>
      <c r="AC66" s="255" t="s">
        <v>151</v>
      </c>
      <c r="AD66" s="255"/>
      <c r="AE66" s="255"/>
      <c r="AF66" s="796">
        <f t="shared" si="6"/>
        <v>0.01836</v>
      </c>
      <c r="AG66" s="651">
        <f t="shared" si="7"/>
        <v>0.980392156862745</v>
      </c>
      <c r="AH66" s="255"/>
      <c r="AI66" s="600"/>
      <c r="AJ66" s="600" t="s">
        <v>105</v>
      </c>
      <c r="AK66" s="600" t="s">
        <v>180</v>
      </c>
      <c r="AL66" s="600"/>
      <c r="AM66" s="600"/>
      <c r="AN66" s="600"/>
      <c r="AO66" s="600"/>
      <c r="AP66" s="600"/>
      <c r="AQ66" s="600"/>
      <c r="AR66" s="600"/>
      <c r="AS66" s="600"/>
      <c r="AT66" s="600"/>
      <c r="AU66" s="600"/>
      <c r="AV66" s="600"/>
      <c r="AW66" s="600">
        <v>1</v>
      </c>
    </row>
    <row r="67" s="761" customFormat="1" ht="39.95" customHeight="1" spans="1:49">
      <c r="A67" s="255">
        <f t="shared" si="5"/>
        <v>58</v>
      </c>
      <c r="B67" s="600">
        <v>1</v>
      </c>
      <c r="C67" s="600" t="s">
        <v>374</v>
      </c>
      <c r="D67" s="780" t="s">
        <v>398</v>
      </c>
      <c r="E67" s="600" t="s">
        <v>398</v>
      </c>
      <c r="F67" s="781" t="s">
        <v>399</v>
      </c>
      <c r="G67" s="600" t="s">
        <v>43</v>
      </c>
      <c r="H67" s="600" t="s">
        <v>304</v>
      </c>
      <c r="I67" s="600" t="s">
        <v>333</v>
      </c>
      <c r="J67" s="600"/>
      <c r="K67" s="600" t="s">
        <v>96</v>
      </c>
      <c r="L67" s="600" t="s">
        <v>400</v>
      </c>
      <c r="M67" s="600" t="s">
        <v>96</v>
      </c>
      <c r="N67" s="600" t="s">
        <v>99</v>
      </c>
      <c r="O67" s="600" t="s">
        <v>98</v>
      </c>
      <c r="P67" s="600" t="s">
        <v>121</v>
      </c>
      <c r="Q67" s="600" t="s">
        <v>393</v>
      </c>
      <c r="R67" s="600" t="s">
        <v>43</v>
      </c>
      <c r="S67" s="600" t="s">
        <v>43</v>
      </c>
      <c r="T67" s="600" t="s">
        <v>43</v>
      </c>
      <c r="U67" s="600" t="s">
        <v>43</v>
      </c>
      <c r="V67" s="817">
        <v>0.12</v>
      </c>
      <c r="W67" s="600" t="s">
        <v>43</v>
      </c>
      <c r="X67" s="600" t="s">
        <v>167</v>
      </c>
      <c r="Y67" s="600" t="s">
        <v>68</v>
      </c>
      <c r="Z67" s="600" t="s">
        <v>43</v>
      </c>
      <c r="AA67" s="255" t="s">
        <v>150</v>
      </c>
      <c r="AB67" s="255"/>
      <c r="AC67" s="255" t="s">
        <v>151</v>
      </c>
      <c r="AD67" s="255"/>
      <c r="AE67" s="255"/>
      <c r="AF67" s="796">
        <f t="shared" si="6"/>
        <v>0.1224</v>
      </c>
      <c r="AG67" s="651">
        <f t="shared" si="7"/>
        <v>0.980392156862745</v>
      </c>
      <c r="AH67" s="255"/>
      <c r="AI67" s="600"/>
      <c r="AJ67" s="600" t="s">
        <v>105</v>
      </c>
      <c r="AK67" s="600" t="s">
        <v>180</v>
      </c>
      <c r="AL67" s="600"/>
      <c r="AM67" s="600"/>
      <c r="AN67" s="600"/>
      <c r="AO67" s="600"/>
      <c r="AP67" s="600"/>
      <c r="AQ67" s="600"/>
      <c r="AR67" s="600"/>
      <c r="AS67" s="600"/>
      <c r="AT67" s="600"/>
      <c r="AU67" s="600"/>
      <c r="AV67" s="600" t="s">
        <v>43</v>
      </c>
      <c r="AW67" s="600">
        <v>1</v>
      </c>
    </row>
    <row r="68" s="761" customFormat="1" ht="39.95" customHeight="1" spans="1:49">
      <c r="A68" s="255">
        <f t="shared" ref="A68:A79" si="8">ROW()-9</f>
        <v>59</v>
      </c>
      <c r="B68" s="600">
        <v>1</v>
      </c>
      <c r="C68" s="600" t="s">
        <v>174</v>
      </c>
      <c r="D68" s="596" t="s">
        <v>401</v>
      </c>
      <c r="E68" s="600" t="s">
        <v>401</v>
      </c>
      <c r="F68" s="781" t="s">
        <v>402</v>
      </c>
      <c r="G68" s="600" t="s">
        <v>403</v>
      </c>
      <c r="H68" s="600" t="s">
        <v>304</v>
      </c>
      <c r="I68" s="600" t="s">
        <v>333</v>
      </c>
      <c r="J68" s="600"/>
      <c r="K68" s="600" t="s">
        <v>96</v>
      </c>
      <c r="L68" s="600" t="s">
        <v>401</v>
      </c>
      <c r="M68" s="600" t="s">
        <v>96</v>
      </c>
      <c r="N68" s="600" t="s">
        <v>99</v>
      </c>
      <c r="O68" s="600" t="s">
        <v>98</v>
      </c>
      <c r="P68" s="816" t="s">
        <v>404</v>
      </c>
      <c r="Q68" s="816" t="s">
        <v>185</v>
      </c>
      <c r="R68" s="600" t="s">
        <v>43</v>
      </c>
      <c r="S68" s="600" t="s">
        <v>43</v>
      </c>
      <c r="T68" s="600" t="s">
        <v>43</v>
      </c>
      <c r="U68" s="600" t="s">
        <v>43</v>
      </c>
      <c r="V68" s="817" t="s">
        <v>405</v>
      </c>
      <c r="W68" s="600" t="s">
        <v>43</v>
      </c>
      <c r="X68" s="600" t="s">
        <v>43</v>
      </c>
      <c r="Y68" s="600" t="s">
        <v>43</v>
      </c>
      <c r="Z68" s="818" t="s">
        <v>406</v>
      </c>
      <c r="AA68" s="255"/>
      <c r="AB68" s="818"/>
      <c r="AC68" s="818"/>
      <c r="AD68" s="818"/>
      <c r="AE68" s="818"/>
      <c r="AF68" s="819"/>
      <c r="AG68" s="820"/>
      <c r="AH68" s="818"/>
      <c r="AI68" s="818"/>
      <c r="AJ68" s="255" t="s">
        <v>116</v>
      </c>
      <c r="AK68" s="818" t="s">
        <v>407</v>
      </c>
      <c r="AL68" s="818"/>
      <c r="AM68" s="818"/>
      <c r="AN68" s="818"/>
      <c r="AO68" s="818"/>
      <c r="AP68" s="818"/>
      <c r="AQ68" s="818"/>
      <c r="AR68" s="818"/>
      <c r="AS68" s="818"/>
      <c r="AT68" s="818"/>
      <c r="AU68" s="818"/>
      <c r="AV68" s="600" t="s">
        <v>43</v>
      </c>
      <c r="AW68" s="600">
        <v>1</v>
      </c>
    </row>
    <row r="69" s="761" customFormat="1" ht="39.95" customHeight="1" spans="1:49">
      <c r="A69" s="255">
        <f t="shared" si="8"/>
        <v>60</v>
      </c>
      <c r="B69" s="600">
        <v>1</v>
      </c>
      <c r="C69" s="600" t="s">
        <v>43</v>
      </c>
      <c r="D69" s="780" t="s">
        <v>408</v>
      </c>
      <c r="E69" s="600" t="s">
        <v>408</v>
      </c>
      <c r="F69" s="781" t="s">
        <v>409</v>
      </c>
      <c r="G69" s="600" t="s">
        <v>43</v>
      </c>
      <c r="H69" s="600" t="s">
        <v>304</v>
      </c>
      <c r="I69" s="600" t="s">
        <v>333</v>
      </c>
      <c r="J69" s="600"/>
      <c r="K69" s="600" t="s">
        <v>96</v>
      </c>
      <c r="L69" s="600" t="s">
        <v>408</v>
      </c>
      <c r="M69" s="600" t="s">
        <v>96</v>
      </c>
      <c r="N69" s="600" t="s">
        <v>99</v>
      </c>
      <c r="O69" s="600" t="s">
        <v>98</v>
      </c>
      <c r="P69" s="600" t="s">
        <v>192</v>
      </c>
      <c r="Q69" s="600" t="s">
        <v>410</v>
      </c>
      <c r="R69" s="600" t="s">
        <v>43</v>
      </c>
      <c r="S69" s="600" t="s">
        <v>43</v>
      </c>
      <c r="T69" s="600" t="s">
        <v>411</v>
      </c>
      <c r="U69" s="600" t="s">
        <v>43</v>
      </c>
      <c r="V69" s="817">
        <v>0.0001</v>
      </c>
      <c r="W69" s="600" t="s">
        <v>43</v>
      </c>
      <c r="X69" s="600" t="s">
        <v>43</v>
      </c>
      <c r="Y69" s="600" t="s">
        <v>43</v>
      </c>
      <c r="Z69" s="600" t="s">
        <v>43</v>
      </c>
      <c r="AA69" s="255" t="s">
        <v>150</v>
      </c>
      <c r="AB69" s="255"/>
      <c r="AC69" s="255" t="s">
        <v>151</v>
      </c>
      <c r="AD69" s="255"/>
      <c r="AE69" s="255"/>
      <c r="AF69" s="796">
        <f t="shared" ref="AF69:AF71" si="9">V69*1.02</f>
        <v>0.000102</v>
      </c>
      <c r="AG69" s="651">
        <f t="shared" ref="AG69:AG71" si="10">V69/AF69</f>
        <v>0.980392156862745</v>
      </c>
      <c r="AH69" s="255"/>
      <c r="AI69" s="600"/>
      <c r="AJ69" s="255" t="s">
        <v>116</v>
      </c>
      <c r="AK69" s="600" t="s">
        <v>412</v>
      </c>
      <c r="AL69" s="600"/>
      <c r="AM69" s="600"/>
      <c r="AN69" s="600"/>
      <c r="AO69" s="600"/>
      <c r="AP69" s="600"/>
      <c r="AQ69" s="600"/>
      <c r="AR69" s="600"/>
      <c r="AS69" s="600"/>
      <c r="AT69" s="600"/>
      <c r="AU69" s="600"/>
      <c r="AV69" s="600" t="s">
        <v>43</v>
      </c>
      <c r="AW69" s="600">
        <v>5</v>
      </c>
    </row>
    <row r="70" s="761" customFormat="1" ht="39.95" customHeight="1" spans="1:49">
      <c r="A70" s="255">
        <f t="shared" si="8"/>
        <v>61</v>
      </c>
      <c r="B70" s="600">
        <v>1</v>
      </c>
      <c r="C70" s="600" t="s">
        <v>43</v>
      </c>
      <c r="D70" s="780" t="s">
        <v>413</v>
      </c>
      <c r="E70" s="600" t="s">
        <v>413</v>
      </c>
      <c r="F70" s="781" t="s">
        <v>414</v>
      </c>
      <c r="G70" s="600" t="s">
        <v>43</v>
      </c>
      <c r="H70" s="600" t="s">
        <v>304</v>
      </c>
      <c r="I70" s="600" t="s">
        <v>333</v>
      </c>
      <c r="J70" s="600"/>
      <c r="K70" s="600" t="s">
        <v>96</v>
      </c>
      <c r="L70" s="600" t="s">
        <v>413</v>
      </c>
      <c r="M70" s="600" t="s">
        <v>96</v>
      </c>
      <c r="N70" s="600" t="s">
        <v>99</v>
      </c>
      <c r="O70" s="600" t="s">
        <v>98</v>
      </c>
      <c r="P70" s="600" t="s">
        <v>121</v>
      </c>
      <c r="Q70" s="600" t="s">
        <v>415</v>
      </c>
      <c r="R70" s="600" t="s">
        <v>43</v>
      </c>
      <c r="S70" s="600" t="s">
        <v>43</v>
      </c>
      <c r="T70" s="600" t="s">
        <v>416</v>
      </c>
      <c r="U70" s="600" t="s">
        <v>43</v>
      </c>
      <c r="V70" s="817">
        <v>0.0007</v>
      </c>
      <c r="W70" s="600" t="s">
        <v>43</v>
      </c>
      <c r="X70" s="600" t="s">
        <v>43</v>
      </c>
      <c r="Y70" s="600" t="s">
        <v>43</v>
      </c>
      <c r="Z70" s="600" t="s">
        <v>43</v>
      </c>
      <c r="AA70" s="255" t="s">
        <v>150</v>
      </c>
      <c r="AB70" s="255"/>
      <c r="AC70" s="255" t="s">
        <v>151</v>
      </c>
      <c r="AD70" s="255"/>
      <c r="AE70" s="255"/>
      <c r="AF70" s="796">
        <f t="shared" si="9"/>
        <v>0.000714</v>
      </c>
      <c r="AG70" s="651">
        <f t="shared" si="10"/>
        <v>0.980392156862745</v>
      </c>
      <c r="AH70" s="255"/>
      <c r="AI70" s="600"/>
      <c r="AJ70" s="255" t="s">
        <v>116</v>
      </c>
      <c r="AK70" s="600" t="s">
        <v>412</v>
      </c>
      <c r="AL70" s="600"/>
      <c r="AM70" s="600"/>
      <c r="AN70" s="600"/>
      <c r="AO70" s="600"/>
      <c r="AP70" s="600"/>
      <c r="AQ70" s="600"/>
      <c r="AR70" s="600"/>
      <c r="AS70" s="600"/>
      <c r="AT70" s="600"/>
      <c r="AU70" s="600"/>
      <c r="AV70" s="600" t="s">
        <v>43</v>
      </c>
      <c r="AW70" s="600">
        <v>1</v>
      </c>
    </row>
    <row r="71" s="761" customFormat="1" ht="39.95" customHeight="1" spans="1:49">
      <c r="A71" s="255">
        <f t="shared" si="8"/>
        <v>62</v>
      </c>
      <c r="B71" s="600">
        <v>1</v>
      </c>
      <c r="C71" s="600" t="s">
        <v>43</v>
      </c>
      <c r="D71" s="780" t="s">
        <v>417</v>
      </c>
      <c r="E71" s="600" t="s">
        <v>417</v>
      </c>
      <c r="F71" s="781" t="s">
        <v>418</v>
      </c>
      <c r="G71" s="600" t="s">
        <v>43</v>
      </c>
      <c r="H71" s="600" t="s">
        <v>304</v>
      </c>
      <c r="I71" s="600" t="s">
        <v>333</v>
      </c>
      <c r="J71" s="600"/>
      <c r="K71" s="600" t="s">
        <v>96</v>
      </c>
      <c r="L71" s="600" t="s">
        <v>417</v>
      </c>
      <c r="M71" s="600" t="s">
        <v>96</v>
      </c>
      <c r="N71" s="600" t="s">
        <v>99</v>
      </c>
      <c r="O71" s="600" t="s">
        <v>98</v>
      </c>
      <c r="P71" s="600" t="s">
        <v>121</v>
      </c>
      <c r="Q71" s="600" t="s">
        <v>415</v>
      </c>
      <c r="R71" s="600" t="s">
        <v>43</v>
      </c>
      <c r="S71" s="600" t="s">
        <v>43</v>
      </c>
      <c r="T71" s="600" t="s">
        <v>416</v>
      </c>
      <c r="U71" s="600" t="s">
        <v>43</v>
      </c>
      <c r="V71" s="817">
        <v>0.0007</v>
      </c>
      <c r="W71" s="600" t="s">
        <v>43</v>
      </c>
      <c r="X71" s="600" t="s">
        <v>43</v>
      </c>
      <c r="Y71" s="600" t="s">
        <v>43</v>
      </c>
      <c r="Z71" s="600" t="s">
        <v>43</v>
      </c>
      <c r="AA71" s="255" t="s">
        <v>150</v>
      </c>
      <c r="AB71" s="255"/>
      <c r="AC71" s="255" t="s">
        <v>151</v>
      </c>
      <c r="AD71" s="255"/>
      <c r="AE71" s="255"/>
      <c r="AF71" s="796">
        <f t="shared" si="9"/>
        <v>0.000714</v>
      </c>
      <c r="AG71" s="651">
        <f t="shared" si="10"/>
        <v>0.980392156862745</v>
      </c>
      <c r="AH71" s="255"/>
      <c r="AI71" s="600"/>
      <c r="AJ71" s="255" t="s">
        <v>116</v>
      </c>
      <c r="AK71" s="600" t="s">
        <v>419</v>
      </c>
      <c r="AL71" s="600"/>
      <c r="AM71" s="600"/>
      <c r="AN71" s="600"/>
      <c r="AO71" s="600"/>
      <c r="AP71" s="600"/>
      <c r="AQ71" s="600"/>
      <c r="AR71" s="600"/>
      <c r="AS71" s="600"/>
      <c r="AT71" s="600"/>
      <c r="AU71" s="600"/>
      <c r="AV71" s="600" t="s">
        <v>43</v>
      </c>
      <c r="AW71" s="600">
        <v>1</v>
      </c>
    </row>
    <row r="72" s="761" customFormat="1" ht="39.95" customHeight="1" spans="1:50">
      <c r="A72" s="255">
        <f t="shared" si="8"/>
        <v>63</v>
      </c>
      <c r="B72" s="600">
        <v>1</v>
      </c>
      <c r="C72" s="600" t="s">
        <v>43</v>
      </c>
      <c r="D72" s="780" t="s">
        <v>420</v>
      </c>
      <c r="E72" s="814" t="s">
        <v>420</v>
      </c>
      <c r="F72" s="815" t="s">
        <v>421</v>
      </c>
      <c r="G72" s="252" t="s">
        <v>422</v>
      </c>
      <c r="H72" s="600" t="s">
        <v>304</v>
      </c>
      <c r="I72" s="600" t="s">
        <v>333</v>
      </c>
      <c r="J72" s="600"/>
      <c r="K72" s="600" t="s">
        <v>96</v>
      </c>
      <c r="L72" s="814" t="s">
        <v>420</v>
      </c>
      <c r="M72" s="600" t="s">
        <v>96</v>
      </c>
      <c r="N72" s="600" t="s">
        <v>99</v>
      </c>
      <c r="O72" s="600" t="s">
        <v>98</v>
      </c>
      <c r="P72" s="600" t="s">
        <v>305</v>
      </c>
      <c r="Q72" s="600" t="s">
        <v>43</v>
      </c>
      <c r="R72" s="600" t="s">
        <v>423</v>
      </c>
      <c r="S72" s="600" t="s">
        <v>43</v>
      </c>
      <c r="T72" s="600" t="s">
        <v>43</v>
      </c>
      <c r="U72" s="600" t="s">
        <v>43</v>
      </c>
      <c r="V72" s="817">
        <v>0.0015</v>
      </c>
      <c r="W72" s="600" t="s">
        <v>43</v>
      </c>
      <c r="X72" s="600" t="s">
        <v>43</v>
      </c>
      <c r="Y72" s="600" t="s">
        <v>43</v>
      </c>
      <c r="Z72" s="600" t="s">
        <v>424</v>
      </c>
      <c r="AA72" s="255"/>
      <c r="AB72" s="600"/>
      <c r="AC72" s="600"/>
      <c r="AD72" s="600"/>
      <c r="AE72" s="600"/>
      <c r="AF72" s="799"/>
      <c r="AG72" s="806"/>
      <c r="AH72" s="600"/>
      <c r="AI72" s="600"/>
      <c r="AJ72" s="255" t="s">
        <v>116</v>
      </c>
      <c r="AK72" s="821"/>
      <c r="AL72" s="600"/>
      <c r="AM72" s="600"/>
      <c r="AN72" s="600"/>
      <c r="AO72" s="600"/>
      <c r="AP72" s="600"/>
      <c r="AQ72" s="600"/>
      <c r="AR72" s="600"/>
      <c r="AS72" s="600"/>
      <c r="AT72" s="600"/>
      <c r="AU72" s="600"/>
      <c r="AV72" s="600" t="s">
        <v>43</v>
      </c>
      <c r="AW72" s="600">
        <v>2</v>
      </c>
      <c r="AX72" s="413" t="s">
        <v>124</v>
      </c>
    </row>
    <row r="73" s="761" customFormat="1" ht="39.95" customHeight="1" spans="1:49">
      <c r="A73" s="255">
        <f t="shared" si="8"/>
        <v>64</v>
      </c>
      <c r="B73" s="600">
        <v>1</v>
      </c>
      <c r="C73" s="600" t="s">
        <v>43</v>
      </c>
      <c r="D73" s="780" t="s">
        <v>425</v>
      </c>
      <c r="E73" s="600" t="s">
        <v>426</v>
      </c>
      <c r="F73" s="781" t="s">
        <v>427</v>
      </c>
      <c r="G73" s="600" t="s">
        <v>428</v>
      </c>
      <c r="H73" s="600" t="s">
        <v>304</v>
      </c>
      <c r="I73" s="600" t="s">
        <v>333</v>
      </c>
      <c r="J73" s="600"/>
      <c r="K73" s="600" t="s">
        <v>96</v>
      </c>
      <c r="L73" s="600" t="s">
        <v>426</v>
      </c>
      <c r="M73" s="600" t="s">
        <v>96</v>
      </c>
      <c r="N73" s="600" t="s">
        <v>99</v>
      </c>
      <c r="O73" s="600" t="s">
        <v>98</v>
      </c>
      <c r="P73" s="600" t="s">
        <v>305</v>
      </c>
      <c r="Q73" s="600" t="s">
        <v>43</v>
      </c>
      <c r="R73" s="600" t="s">
        <v>429</v>
      </c>
      <c r="S73" s="600" t="s">
        <v>430</v>
      </c>
      <c r="T73" s="600" t="s">
        <v>43</v>
      </c>
      <c r="U73" s="600" t="s">
        <v>43</v>
      </c>
      <c r="V73" s="817">
        <v>0.0023</v>
      </c>
      <c r="W73" s="600" t="s">
        <v>43</v>
      </c>
      <c r="X73" s="600" t="s">
        <v>43</v>
      </c>
      <c r="Y73" s="600" t="s">
        <v>43</v>
      </c>
      <c r="Z73" s="600" t="s">
        <v>431</v>
      </c>
      <c r="AA73" s="255"/>
      <c r="AB73" s="600"/>
      <c r="AC73" s="600"/>
      <c r="AD73" s="600"/>
      <c r="AE73" s="600"/>
      <c r="AF73" s="799"/>
      <c r="AG73" s="806"/>
      <c r="AH73" s="600"/>
      <c r="AI73" s="600"/>
      <c r="AJ73" s="255" t="s">
        <v>116</v>
      </c>
      <c r="AK73" s="600" t="s">
        <v>432</v>
      </c>
      <c r="AL73" s="600"/>
      <c r="AM73" s="600"/>
      <c r="AN73" s="600"/>
      <c r="AO73" s="600"/>
      <c r="AP73" s="600"/>
      <c r="AQ73" s="600"/>
      <c r="AR73" s="600"/>
      <c r="AS73" s="600"/>
      <c r="AT73" s="600"/>
      <c r="AU73" s="600"/>
      <c r="AV73" s="600" t="s">
        <v>43</v>
      </c>
      <c r="AW73" s="600">
        <v>7</v>
      </c>
    </row>
    <row r="74" s="761" customFormat="1" ht="39.95" customHeight="1" spans="1:49">
      <c r="A74" s="255">
        <f t="shared" si="8"/>
        <v>65</v>
      </c>
      <c r="B74" s="600">
        <v>1</v>
      </c>
      <c r="C74" s="600" t="s">
        <v>43</v>
      </c>
      <c r="D74" s="780" t="s">
        <v>433</v>
      </c>
      <c r="E74" s="600" t="s">
        <v>434</v>
      </c>
      <c r="F74" s="781" t="s">
        <v>435</v>
      </c>
      <c r="G74" s="600" t="s">
        <v>43</v>
      </c>
      <c r="H74" s="600" t="s">
        <v>304</v>
      </c>
      <c r="I74" s="600" t="s">
        <v>333</v>
      </c>
      <c r="J74" s="600"/>
      <c r="K74" s="600" t="s">
        <v>96</v>
      </c>
      <c r="L74" s="600" t="s">
        <v>434</v>
      </c>
      <c r="M74" s="600" t="s">
        <v>96</v>
      </c>
      <c r="N74" s="600" t="s">
        <v>99</v>
      </c>
      <c r="O74" s="600" t="s">
        <v>98</v>
      </c>
      <c r="P74" s="600" t="s">
        <v>305</v>
      </c>
      <c r="Q74" s="600" t="s">
        <v>43</v>
      </c>
      <c r="R74" s="600" t="s">
        <v>43</v>
      </c>
      <c r="S74" s="600" t="s">
        <v>43</v>
      </c>
      <c r="T74" s="600" t="s">
        <v>43</v>
      </c>
      <c r="U74" s="600" t="s">
        <v>43</v>
      </c>
      <c r="V74" s="817">
        <v>0.001</v>
      </c>
      <c r="W74" s="600" t="s">
        <v>43</v>
      </c>
      <c r="X74" s="600" t="s">
        <v>43</v>
      </c>
      <c r="Y74" s="600" t="s">
        <v>43</v>
      </c>
      <c r="Z74" s="600" t="s">
        <v>431</v>
      </c>
      <c r="AA74" s="255"/>
      <c r="AB74" s="600"/>
      <c r="AC74" s="600"/>
      <c r="AD74" s="600"/>
      <c r="AE74" s="600"/>
      <c r="AF74" s="799"/>
      <c r="AG74" s="806"/>
      <c r="AH74" s="600"/>
      <c r="AI74" s="600"/>
      <c r="AJ74" s="255" t="s">
        <v>116</v>
      </c>
      <c r="AK74" s="600" t="s">
        <v>436</v>
      </c>
      <c r="AL74" s="600"/>
      <c r="AM74" s="600"/>
      <c r="AN74" s="600"/>
      <c r="AO74" s="600"/>
      <c r="AP74" s="600"/>
      <c r="AQ74" s="600"/>
      <c r="AR74" s="600"/>
      <c r="AS74" s="600"/>
      <c r="AT74" s="600"/>
      <c r="AU74" s="600"/>
      <c r="AV74" s="600" t="s">
        <v>43</v>
      </c>
      <c r="AW74" s="600">
        <v>34</v>
      </c>
    </row>
    <row r="75" s="761" customFormat="1" ht="39.95" customHeight="1" spans="1:49">
      <c r="A75" s="255">
        <f t="shared" si="8"/>
        <v>66</v>
      </c>
      <c r="B75" s="600">
        <v>1</v>
      </c>
      <c r="C75" s="600" t="s">
        <v>43</v>
      </c>
      <c r="D75" s="780" t="s">
        <v>437</v>
      </c>
      <c r="E75" s="600" t="s">
        <v>437</v>
      </c>
      <c r="F75" s="781" t="s">
        <v>438</v>
      </c>
      <c r="G75" s="600" t="s">
        <v>322</v>
      </c>
      <c r="H75" s="600" t="s">
        <v>304</v>
      </c>
      <c r="I75" s="600" t="s">
        <v>333</v>
      </c>
      <c r="J75" s="600"/>
      <c r="K75" s="600" t="s">
        <v>96</v>
      </c>
      <c r="L75" s="600" t="s">
        <v>437</v>
      </c>
      <c r="M75" s="600" t="s">
        <v>96</v>
      </c>
      <c r="N75" s="600" t="s">
        <v>99</v>
      </c>
      <c r="O75" s="600" t="s">
        <v>98</v>
      </c>
      <c r="P75" s="600" t="s">
        <v>192</v>
      </c>
      <c r="Q75" s="600" t="s">
        <v>43</v>
      </c>
      <c r="R75" s="600" t="s">
        <v>43</v>
      </c>
      <c r="S75" s="600" t="s">
        <v>43</v>
      </c>
      <c r="T75" s="600" t="s">
        <v>43</v>
      </c>
      <c r="U75" s="600" t="s">
        <v>43</v>
      </c>
      <c r="V75" s="817">
        <v>0.0001</v>
      </c>
      <c r="W75" s="600" t="s">
        <v>43</v>
      </c>
      <c r="X75" s="600" t="s">
        <v>43</v>
      </c>
      <c r="Y75" s="600" t="s">
        <v>43</v>
      </c>
      <c r="Z75" s="600" t="s">
        <v>43</v>
      </c>
      <c r="AA75" s="255"/>
      <c r="AB75" s="600"/>
      <c r="AC75" s="600"/>
      <c r="AD75" s="600"/>
      <c r="AE75" s="600"/>
      <c r="AF75" s="799"/>
      <c r="AG75" s="806"/>
      <c r="AH75" s="600"/>
      <c r="AI75" s="600"/>
      <c r="AJ75" s="255" t="s">
        <v>116</v>
      </c>
      <c r="AK75" s="600" t="s">
        <v>439</v>
      </c>
      <c r="AL75" s="600"/>
      <c r="AM75" s="600"/>
      <c r="AN75" s="600"/>
      <c r="AO75" s="600"/>
      <c r="AP75" s="600"/>
      <c r="AQ75" s="600"/>
      <c r="AR75" s="600"/>
      <c r="AS75" s="600"/>
      <c r="AT75" s="600"/>
      <c r="AU75" s="600"/>
      <c r="AV75" s="600" t="s">
        <v>43</v>
      </c>
      <c r="AW75" s="600">
        <v>1</v>
      </c>
    </row>
    <row r="76" s="761" customFormat="1" ht="39.95" customHeight="1" spans="1:49">
      <c r="A76" s="255">
        <f t="shared" si="8"/>
        <v>67</v>
      </c>
      <c r="B76" s="600">
        <v>1</v>
      </c>
      <c r="C76" s="600" t="s">
        <v>440</v>
      </c>
      <c r="D76" s="596" t="s">
        <v>441</v>
      </c>
      <c r="E76" s="600" t="s">
        <v>442</v>
      </c>
      <c r="F76" s="781" t="s">
        <v>443</v>
      </c>
      <c r="G76" s="600"/>
      <c r="H76" s="600" t="s">
        <v>96</v>
      </c>
      <c r="I76" s="600" t="s">
        <v>333</v>
      </c>
      <c r="J76" s="666"/>
      <c r="K76" s="255" t="s">
        <v>96</v>
      </c>
      <c r="L76" s="600"/>
      <c r="M76" s="600"/>
      <c r="N76" s="600" t="s">
        <v>99</v>
      </c>
      <c r="O76" s="600" t="s">
        <v>98</v>
      </c>
      <c r="P76" s="600" t="s">
        <v>165</v>
      </c>
      <c r="Q76" s="600" t="s">
        <v>101</v>
      </c>
      <c r="R76" s="255" t="s">
        <v>43</v>
      </c>
      <c r="S76" s="255" t="s">
        <v>43</v>
      </c>
      <c r="T76" s="600"/>
      <c r="U76" s="600"/>
      <c r="V76" s="817"/>
      <c r="W76" s="600"/>
      <c r="X76" s="600"/>
      <c r="Y76" s="600"/>
      <c r="Z76" s="600"/>
      <c r="AA76" s="255"/>
      <c r="AB76" s="600"/>
      <c r="AC76" s="600"/>
      <c r="AD76" s="600"/>
      <c r="AE76" s="600"/>
      <c r="AF76" s="799"/>
      <c r="AG76" s="806"/>
      <c r="AH76" s="600"/>
      <c r="AI76" s="600"/>
      <c r="AJ76" s="255" t="s">
        <v>116</v>
      </c>
      <c r="AK76" s="600" t="s">
        <v>444</v>
      </c>
      <c r="AL76" s="600"/>
      <c r="AM76" s="600"/>
      <c r="AN76" s="600"/>
      <c r="AO76" s="600"/>
      <c r="AP76" s="600"/>
      <c r="AQ76" s="600"/>
      <c r="AR76" s="600"/>
      <c r="AS76" s="600"/>
      <c r="AT76" s="600"/>
      <c r="AU76" s="600"/>
      <c r="AV76" s="600"/>
      <c r="AW76" s="600">
        <v>1</v>
      </c>
    </row>
    <row r="77" s="761" customFormat="1" ht="39.95" customHeight="1" spans="1:50">
      <c r="A77" s="255">
        <f t="shared" si="8"/>
        <v>68</v>
      </c>
      <c r="B77" s="600">
        <v>1</v>
      </c>
      <c r="C77" s="600" t="s">
        <v>440</v>
      </c>
      <c r="D77" s="596" t="s">
        <v>445</v>
      </c>
      <c r="E77" s="600" t="s">
        <v>446</v>
      </c>
      <c r="F77" s="781" t="s">
        <v>447</v>
      </c>
      <c r="G77" s="600"/>
      <c r="H77" s="600" t="s">
        <v>96</v>
      </c>
      <c r="I77" s="600" t="s">
        <v>333</v>
      </c>
      <c r="J77" s="666"/>
      <c r="K77" s="255" t="s">
        <v>96</v>
      </c>
      <c r="L77" s="600"/>
      <c r="M77" s="600"/>
      <c r="N77" s="600" t="s">
        <v>99</v>
      </c>
      <c r="O77" s="600" t="s">
        <v>98</v>
      </c>
      <c r="P77" s="600" t="s">
        <v>165</v>
      </c>
      <c r="Q77" s="600" t="s">
        <v>101</v>
      </c>
      <c r="R77" s="255" t="s">
        <v>43</v>
      </c>
      <c r="S77" s="255" t="s">
        <v>43</v>
      </c>
      <c r="T77" s="600"/>
      <c r="U77" s="600"/>
      <c r="V77" s="817"/>
      <c r="W77" s="600"/>
      <c r="X77" s="600"/>
      <c r="Y77" s="600"/>
      <c r="Z77" s="600"/>
      <c r="AA77" s="255"/>
      <c r="AB77" s="600"/>
      <c r="AC77" s="600"/>
      <c r="AD77" s="600"/>
      <c r="AE77" s="600"/>
      <c r="AF77" s="799"/>
      <c r="AG77" s="806"/>
      <c r="AH77" s="600"/>
      <c r="AI77" s="600"/>
      <c r="AJ77" s="255" t="s">
        <v>116</v>
      </c>
      <c r="AK77" s="600" t="s">
        <v>448</v>
      </c>
      <c r="AL77" s="600"/>
      <c r="AM77" s="600"/>
      <c r="AN77" s="600"/>
      <c r="AO77" s="600"/>
      <c r="AP77" s="600"/>
      <c r="AQ77" s="600"/>
      <c r="AR77" s="600"/>
      <c r="AS77" s="600"/>
      <c r="AT77" s="600"/>
      <c r="AU77" s="600"/>
      <c r="AV77" s="600"/>
      <c r="AW77" s="600">
        <v>1</v>
      </c>
      <c r="AX77" s="762" t="s">
        <v>449</v>
      </c>
    </row>
    <row r="78" s="761" customFormat="1" ht="39.95" customHeight="1" spans="1:49">
      <c r="A78" s="255">
        <f t="shared" si="8"/>
        <v>69</v>
      </c>
      <c r="B78" s="600">
        <v>1</v>
      </c>
      <c r="C78" s="600"/>
      <c r="D78" s="780" t="s">
        <v>450</v>
      </c>
      <c r="E78" s="600" t="s">
        <v>450</v>
      </c>
      <c r="F78" s="781" t="s">
        <v>451</v>
      </c>
      <c r="G78" s="600" t="s">
        <v>452</v>
      </c>
      <c r="H78" s="600" t="s">
        <v>96</v>
      </c>
      <c r="I78" s="600" t="s">
        <v>333</v>
      </c>
      <c r="J78" s="666"/>
      <c r="K78" s="255" t="s">
        <v>96</v>
      </c>
      <c r="L78" s="600" t="s">
        <v>453</v>
      </c>
      <c r="M78" s="255" t="s">
        <v>43</v>
      </c>
      <c r="N78" s="600" t="s">
        <v>99</v>
      </c>
      <c r="O78" s="255" t="s">
        <v>43</v>
      </c>
      <c r="P78" s="600" t="s">
        <v>165</v>
      </c>
      <c r="Q78" s="600" t="s">
        <v>101</v>
      </c>
      <c r="R78" s="255" t="s">
        <v>43</v>
      </c>
      <c r="S78" s="255" t="s">
        <v>43</v>
      </c>
      <c r="T78" s="255" t="s">
        <v>43</v>
      </c>
      <c r="U78" s="255" t="s">
        <v>43</v>
      </c>
      <c r="V78" s="255" t="s">
        <v>43</v>
      </c>
      <c r="W78" s="255" t="s">
        <v>43</v>
      </c>
      <c r="X78" s="255" t="s">
        <v>43</v>
      </c>
      <c r="Y78" s="255" t="s">
        <v>43</v>
      </c>
      <c r="Z78" s="255" t="s">
        <v>43</v>
      </c>
      <c r="AA78" s="255"/>
      <c r="AB78" s="255"/>
      <c r="AC78" s="255"/>
      <c r="AD78" s="255"/>
      <c r="AE78" s="255"/>
      <c r="AF78" s="796"/>
      <c r="AG78" s="651"/>
      <c r="AH78" s="255"/>
      <c r="AI78" s="255"/>
      <c r="AJ78" s="255" t="s">
        <v>116</v>
      </c>
      <c r="AK78" s="255" t="s">
        <v>454</v>
      </c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 t="s">
        <v>453</v>
      </c>
      <c r="AW78" s="600">
        <v>1</v>
      </c>
    </row>
  </sheetData>
  <autoFilter ref="A8:BF78">
    <extLst/>
  </autoFilter>
  <mergeCells count="54">
    <mergeCell ref="A1:AW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L15">
    <cfRule type="duplicateValues" dxfId="0" priority="71"/>
  </conditionalFormatting>
  <conditionalFormatting sqref="E28:F28">
    <cfRule type="duplicateValues" dxfId="0" priority="66"/>
  </conditionalFormatting>
  <conditionalFormatting sqref="E29">
    <cfRule type="duplicateValues" dxfId="0" priority="65"/>
  </conditionalFormatting>
  <conditionalFormatting sqref="G29"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L31">
    <cfRule type="duplicateValues" dxfId="0" priority="61"/>
  </conditionalFormatting>
  <conditionalFormatting sqref="L44">
    <cfRule type="duplicateValues" dxfId="0" priority="60"/>
  </conditionalFormatting>
  <conditionalFormatting sqref="E47">
    <cfRule type="duplicateValues" dxfId="0" priority="74"/>
  </conditionalFormatting>
  <conditionalFormatting sqref="L47">
    <cfRule type="duplicateValues" dxfId="0" priority="73"/>
  </conditionalFormatting>
  <conditionalFormatting sqref="E51">
    <cfRule type="duplicateValues" dxfId="0" priority="99"/>
    <cfRule type="duplicateValues" dxfId="0" priority="104"/>
    <cfRule type="duplicateValues" dxfId="0" priority="107"/>
  </conditionalFormatting>
  <conditionalFormatting sqref="L51">
    <cfRule type="duplicateValues" dxfId="0" priority="105"/>
  </conditionalFormatting>
  <conditionalFormatting sqref="C62:D62">
    <cfRule type="cellIs" dxfId="1" priority="98" operator="equal">
      <formula>"J6L"</formula>
    </cfRule>
  </conditionalFormatting>
  <conditionalFormatting sqref="E62">
    <cfRule type="duplicateValues" dxfId="0" priority="82"/>
  </conditionalFormatting>
  <conditionalFormatting sqref="E62:G62">
    <cfRule type="duplicateValues" dxfId="0" priority="87"/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 stopIfTrue="1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 stopIfTrue="1"/>
  </conditionalFormatting>
  <conditionalFormatting sqref="N62:O62">
    <cfRule type="cellIs" dxfId="3" priority="83" operator="equal">
      <formula>"N"</formula>
    </cfRule>
    <cfRule type="cellIs" dxfId="4" priority="84" operator="equal">
      <formula>"Y"</formula>
    </cfRule>
  </conditionalFormatting>
  <conditionalFormatting sqref="E63">
    <cfRule type="duplicateValues" dxfId="0" priority="77"/>
  </conditionalFormatting>
  <conditionalFormatting sqref="N63:O63">
    <cfRule type="cellIs" dxfId="3" priority="78" operator="equal">
      <formula>"N"</formula>
    </cfRule>
    <cfRule type="cellIs" dxfId="4" priority="79" operator="equal">
      <formula>"Y"</formula>
    </cfRule>
  </conditionalFormatting>
  <conditionalFormatting sqref="L64">
    <cfRule type="duplicateValues" dxfId="0" priority="75"/>
  </conditionalFormatting>
  <conditionalFormatting sqref="N65:O65">
    <cfRule type="cellIs" dxfId="3" priority="147" operator="equal">
      <formula>"N"</formula>
    </cfRule>
    <cfRule type="cellIs" dxfId="4" priority="148" operator="equal">
      <formula>"Y"</formula>
    </cfRule>
  </conditionalFormatting>
  <conditionalFormatting sqref="E67">
    <cfRule type="duplicateValues" dxfId="0" priority="784"/>
  </conditionalFormatting>
  <conditionalFormatting sqref="L67">
    <cfRule type="duplicateValues" dxfId="0" priority="785"/>
  </conditionalFormatting>
  <conditionalFormatting sqref="C68:D68">
    <cfRule type="cellIs" dxfId="1" priority="136" operator="equal">
      <formula>"J6L"</formula>
    </cfRule>
  </conditionalFormatting>
  <conditionalFormatting sqref="E68:F68">
    <cfRule type="duplicateValues" dxfId="0" priority="130"/>
    <cfRule type="duplicateValues" dxfId="0" priority="131"/>
  </conditionalFormatting>
  <conditionalFormatting sqref="E68">
    <cfRule type="duplicateValues" dxfId="0" priority="127"/>
  </conditionalFormatting>
  <conditionalFormatting sqref="L68">
    <cfRule type="duplicateValues" dxfId="0" priority="128"/>
    <cfRule type="duplicateValues" dxfId="0" priority="129"/>
  </conditionalFormatting>
  <conditionalFormatting sqref="N68:O68">
    <cfRule type="cellIs" dxfId="3" priority="132" operator="equal">
      <formula>"N"</formula>
    </cfRule>
    <cfRule type="cellIs" dxfId="4" priority="133" operator="equal">
      <formula>"Y"</formula>
    </cfRule>
  </conditionalFormatting>
  <conditionalFormatting sqref="AW68">
    <cfRule type="cellIs" dxfId="5" priority="134" operator="equal">
      <formula>1</formula>
    </cfRule>
    <cfRule type="cellIs" dxfId="3" priority="135" operator="equal">
      <formula>0</formula>
    </cfRule>
  </conditionalFormatting>
  <conditionalFormatting sqref="E72">
    <cfRule type="duplicateValues" dxfId="0" priority="125"/>
  </conditionalFormatting>
  <conditionalFormatting sqref="L72">
    <cfRule type="duplicateValues" dxfId="0" priority="123"/>
  </conditionalFormatting>
  <conditionalFormatting sqref="E$1:E$1048576">
    <cfRule type="duplicateValues" dxfId="0" priority="2"/>
    <cfRule type="duplicateValues" dxfId="0" priority="30"/>
  </conditionalFormatting>
  <conditionalFormatting sqref="E11:E12">
    <cfRule type="duplicateValues" dxfId="0" priority="76"/>
  </conditionalFormatting>
  <conditionalFormatting sqref="E14:E15">
    <cfRule type="duplicateValues" dxfId="0" priority="72"/>
  </conditionalFormatting>
  <conditionalFormatting sqref="E28:E29">
    <cfRule type="duplicateValues" dxfId="0" priority="64"/>
  </conditionalFormatting>
  <conditionalFormatting sqref="E31:E33">
    <cfRule type="duplicateValues" dxfId="0" priority="63"/>
  </conditionalFormatting>
  <conditionalFormatting sqref="E44:E46">
    <cfRule type="duplicateValues" dxfId="0" priority="58"/>
  </conditionalFormatting>
  <conditionalFormatting sqref="E64:E66">
    <cfRule type="duplicateValues" dxfId="0" priority="779"/>
  </conditionalFormatting>
  <conditionalFormatting sqref="E69:E78">
    <cfRule type="duplicateValues" dxfId="0" priority="794"/>
  </conditionalFormatting>
  <conditionalFormatting sqref="L32:L33">
    <cfRule type="duplicateValues" dxfId="0" priority="62"/>
  </conditionalFormatting>
  <conditionalFormatting sqref="L45:L46">
    <cfRule type="duplicateValues" dxfId="0" priority="59"/>
  </conditionalFormatting>
  <conditionalFormatting sqref="L65:L66">
    <cfRule type="duplicateValues" dxfId="0" priority="152"/>
  </conditionalFormatting>
  <conditionalFormatting sqref="L69:L78">
    <cfRule type="duplicateValues" dxfId="0" priority="796"/>
  </conditionalFormatting>
  <conditionalFormatting sqref="O66:O67">
    <cfRule type="cellIs" dxfId="3" priority="138" operator="equal">
      <formula>"N"</formula>
    </cfRule>
    <cfRule type="cellIs" dxfId="4" priority="139" operator="equal">
      <formula>"Y"</formula>
    </cfRule>
  </conditionalFormatting>
  <conditionalFormatting sqref="AW65:AW66">
    <cfRule type="cellIs" dxfId="5" priority="149" operator="equal">
      <formula>1</formula>
    </cfRule>
    <cfRule type="cellIs" dxfId="3" priority="150" operator="equal">
      <formula>0</formula>
    </cfRule>
  </conditionalFormatting>
  <conditionalFormatting sqref="AW76:AW78">
    <cfRule type="cellIs" dxfId="5" priority="111" operator="equal">
      <formula>1</formula>
    </cfRule>
    <cfRule type="cellIs" dxfId="3" priority="112" operator="equal">
      <formula>0</formula>
    </cfRule>
  </conditionalFormatting>
  <conditionalFormatting sqref="E1 E79:E1048576">
    <cfRule type="duplicateValues" dxfId="0" priority="675"/>
  </conditionalFormatting>
  <conditionalFormatting sqref="N51:O56">
    <cfRule type="cellIs" dxfId="3" priority="100" operator="equal">
      <formula>"N"</formula>
    </cfRule>
    <cfRule type="cellIs" dxfId="4" priority="101" operator="equal">
      <formula>"Y"</formula>
    </cfRule>
  </conditionalFormatting>
  <conditionalFormatting sqref="AW62:AW64 AW69:AW75 AW67 AW51">
    <cfRule type="cellIs" dxfId="5" priority="158" operator="equal">
      <formula>1</formula>
    </cfRule>
    <cfRule type="cellIs" dxfId="3" priority="159" operator="equal">
      <formula>0</formula>
    </cfRule>
  </conditionalFormatting>
  <conditionalFormatting sqref="C64:D67 C69:D78">
    <cfRule type="cellIs" dxfId="1" priority="161" operator="equal">
      <formula>"J6L"</formula>
    </cfRule>
  </conditionalFormatting>
  <conditionalFormatting sqref="N64:O64 N66:N67 N69:O77 N78">
    <cfRule type="cellIs" dxfId="3" priority="156" operator="equal">
      <formula>"N"</formula>
    </cfRule>
    <cfRule type="cellIs" dxfId="4" priority="157" operator="equal">
      <formula>"Y"</formula>
    </cfRule>
  </conditionalFormatting>
  <dataValidations count="3">
    <dataValidation type="list" allowBlank="1" showInputMessage="1" showErrorMessage="1" sqref="P25 P26 P68">
      <formula1>"装配总成件,焊接总成件,面料,塑料件,冷镦,钣金件,机加工件,标准件,非标件,线材件,管材件,圆钢"</formula1>
    </dataValidation>
    <dataValidation type="list" allowBlank="1" showInputMessage="1" showErrorMessage="1" sqref="O48">
      <formula1>"Y,N"</formula1>
    </dataValidation>
    <dataValidation type="list" allowBlank="1" showInputMessage="1" showErrorMessage="1" sqref="Z68 AB68:AI68 AK68:AU68">
      <formula1>"镀白锌,发黑,氧化铁皮膜,电泳（ED),——,镀黑锌,热处理（调质处理）,喷漆,"</formula1>
    </dataValidation>
  </dataValidations>
  <hyperlinks>
    <hyperlink ref="F20" location="SHT0012295!A1" display="驾驶员靠背泡沫总成"/>
    <hyperlink ref="F21" location="SHT0012294!A1" display="靠背骨架焊接总成"/>
    <hyperlink ref="F23" location="SHT0011613!A1" display="右侧扶手本体总成"/>
    <hyperlink ref="F61" location="SHT0012220!A1" display="坐垫泡沫总成"/>
    <hyperlink ref="F62" location="SHT0014598!A1" display="坐盆总成"/>
  </hyperlinks>
  <printOptions horizontalCentered="1"/>
  <pageMargins left="0.236220472440945" right="0.236220472440945" top="0.748031496062992" bottom="0.748031496062992" header="0.31496062992126" footer="0.31496062992126"/>
  <pageSetup paperSize="8" scale="63" orientation="landscape"/>
  <headerFooter>
    <oddFooter>&amp;C第 &amp;P 页，共 &amp;N 页</oddFooter>
  </headerFooter>
  <colBreaks count="1" manualBreakCount="1">
    <brk id="4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"/>
  <sheetViews>
    <sheetView view="pageBreakPreview" zoomScale="70" zoomScaleNormal="100" workbookViewId="0">
      <selection activeCell="H29" sqref="H29"/>
    </sheetView>
  </sheetViews>
  <sheetFormatPr defaultColWidth="4.62727272727273" defaultRowHeight="16.5"/>
  <cols>
    <col min="1" max="1" width="3.75454545454545" style="669" customWidth="1"/>
    <col min="2" max="2" width="10.8727272727273" style="669" customWidth="1"/>
    <col min="3" max="3" width="15.5" style="669" customWidth="1"/>
    <col min="4" max="4" width="18.5" style="669" customWidth="1"/>
    <col min="5" max="5" width="23.5" style="669" customWidth="1"/>
    <col min="6" max="6" width="4.87272727272727" style="669" customWidth="1"/>
    <col min="7" max="7" width="4.62727272727273" style="669" customWidth="1"/>
    <col min="8" max="8" width="10.7545454545455" style="669" customWidth="1"/>
    <col min="9" max="9" width="0.127272727272727" style="669" customWidth="1"/>
    <col min="10" max="10" width="25.6272727272727" style="669" customWidth="1"/>
    <col min="11" max="11" width="10.8727272727273" style="669" customWidth="1"/>
    <col min="12" max="12" width="3.5" style="669" customWidth="1"/>
    <col min="13" max="13" width="6.37272727272727" style="669" customWidth="1"/>
    <col min="14" max="14" width="5" style="669" customWidth="1"/>
    <col min="15" max="15" width="5.87272727272727" style="669" customWidth="1"/>
    <col min="16" max="16" width="7.87272727272727" style="669" customWidth="1"/>
    <col min="17" max="17" width="6.12727272727273" style="669" customWidth="1"/>
    <col min="18" max="18" width="13.1272727272727" style="669" customWidth="1"/>
    <col min="19" max="19" width="21" style="669" customWidth="1"/>
    <col min="20" max="20" width="4.62727272727273" style="669" customWidth="1"/>
    <col min="21" max="21" width="8" style="669" customWidth="1"/>
    <col min="22" max="22" width="11.5" style="669" customWidth="1"/>
    <col min="23" max="23" width="11.6272727272727" style="669" customWidth="1"/>
    <col min="24" max="24" width="13.1272727272727" style="669" customWidth="1"/>
    <col min="25" max="25" width="10" style="669" customWidth="1"/>
    <col min="26" max="26" width="11.2545454545455" style="669" customWidth="1"/>
    <col min="27" max="247" width="9" style="669" customWidth="1"/>
    <col min="248" max="248" width="3.12727272727273" style="669" customWidth="1"/>
    <col min="249" max="249" width="7.62727272727273" style="669" customWidth="1"/>
    <col min="250" max="250" width="4.12727272727273" style="669" customWidth="1"/>
    <col min="251" max="251" width="17" style="669" customWidth="1"/>
    <col min="252" max="252" width="3.62727272727273" style="669" customWidth="1"/>
    <col min="253" max="253" width="9.12727272727273" style="669" customWidth="1"/>
    <col min="254" max="254" width="3.62727272727273" style="669" customWidth="1"/>
    <col min="255" max="16384" width="4.62727272727273" style="669"/>
  </cols>
  <sheetData>
    <row r="1" s="668" customFormat="1" ht="30.75" customHeight="1" spans="1:28">
      <c r="A1" s="670"/>
      <c r="B1" s="670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722"/>
      <c r="S1" s="722"/>
      <c r="T1" s="722"/>
      <c r="U1" s="722"/>
      <c r="V1" s="723" t="s">
        <v>0</v>
      </c>
      <c r="W1" s="723"/>
      <c r="X1" s="723"/>
      <c r="Y1" s="723"/>
      <c r="Z1" s="723"/>
      <c r="AA1" s="722"/>
      <c r="AB1" s="724"/>
    </row>
    <row r="2" s="668" customFormat="1" ht="34.5" customHeight="1" spans="1:27">
      <c r="A2" s="670" t="s">
        <v>1</v>
      </c>
      <c r="B2" s="670"/>
      <c r="C2" s="672"/>
      <c r="D2" s="672"/>
      <c r="E2" s="673" t="s">
        <v>2</v>
      </c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724"/>
      <c r="S2" s="724"/>
      <c r="T2" s="724"/>
      <c r="V2" s="723"/>
      <c r="W2" s="723"/>
      <c r="X2" s="723"/>
      <c r="Y2" s="723"/>
      <c r="Z2" s="723"/>
      <c r="AA2" s="724"/>
    </row>
    <row r="3" s="668" customFormat="1" ht="28.5" customHeight="1" spans="1:28">
      <c r="A3" s="674" t="s">
        <v>3</v>
      </c>
      <c r="B3" s="675"/>
      <c r="C3" s="676" t="s">
        <v>4</v>
      </c>
      <c r="D3" s="676"/>
      <c r="E3" s="677" t="s">
        <v>455</v>
      </c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725"/>
      <c r="T3" s="726" t="s">
        <v>6</v>
      </c>
      <c r="U3" s="726"/>
      <c r="V3" s="726" t="s">
        <v>7</v>
      </c>
      <c r="W3" s="726" t="s">
        <v>8</v>
      </c>
      <c r="X3" s="726" t="s">
        <v>9</v>
      </c>
      <c r="Y3" s="748" t="s">
        <v>10</v>
      </c>
      <c r="Z3" s="749" t="s">
        <v>11</v>
      </c>
      <c r="AA3" s="750"/>
      <c r="AB3" s="724"/>
    </row>
    <row r="4" s="668" customFormat="1" ht="36" customHeight="1" spans="1:28">
      <c r="A4" s="678"/>
      <c r="B4" s="679"/>
      <c r="C4" s="680"/>
      <c r="D4" s="680"/>
      <c r="E4" s="681" t="s">
        <v>12</v>
      </c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727"/>
      <c r="S4" s="727"/>
      <c r="T4" s="728"/>
      <c r="U4" s="728"/>
      <c r="V4" s="728"/>
      <c r="W4" s="728"/>
      <c r="X4" s="729"/>
      <c r="Y4" s="751" t="s">
        <v>13</v>
      </c>
      <c r="Z4" s="752"/>
      <c r="AA4" s="750"/>
      <c r="AB4" s="724"/>
    </row>
    <row r="5" ht="36.75" customHeight="1" spans="1:26">
      <c r="A5" s="682" t="s">
        <v>14</v>
      </c>
      <c r="B5" s="683"/>
      <c r="C5" s="683"/>
      <c r="D5" s="684" t="s">
        <v>15</v>
      </c>
      <c r="E5" s="684"/>
      <c r="F5" s="684"/>
      <c r="G5" s="684"/>
      <c r="H5" s="684" t="s">
        <v>16</v>
      </c>
      <c r="I5" s="684"/>
      <c r="J5" s="684"/>
      <c r="K5" s="684"/>
      <c r="L5" s="684"/>
      <c r="M5" s="684" t="s">
        <v>17</v>
      </c>
      <c r="N5" s="684"/>
      <c r="O5" s="684"/>
      <c r="P5" s="684"/>
      <c r="Q5" s="684"/>
      <c r="R5" s="684"/>
      <c r="S5" s="684"/>
      <c r="T5" s="684" t="s">
        <v>18</v>
      </c>
      <c r="U5" s="684"/>
      <c r="V5" s="697" t="s">
        <v>19</v>
      </c>
      <c r="W5" s="697"/>
      <c r="X5" s="697" t="s">
        <v>20</v>
      </c>
      <c r="Y5" s="697"/>
      <c r="Z5" s="753"/>
    </row>
    <row r="6" ht="66" customHeight="1" spans="1:26">
      <c r="A6" s="685"/>
      <c r="B6" s="686"/>
      <c r="C6" s="686"/>
      <c r="D6" s="684">
        <v>1</v>
      </c>
      <c r="E6" s="687" t="s">
        <v>456</v>
      </c>
      <c r="F6" s="688"/>
      <c r="G6" s="689"/>
      <c r="H6" s="690" t="s">
        <v>457</v>
      </c>
      <c r="I6" s="690"/>
      <c r="J6" s="690"/>
      <c r="K6" s="690"/>
      <c r="L6" s="690"/>
      <c r="M6" s="708" t="s">
        <v>458</v>
      </c>
      <c r="N6" s="708"/>
      <c r="O6" s="708"/>
      <c r="P6" s="708"/>
      <c r="Q6" s="708"/>
      <c r="R6" s="708"/>
      <c r="S6" s="708"/>
      <c r="T6" s="690">
        <v>1</v>
      </c>
      <c r="U6" s="690"/>
      <c r="V6" s="697"/>
      <c r="W6" s="697"/>
      <c r="X6" s="687" t="s">
        <v>459</v>
      </c>
      <c r="Y6" s="688"/>
      <c r="Z6" s="689"/>
    </row>
    <row r="7" ht="42" customHeight="1" spans="1:26">
      <c r="A7" s="685"/>
      <c r="B7" s="686"/>
      <c r="C7" s="686"/>
      <c r="D7" s="684"/>
      <c r="E7" s="691"/>
      <c r="F7" s="688"/>
      <c r="G7" s="689"/>
      <c r="H7" s="690"/>
      <c r="I7" s="690"/>
      <c r="J7" s="690"/>
      <c r="K7" s="690"/>
      <c r="L7" s="690"/>
      <c r="M7" s="708"/>
      <c r="N7" s="708"/>
      <c r="O7" s="708"/>
      <c r="P7" s="708"/>
      <c r="Q7" s="708"/>
      <c r="R7" s="708"/>
      <c r="S7" s="708"/>
      <c r="T7" s="690"/>
      <c r="U7" s="690"/>
      <c r="V7" s="697"/>
      <c r="W7" s="697"/>
      <c r="X7" s="730"/>
      <c r="Y7" s="754"/>
      <c r="Z7" s="755"/>
    </row>
    <row r="8" ht="42" customHeight="1" spans="1:26">
      <c r="A8" s="685"/>
      <c r="B8" s="686"/>
      <c r="C8" s="686"/>
      <c r="D8" s="684"/>
      <c r="E8" s="691"/>
      <c r="F8" s="688"/>
      <c r="G8" s="689"/>
      <c r="H8" s="690"/>
      <c r="I8" s="690"/>
      <c r="J8" s="690"/>
      <c r="K8" s="690"/>
      <c r="L8" s="690"/>
      <c r="M8" s="708"/>
      <c r="N8" s="708"/>
      <c r="O8" s="708"/>
      <c r="P8" s="708"/>
      <c r="Q8" s="708"/>
      <c r="R8" s="708"/>
      <c r="S8" s="708"/>
      <c r="T8" s="690"/>
      <c r="U8" s="690"/>
      <c r="V8" s="697"/>
      <c r="W8" s="697"/>
      <c r="X8" s="730"/>
      <c r="Y8" s="754"/>
      <c r="Z8" s="755"/>
    </row>
    <row r="9" ht="42" customHeight="1" spans="1:26">
      <c r="A9" s="685"/>
      <c r="B9" s="686"/>
      <c r="C9" s="686"/>
      <c r="D9" s="692"/>
      <c r="E9" s="693"/>
      <c r="F9" s="693"/>
      <c r="G9" s="693"/>
      <c r="H9" s="693"/>
      <c r="I9" s="693"/>
      <c r="J9" s="693"/>
      <c r="K9" s="693"/>
      <c r="L9" s="693"/>
      <c r="M9" s="709"/>
      <c r="N9" s="709"/>
      <c r="O9" s="709"/>
      <c r="P9" s="709"/>
      <c r="Q9" s="709"/>
      <c r="R9" s="709"/>
      <c r="S9" s="709"/>
      <c r="T9" s="693"/>
      <c r="U9" s="693"/>
      <c r="V9" s="731"/>
      <c r="W9" s="731"/>
      <c r="X9" s="732"/>
      <c r="Y9" s="756"/>
      <c r="Z9" s="757"/>
    </row>
    <row r="10" ht="42" customHeight="1" spans="1:26">
      <c r="A10" s="685"/>
      <c r="B10" s="686"/>
      <c r="C10" s="686"/>
      <c r="D10" s="692"/>
      <c r="E10" s="693"/>
      <c r="F10" s="693"/>
      <c r="G10" s="693"/>
      <c r="H10" s="693"/>
      <c r="I10" s="693"/>
      <c r="J10" s="693"/>
      <c r="K10" s="693"/>
      <c r="L10" s="693"/>
      <c r="M10" s="709"/>
      <c r="N10" s="709"/>
      <c r="O10" s="709"/>
      <c r="P10" s="709"/>
      <c r="Q10" s="709"/>
      <c r="R10" s="709"/>
      <c r="S10" s="709"/>
      <c r="T10" s="693"/>
      <c r="U10" s="693"/>
      <c r="V10" s="731"/>
      <c r="W10" s="731"/>
      <c r="X10" s="732"/>
      <c r="Y10" s="756"/>
      <c r="Z10" s="757"/>
    </row>
    <row r="11" ht="22.5" customHeight="1" spans="1:26">
      <c r="A11" s="685"/>
      <c r="B11" s="686"/>
      <c r="C11" s="686"/>
      <c r="D11" s="684">
        <v>6</v>
      </c>
      <c r="E11" s="694"/>
      <c r="F11" s="694"/>
      <c r="G11" s="695"/>
      <c r="H11" s="690" t="s">
        <v>460</v>
      </c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7"/>
      <c r="W11" s="697"/>
      <c r="X11" s="733"/>
      <c r="Y11" s="733"/>
      <c r="Z11" s="758"/>
    </row>
    <row r="12" s="669" customFormat="1" ht="29.25" customHeight="1" spans="1:26">
      <c r="A12" s="696" t="s">
        <v>25</v>
      </c>
      <c r="B12" s="697"/>
      <c r="C12" s="697"/>
      <c r="D12" s="698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697"/>
      <c r="Z12" s="753"/>
    </row>
    <row r="13" s="669" customFormat="1" ht="33.75" customHeight="1" spans="1:26">
      <c r="A13" s="699" t="s">
        <v>26</v>
      </c>
      <c r="B13" s="697" t="s">
        <v>27</v>
      </c>
      <c r="C13" s="697"/>
      <c r="D13" s="697" t="s">
        <v>28</v>
      </c>
      <c r="E13" s="697" t="s">
        <v>29</v>
      </c>
      <c r="F13" s="697" t="s">
        <v>30</v>
      </c>
      <c r="G13" s="697"/>
      <c r="H13" s="697"/>
      <c r="I13" s="697"/>
      <c r="J13" s="697" t="s">
        <v>31</v>
      </c>
      <c r="K13" s="697" t="s">
        <v>32</v>
      </c>
      <c r="L13" s="697"/>
      <c r="M13" s="697"/>
      <c r="N13" s="697" t="s">
        <v>26</v>
      </c>
      <c r="O13" s="697" t="s">
        <v>33</v>
      </c>
      <c r="P13" s="697"/>
      <c r="Q13" s="697" t="s">
        <v>28</v>
      </c>
      <c r="R13" s="697"/>
      <c r="S13" s="697" t="s">
        <v>29</v>
      </c>
      <c r="T13" s="697" t="s">
        <v>30</v>
      </c>
      <c r="U13" s="697"/>
      <c r="V13" s="697"/>
      <c r="W13" s="697" t="s">
        <v>31</v>
      </c>
      <c r="X13" s="697"/>
      <c r="Y13" s="697" t="s">
        <v>32</v>
      </c>
      <c r="Z13" s="753"/>
    </row>
    <row r="14" s="669" customFormat="1" ht="20.1" customHeight="1" spans="1:26">
      <c r="A14" s="696">
        <v>1</v>
      </c>
      <c r="B14" s="700"/>
      <c r="C14" s="700"/>
      <c r="D14" s="701"/>
      <c r="E14" s="702"/>
      <c r="F14" s="703"/>
      <c r="G14" s="703"/>
      <c r="H14" s="703"/>
      <c r="I14" s="703"/>
      <c r="J14" s="703"/>
      <c r="K14" s="710"/>
      <c r="L14" s="710"/>
      <c r="M14" s="710"/>
      <c r="N14" s="711"/>
      <c r="O14" s="700"/>
      <c r="P14" s="700"/>
      <c r="Q14" s="701"/>
      <c r="R14" s="701"/>
      <c r="S14" s="704"/>
      <c r="T14" s="704"/>
      <c r="U14" s="705"/>
      <c r="V14" s="705"/>
      <c r="W14" s="734"/>
      <c r="X14" s="734"/>
      <c r="Y14" s="734"/>
      <c r="Z14" s="734"/>
    </row>
    <row r="15" s="669" customFormat="1" ht="20.1" customHeight="1" spans="1:26">
      <c r="A15" s="696">
        <v>2</v>
      </c>
      <c r="B15" s="700"/>
      <c r="C15" s="700"/>
      <c r="D15" s="701"/>
      <c r="E15" s="702"/>
      <c r="F15" s="703"/>
      <c r="G15" s="703"/>
      <c r="H15" s="703"/>
      <c r="I15" s="703"/>
      <c r="J15" s="703"/>
      <c r="K15" s="710"/>
      <c r="L15" s="710"/>
      <c r="M15" s="710"/>
      <c r="N15" s="711"/>
      <c r="O15" s="700"/>
      <c r="P15" s="700"/>
      <c r="Q15" s="701"/>
      <c r="R15" s="701"/>
      <c r="S15" s="705"/>
      <c r="T15" s="704"/>
      <c r="U15" s="705"/>
      <c r="V15" s="705"/>
      <c r="W15" s="734"/>
      <c r="X15" s="734"/>
      <c r="Y15" s="734"/>
      <c r="Z15" s="734"/>
    </row>
    <row r="16" s="669" customFormat="1" ht="20.1" customHeight="1" spans="1:26">
      <c r="A16" s="696">
        <v>3</v>
      </c>
      <c r="B16" s="700"/>
      <c r="C16" s="700"/>
      <c r="D16" s="701"/>
      <c r="E16" s="702"/>
      <c r="F16" s="703"/>
      <c r="G16" s="703"/>
      <c r="H16" s="703"/>
      <c r="I16" s="703"/>
      <c r="J16" s="703"/>
      <c r="K16" s="710"/>
      <c r="L16" s="710"/>
      <c r="M16" s="710"/>
      <c r="N16" s="711"/>
      <c r="O16" s="700"/>
      <c r="P16" s="700"/>
      <c r="Q16" s="701"/>
      <c r="R16" s="701"/>
      <c r="S16" s="705"/>
      <c r="T16" s="704"/>
      <c r="U16" s="705"/>
      <c r="V16" s="705"/>
      <c r="W16" s="734"/>
      <c r="X16" s="734"/>
      <c r="Y16" s="734"/>
      <c r="Z16" s="734"/>
    </row>
    <row r="17" s="669" customFormat="1" ht="20.1" customHeight="1" spans="1:26">
      <c r="A17" s="696">
        <v>4</v>
      </c>
      <c r="B17" s="700"/>
      <c r="C17" s="700"/>
      <c r="D17" s="701"/>
      <c r="E17" s="702"/>
      <c r="F17" s="703"/>
      <c r="G17" s="703"/>
      <c r="H17" s="703"/>
      <c r="I17" s="703"/>
      <c r="J17" s="703"/>
      <c r="K17" s="710"/>
      <c r="L17" s="710"/>
      <c r="M17" s="710"/>
      <c r="N17" s="711"/>
      <c r="O17" s="712"/>
      <c r="P17" s="712"/>
      <c r="Q17" s="711"/>
      <c r="R17" s="711"/>
      <c r="S17" s="698"/>
      <c r="T17" s="734"/>
      <c r="U17" s="734"/>
      <c r="V17" s="734"/>
      <c r="W17" s="734"/>
      <c r="X17" s="734"/>
      <c r="Y17" s="734"/>
      <c r="Z17" s="734"/>
    </row>
    <row r="18" s="669" customFormat="1" ht="20.1" customHeight="1" spans="1:26">
      <c r="A18" s="696">
        <v>5</v>
      </c>
      <c r="B18" s="700"/>
      <c r="C18" s="700"/>
      <c r="D18" s="701"/>
      <c r="E18" s="702"/>
      <c r="F18" s="704"/>
      <c r="G18" s="705"/>
      <c r="H18" s="705"/>
      <c r="I18" s="705"/>
      <c r="J18" s="710"/>
      <c r="K18" s="713"/>
      <c r="L18" s="714"/>
      <c r="M18" s="715"/>
      <c r="N18" s="711"/>
      <c r="O18" s="712"/>
      <c r="P18" s="712"/>
      <c r="Q18" s="711"/>
      <c r="R18" s="711"/>
      <c r="S18" s="698"/>
      <c r="T18" s="734"/>
      <c r="U18" s="734"/>
      <c r="V18" s="734"/>
      <c r="W18" s="734"/>
      <c r="X18" s="734"/>
      <c r="Y18" s="734"/>
      <c r="Z18" s="734"/>
    </row>
    <row r="19" s="669" customFormat="1" ht="20.1" customHeight="1" spans="1:26">
      <c r="A19" s="696">
        <v>6</v>
      </c>
      <c r="B19" s="700"/>
      <c r="C19" s="700"/>
      <c r="D19" s="701"/>
      <c r="E19" s="702"/>
      <c r="F19" s="704"/>
      <c r="G19" s="705"/>
      <c r="H19" s="705"/>
      <c r="I19" s="705"/>
      <c r="J19" s="710"/>
      <c r="K19" s="713"/>
      <c r="L19" s="714"/>
      <c r="M19" s="715"/>
      <c r="N19" s="711"/>
      <c r="O19" s="712"/>
      <c r="P19" s="712"/>
      <c r="Q19" s="711"/>
      <c r="R19" s="711"/>
      <c r="S19" s="698"/>
      <c r="T19" s="734"/>
      <c r="U19" s="734"/>
      <c r="V19" s="734"/>
      <c r="W19" s="734"/>
      <c r="X19" s="734"/>
      <c r="Y19" s="734"/>
      <c r="Z19" s="734"/>
    </row>
    <row r="20" s="669" customFormat="1" ht="20.1" customHeight="1" spans="1:26">
      <c r="A20" s="696">
        <v>7</v>
      </c>
      <c r="B20" s="700"/>
      <c r="C20" s="700"/>
      <c r="D20" s="701"/>
      <c r="E20" s="702"/>
      <c r="F20" s="706"/>
      <c r="G20" s="707"/>
      <c r="H20" s="707"/>
      <c r="I20" s="705"/>
      <c r="J20" s="710"/>
      <c r="K20" s="713"/>
      <c r="L20" s="714"/>
      <c r="M20" s="715"/>
      <c r="N20" s="716"/>
      <c r="O20" s="717"/>
      <c r="P20" s="718"/>
      <c r="Q20" s="717"/>
      <c r="R20" s="718"/>
      <c r="S20" s="735"/>
      <c r="T20" s="736"/>
      <c r="U20" s="737"/>
      <c r="V20" s="738"/>
      <c r="W20" s="739"/>
      <c r="X20" s="740"/>
      <c r="Y20" s="739"/>
      <c r="Z20" s="740"/>
    </row>
    <row r="21" s="669" customFormat="1" ht="20.1" customHeight="1" spans="1:26">
      <c r="A21" s="696">
        <v>8</v>
      </c>
      <c r="B21" s="700"/>
      <c r="C21" s="700"/>
      <c r="D21" s="701"/>
      <c r="E21" s="702"/>
      <c r="F21" s="704"/>
      <c r="G21" s="705"/>
      <c r="H21" s="705"/>
      <c r="I21" s="705"/>
      <c r="J21" s="710"/>
      <c r="K21" s="713"/>
      <c r="L21" s="714"/>
      <c r="M21" s="715"/>
      <c r="N21" s="719"/>
      <c r="O21" s="720"/>
      <c r="P21" s="721"/>
      <c r="Q21" s="720"/>
      <c r="R21" s="721"/>
      <c r="S21" s="741"/>
      <c r="T21" s="742"/>
      <c r="U21" s="743"/>
      <c r="V21" s="744"/>
      <c r="W21" s="745"/>
      <c r="X21" s="746"/>
      <c r="Y21" s="745"/>
      <c r="Z21" s="746"/>
    </row>
    <row r="22" s="669" customFormat="1" ht="20.1" customHeight="1" spans="1:26">
      <c r="A22" s="696">
        <v>9</v>
      </c>
      <c r="B22" s="700"/>
      <c r="C22" s="700"/>
      <c r="D22" s="701"/>
      <c r="E22" s="702"/>
      <c r="F22" s="704"/>
      <c r="G22" s="705"/>
      <c r="H22" s="705"/>
      <c r="I22" s="705"/>
      <c r="J22" s="710"/>
      <c r="K22" s="713"/>
      <c r="L22" s="714"/>
      <c r="M22" s="715"/>
      <c r="N22" s="711"/>
      <c r="O22" s="712"/>
      <c r="P22" s="712"/>
      <c r="Q22" s="711"/>
      <c r="R22" s="711"/>
      <c r="S22" s="747"/>
      <c r="T22" s="711"/>
      <c r="U22" s="711"/>
      <c r="V22" s="711"/>
      <c r="W22" s="711"/>
      <c r="X22" s="711"/>
      <c r="Y22" s="759"/>
      <c r="Z22" s="760"/>
    </row>
    <row r="23" s="669" customFormat="1" ht="20.1" customHeight="1" spans="1:26">
      <c r="A23" s="696">
        <v>10</v>
      </c>
      <c r="B23" s="700"/>
      <c r="C23" s="700"/>
      <c r="D23" s="701"/>
      <c r="E23" s="702"/>
      <c r="F23" s="704"/>
      <c r="G23" s="705"/>
      <c r="H23" s="705"/>
      <c r="I23" s="705"/>
      <c r="J23" s="710"/>
      <c r="K23" s="713"/>
      <c r="L23" s="714"/>
      <c r="M23" s="715"/>
      <c r="N23" s="711"/>
      <c r="O23" s="712"/>
      <c r="P23" s="712"/>
      <c r="Q23" s="711"/>
      <c r="R23" s="711"/>
      <c r="S23" s="747"/>
      <c r="T23" s="711"/>
      <c r="U23" s="711"/>
      <c r="V23" s="711"/>
      <c r="W23" s="711"/>
      <c r="X23" s="711"/>
      <c r="Y23" s="759"/>
      <c r="Z23" s="760"/>
    </row>
    <row r="24" s="669" customFormat="1" ht="20.1" customHeight="1" spans="1:26">
      <c r="A24" s="696">
        <v>11</v>
      </c>
      <c r="B24" s="700"/>
      <c r="C24" s="700"/>
      <c r="D24" s="701"/>
      <c r="E24" s="702"/>
      <c r="F24" s="704"/>
      <c r="G24" s="705"/>
      <c r="H24" s="705"/>
      <c r="J24" s="698"/>
      <c r="K24" s="710"/>
      <c r="L24" s="710"/>
      <c r="M24" s="710"/>
      <c r="N24" s="711"/>
      <c r="O24" s="712"/>
      <c r="P24" s="712"/>
      <c r="Q24" s="711"/>
      <c r="R24" s="711"/>
      <c r="S24" s="747"/>
      <c r="T24" s="711"/>
      <c r="U24" s="711"/>
      <c r="V24" s="711"/>
      <c r="W24" s="711"/>
      <c r="X24" s="711"/>
      <c r="Y24" s="759"/>
      <c r="Z24" s="759"/>
    </row>
    <row r="25" s="669" customFormat="1" ht="20.1" customHeight="1" spans="1:26">
      <c r="A25" s="696">
        <v>12</v>
      </c>
      <c r="B25" s="700"/>
      <c r="C25" s="700"/>
      <c r="D25" s="701"/>
      <c r="E25" s="702"/>
      <c r="F25" s="704"/>
      <c r="G25" s="705"/>
      <c r="H25" s="705"/>
      <c r="J25" s="698"/>
      <c r="K25" s="710"/>
      <c r="L25" s="710"/>
      <c r="M25" s="710"/>
      <c r="N25" s="711"/>
      <c r="O25" s="712"/>
      <c r="P25" s="712"/>
      <c r="Q25" s="711"/>
      <c r="R25" s="711"/>
      <c r="S25" s="747"/>
      <c r="T25" s="711"/>
      <c r="U25" s="711"/>
      <c r="V25" s="711"/>
      <c r="W25" s="711"/>
      <c r="X25" s="711"/>
      <c r="Y25" s="759"/>
      <c r="Z25" s="759"/>
    </row>
    <row r="26" s="669" customFormat="1" ht="20.1" customHeight="1" spans="1:26">
      <c r="A26" s="696">
        <v>13</v>
      </c>
      <c r="B26" s="700"/>
      <c r="C26" s="700"/>
      <c r="D26" s="701"/>
      <c r="E26" s="702"/>
      <c r="F26" s="704"/>
      <c r="G26" s="705"/>
      <c r="H26" s="705"/>
      <c r="J26" s="698"/>
      <c r="K26" s="710"/>
      <c r="L26" s="710"/>
      <c r="M26" s="710"/>
      <c r="N26" s="711"/>
      <c r="O26" s="712"/>
      <c r="P26" s="712"/>
      <c r="Q26" s="711"/>
      <c r="R26" s="711"/>
      <c r="S26" s="747"/>
      <c r="T26" s="711"/>
      <c r="U26" s="711"/>
      <c r="V26" s="711"/>
      <c r="W26" s="711"/>
      <c r="X26" s="711"/>
      <c r="Y26" s="759"/>
      <c r="Z26" s="759"/>
    </row>
  </sheetData>
  <mergeCells count="172">
    <mergeCell ref="A1:B1"/>
    <mergeCell ref="C1:E1"/>
    <mergeCell ref="F1:Q1"/>
    <mergeCell ref="E2:Q2"/>
    <mergeCell ref="E3:R3"/>
    <mergeCell ref="T3:U3"/>
    <mergeCell ref="E4:Q4"/>
    <mergeCell ref="R4:S4"/>
    <mergeCell ref="T4:U4"/>
    <mergeCell ref="A5:C5"/>
    <mergeCell ref="E5:G5"/>
    <mergeCell ref="H5:L5"/>
    <mergeCell ref="M5:S5"/>
    <mergeCell ref="T5:U5"/>
    <mergeCell ref="V5:W5"/>
    <mergeCell ref="X5:Z5"/>
    <mergeCell ref="E6:G6"/>
    <mergeCell ref="H6:L6"/>
    <mergeCell ref="M6:S6"/>
    <mergeCell ref="T6:U6"/>
    <mergeCell ref="V6:W6"/>
    <mergeCell ref="X6:Z6"/>
    <mergeCell ref="E7:G7"/>
    <mergeCell ref="H7:L7"/>
    <mergeCell ref="M7:S7"/>
    <mergeCell ref="T7:U7"/>
    <mergeCell ref="V7:W7"/>
    <mergeCell ref="X7:Z7"/>
    <mergeCell ref="E8:G8"/>
    <mergeCell ref="H8:L8"/>
    <mergeCell ref="M8:S8"/>
    <mergeCell ref="T8:U8"/>
    <mergeCell ref="V8:W8"/>
    <mergeCell ref="X8:Z8"/>
    <mergeCell ref="E9:G9"/>
    <mergeCell ref="H9:L9"/>
    <mergeCell ref="M9:S9"/>
    <mergeCell ref="T9:U9"/>
    <mergeCell ref="V9:W9"/>
    <mergeCell ref="X9:Z9"/>
    <mergeCell ref="E10:G10"/>
    <mergeCell ref="H10:L10"/>
    <mergeCell ref="M10:S10"/>
    <mergeCell ref="T10:U10"/>
    <mergeCell ref="V10:W10"/>
    <mergeCell ref="X10:Z10"/>
    <mergeCell ref="E11:G11"/>
    <mergeCell ref="H11:L11"/>
    <mergeCell ref="M11:S11"/>
    <mergeCell ref="T11:U11"/>
    <mergeCell ref="V11:W11"/>
    <mergeCell ref="X11:Z11"/>
    <mergeCell ref="A12:C12"/>
    <mergeCell ref="E12:G12"/>
    <mergeCell ref="H12:L12"/>
    <mergeCell ref="M12:S12"/>
    <mergeCell ref="T12:U12"/>
    <mergeCell ref="V12:X12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B14:C14"/>
    <mergeCell ref="F14:I14"/>
    <mergeCell ref="K14:M14"/>
    <mergeCell ref="O14:P14"/>
    <mergeCell ref="Q14:R14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B18:C18"/>
    <mergeCell ref="F18:H18"/>
    <mergeCell ref="K18:M18"/>
    <mergeCell ref="O18:P18"/>
    <mergeCell ref="Q18:R18"/>
    <mergeCell ref="T18:V18"/>
    <mergeCell ref="W18:X18"/>
    <mergeCell ref="Y18:Z18"/>
    <mergeCell ref="B19:C19"/>
    <mergeCell ref="F19:H19"/>
    <mergeCell ref="K19:M19"/>
    <mergeCell ref="O19:P19"/>
    <mergeCell ref="Q19:R19"/>
    <mergeCell ref="T19:V19"/>
    <mergeCell ref="W19:X19"/>
    <mergeCell ref="Y19:Z19"/>
    <mergeCell ref="B20:C20"/>
    <mergeCell ref="F20:H20"/>
    <mergeCell ref="K20:M20"/>
    <mergeCell ref="B21:C21"/>
    <mergeCell ref="F21:H21"/>
    <mergeCell ref="K21:M21"/>
    <mergeCell ref="B22:C22"/>
    <mergeCell ref="F22:H22"/>
    <mergeCell ref="K22:M22"/>
    <mergeCell ref="O22:P22"/>
    <mergeCell ref="Q22:R22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W23:X23"/>
    <mergeCell ref="Y23:Z23"/>
    <mergeCell ref="B24:C24"/>
    <mergeCell ref="F24:H24"/>
    <mergeCell ref="K24:M24"/>
    <mergeCell ref="O24:P24"/>
    <mergeCell ref="Q24:R24"/>
    <mergeCell ref="T24:V24"/>
    <mergeCell ref="W24:X24"/>
    <mergeCell ref="Y24:Z24"/>
    <mergeCell ref="B25:C25"/>
    <mergeCell ref="F25:H25"/>
    <mergeCell ref="K25:M25"/>
    <mergeCell ref="O25:P25"/>
    <mergeCell ref="Q25:R25"/>
    <mergeCell ref="T25:V25"/>
    <mergeCell ref="W25:X25"/>
    <mergeCell ref="Y25:Z25"/>
    <mergeCell ref="B26:C26"/>
    <mergeCell ref="F26:H26"/>
    <mergeCell ref="K26:M26"/>
    <mergeCell ref="O26:P26"/>
    <mergeCell ref="Q26:R26"/>
    <mergeCell ref="T26:V26"/>
    <mergeCell ref="W26:X26"/>
    <mergeCell ref="Y26:Z26"/>
    <mergeCell ref="N20:N21"/>
    <mergeCell ref="S20:S21"/>
    <mergeCell ref="V1:Z2"/>
    <mergeCell ref="A3:B4"/>
    <mergeCell ref="C3:D4"/>
    <mergeCell ref="T20:V21"/>
    <mergeCell ref="O20:P21"/>
    <mergeCell ref="Q20:R21"/>
    <mergeCell ref="W20:X21"/>
    <mergeCell ref="Y20:Z21"/>
    <mergeCell ref="A6:C11"/>
  </mergeCells>
  <conditionalFormatting sqref="D17:D18">
    <cfRule type="duplicateValues" dxfId="0" priority="42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Y65"/>
  <sheetViews>
    <sheetView tabSelected="1" view="pageBreakPreview" zoomScale="55" zoomScaleNormal="100" workbookViewId="0">
      <pane xSplit="6" ySplit="9" topLeftCell="G58" activePane="bottomRight" state="frozen"/>
      <selection/>
      <selection pane="topRight"/>
      <selection pane="bottomLeft"/>
      <selection pane="bottomRight" activeCell="AJ62" sqref="AJ62"/>
    </sheetView>
  </sheetViews>
  <sheetFormatPr defaultColWidth="9" defaultRowHeight="14"/>
  <cols>
    <col min="1" max="1" width="4.5" style="4" customWidth="1"/>
    <col min="2" max="2" width="6.25454545454545" style="4" customWidth="1"/>
    <col min="3" max="3" width="9.12727272727273" style="4" customWidth="1"/>
    <col min="4" max="4" width="17.8" style="4" customWidth="1"/>
    <col min="5" max="5" width="23" style="4" customWidth="1"/>
    <col min="6" max="6" width="28.3727272727273" style="4" customWidth="1"/>
    <col min="7" max="7" width="25.6272727272727" style="4" hidden="1" customWidth="1" outlineLevel="1"/>
    <col min="8" max="9" width="10.1272727272727" style="4" hidden="1" customWidth="1" outlineLevel="1"/>
    <col min="10" max="10" width="10.5" style="4" customWidth="1" collapsed="1"/>
    <col min="11" max="11" width="6.12727272727273" style="6" hidden="1" customWidth="1" outlineLevel="1"/>
    <col min="12" max="12" width="19" style="4" hidden="1" customWidth="1" outlineLevel="1"/>
    <col min="13" max="13" width="8.12727272727273" style="7" hidden="1" customWidth="1" outlineLevel="1"/>
    <col min="14" max="14" width="9.87272727272727" style="6" hidden="1" customWidth="1" outlineLevel="1"/>
    <col min="15" max="15" width="10.7545454545455" style="6" hidden="1" customWidth="1" outlineLevel="1"/>
    <col min="16" max="16" width="11.2545454545455" style="6" customWidth="1" collapsed="1"/>
    <col min="17" max="18" width="11.7545454545455" style="6" hidden="1" customWidth="1" outlineLevel="1"/>
    <col min="19" max="19" width="9.62727272727273" style="6" hidden="1" customWidth="1" outlineLevel="1"/>
    <col min="20" max="20" width="16.6272727272727" style="4" hidden="1" customWidth="1" outlineLevel="1"/>
    <col min="21" max="21" width="10.3727272727273" style="4" hidden="1" customWidth="1" outlineLevel="1"/>
    <col min="22" max="22" width="14.6272727272727" style="224" customWidth="1" collapsed="1"/>
    <col min="23" max="25" width="14.6272727272727" style="224" hidden="1" customWidth="1" outlineLevel="1"/>
    <col min="26" max="26" width="12.5" style="4" hidden="1" customWidth="1" outlineLevel="1"/>
    <col min="27" max="27" width="12.5" style="4" customWidth="1" collapsed="1"/>
    <col min="28" max="32" width="12.5" style="4" hidden="1" customWidth="1" outlineLevel="1"/>
    <col min="33" max="33" width="12.5" style="13" hidden="1" customWidth="1" outlineLevel="1"/>
    <col min="34" max="35" width="12.5" style="4" hidden="1" customWidth="1" outlineLevel="1"/>
    <col min="36" max="36" width="12.5" style="4" customWidth="1" collapsed="1"/>
    <col min="37" max="37" width="12.5" style="4" customWidth="1"/>
    <col min="38" max="47" width="12.5" style="4" hidden="1" customWidth="1" outlineLevel="1"/>
    <col min="48" max="48" width="11.1272727272727" style="4" customWidth="1" collapsed="1"/>
    <col min="49" max="49" width="29.5" style="4" customWidth="1"/>
    <col min="50" max="50" width="16.1272727272727" style="4" customWidth="1"/>
    <col min="51" max="16384" width="9" style="4"/>
  </cols>
  <sheetData>
    <row r="1" ht="20.25" hidden="1" customHeight="1" outlineLevel="1" spans="1:50">
      <c r="A1" s="535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7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</row>
    <row r="2" ht="27.75" hidden="1" customHeight="1" outlineLevel="1" spans="1:50">
      <c r="A2" s="579" t="s">
        <v>34</v>
      </c>
      <c r="B2" s="579"/>
      <c r="C2" s="580" t="s">
        <v>461</v>
      </c>
      <c r="D2" s="580"/>
      <c r="E2" s="580"/>
      <c r="F2" s="580"/>
      <c r="G2" s="581" t="s">
        <v>462</v>
      </c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638"/>
      <c r="AH2" s="582"/>
      <c r="AI2" s="582"/>
      <c r="AJ2" s="582"/>
      <c r="AK2" s="582"/>
      <c r="AL2" s="582"/>
      <c r="AM2" s="582"/>
      <c r="AN2" s="582"/>
      <c r="AO2" s="582"/>
      <c r="AP2" s="582"/>
      <c r="AQ2" s="582"/>
      <c r="AR2" s="582"/>
      <c r="AS2" s="582"/>
      <c r="AT2" s="582"/>
      <c r="AU2" s="655"/>
      <c r="AV2" s="56" t="s">
        <v>28</v>
      </c>
      <c r="AW2" s="543" t="s">
        <v>459</v>
      </c>
      <c r="AX2" s="543"/>
    </row>
    <row r="3" ht="27.75" hidden="1" customHeight="1" outlineLevel="1" spans="1:50">
      <c r="A3" s="579"/>
      <c r="B3" s="579"/>
      <c r="C3" s="580"/>
      <c r="D3" s="580"/>
      <c r="E3" s="580"/>
      <c r="F3" s="580"/>
      <c r="G3" s="583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639"/>
      <c r="AH3" s="584"/>
      <c r="AI3" s="584"/>
      <c r="AJ3" s="584"/>
      <c r="AK3" s="584"/>
      <c r="AL3" s="584"/>
      <c r="AM3" s="584"/>
      <c r="AN3" s="584"/>
      <c r="AO3" s="584"/>
      <c r="AP3" s="584"/>
      <c r="AQ3" s="584"/>
      <c r="AR3" s="584"/>
      <c r="AS3" s="584"/>
      <c r="AT3" s="584"/>
      <c r="AU3" s="656"/>
      <c r="AV3" s="56" t="s">
        <v>37</v>
      </c>
      <c r="AW3" s="543"/>
      <c r="AX3" s="543"/>
    </row>
    <row r="4" ht="27" hidden="1" customHeight="1" outlineLevel="1" spans="1:50">
      <c r="A4" s="585" t="s">
        <v>38</v>
      </c>
      <c r="B4" s="585"/>
      <c r="C4" s="585"/>
      <c r="D4" s="585"/>
      <c r="E4" s="585"/>
      <c r="F4" s="585"/>
      <c r="G4" s="583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/>
      <c r="AB4" s="584"/>
      <c r="AC4" s="584"/>
      <c r="AD4" s="584"/>
      <c r="AE4" s="584"/>
      <c r="AF4" s="584"/>
      <c r="AG4" s="639"/>
      <c r="AH4" s="584"/>
      <c r="AI4" s="584"/>
      <c r="AJ4" s="584"/>
      <c r="AK4" s="584"/>
      <c r="AL4" s="584"/>
      <c r="AM4" s="584"/>
      <c r="AN4" s="584"/>
      <c r="AO4" s="584"/>
      <c r="AP4" s="584"/>
      <c r="AQ4" s="584"/>
      <c r="AR4" s="584"/>
      <c r="AS4" s="584"/>
      <c r="AT4" s="584"/>
      <c r="AU4" s="656"/>
      <c r="AV4" s="56" t="s">
        <v>39</v>
      </c>
      <c r="AW4" s="512" t="s">
        <v>457</v>
      </c>
      <c r="AX4" s="512"/>
    </row>
    <row r="5" ht="31.5" hidden="1" customHeight="1" outlineLevel="1" spans="1:50">
      <c r="A5" s="580" t="s">
        <v>40</v>
      </c>
      <c r="B5" s="580"/>
      <c r="C5" s="580"/>
      <c r="D5" s="580"/>
      <c r="E5" s="580" t="s">
        <v>41</v>
      </c>
      <c r="F5" s="586"/>
      <c r="G5" s="583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  <c r="AA5" s="584"/>
      <c r="AB5" s="584"/>
      <c r="AC5" s="584"/>
      <c r="AD5" s="584"/>
      <c r="AE5" s="584"/>
      <c r="AF5" s="584"/>
      <c r="AG5" s="639"/>
      <c r="AH5" s="584"/>
      <c r="AI5" s="584"/>
      <c r="AJ5" s="584"/>
      <c r="AK5" s="584"/>
      <c r="AL5" s="584"/>
      <c r="AM5" s="584"/>
      <c r="AN5" s="584"/>
      <c r="AO5" s="584"/>
      <c r="AP5" s="584"/>
      <c r="AQ5" s="584"/>
      <c r="AR5" s="584"/>
      <c r="AS5" s="584"/>
      <c r="AT5" s="584"/>
      <c r="AU5" s="656"/>
      <c r="AV5" s="56" t="s">
        <v>42</v>
      </c>
      <c r="AW5" s="512" t="s">
        <v>43</v>
      </c>
      <c r="AX5" s="512"/>
    </row>
    <row r="6" ht="28.5" hidden="1" customHeight="1" outlineLevel="1" spans="1:50">
      <c r="A6" s="580" t="s">
        <v>44</v>
      </c>
      <c r="B6" s="580"/>
      <c r="C6" s="580"/>
      <c r="D6" s="580"/>
      <c r="E6" s="580"/>
      <c r="F6" s="580"/>
      <c r="G6" s="583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84"/>
      <c r="Z6" s="584"/>
      <c r="AA6" s="584"/>
      <c r="AB6" s="584"/>
      <c r="AC6" s="584"/>
      <c r="AD6" s="584"/>
      <c r="AE6" s="584"/>
      <c r="AF6" s="584"/>
      <c r="AG6" s="639"/>
      <c r="AH6" s="584"/>
      <c r="AI6" s="584"/>
      <c r="AJ6" s="584"/>
      <c r="AK6" s="584"/>
      <c r="AL6" s="584"/>
      <c r="AM6" s="584"/>
      <c r="AN6" s="584"/>
      <c r="AO6" s="584"/>
      <c r="AP6" s="584"/>
      <c r="AQ6" s="584"/>
      <c r="AR6" s="584"/>
      <c r="AS6" s="584"/>
      <c r="AT6" s="584"/>
      <c r="AU6" s="656"/>
      <c r="AV6" s="56" t="s">
        <v>19</v>
      </c>
      <c r="AW6" s="56" t="s">
        <v>458</v>
      </c>
      <c r="AX6" s="56"/>
    </row>
    <row r="7" ht="28.5" hidden="1" customHeight="1" outlineLevel="1" spans="1:50">
      <c r="A7" s="587" t="s">
        <v>45</v>
      </c>
      <c r="B7" s="587"/>
      <c r="C7" s="587"/>
      <c r="D7" s="587"/>
      <c r="E7" s="587"/>
      <c r="F7" s="587"/>
      <c r="G7" s="588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  <c r="AC7" s="589"/>
      <c r="AD7" s="589"/>
      <c r="AE7" s="589"/>
      <c r="AF7" s="589"/>
      <c r="AG7" s="640"/>
      <c r="AH7" s="589"/>
      <c r="AI7" s="589"/>
      <c r="AJ7" s="589"/>
      <c r="AK7" s="589"/>
      <c r="AL7" s="589"/>
      <c r="AM7" s="589"/>
      <c r="AN7" s="589"/>
      <c r="AO7" s="589"/>
      <c r="AP7" s="589"/>
      <c r="AQ7" s="589"/>
      <c r="AR7" s="589"/>
      <c r="AS7" s="589"/>
      <c r="AT7" s="589"/>
      <c r="AU7" s="657"/>
      <c r="AV7" s="513" t="s">
        <v>46</v>
      </c>
      <c r="AW7" s="512" t="s">
        <v>43</v>
      </c>
      <c r="AX7" s="512"/>
    </row>
    <row r="8" s="521" customFormat="1" ht="42.75" customHeight="1" collapsed="1" spans="1:50">
      <c r="A8" s="522" t="s">
        <v>47</v>
      </c>
      <c r="B8" s="522" t="s">
        <v>48</v>
      </c>
      <c r="C8" s="522" t="s">
        <v>49</v>
      </c>
      <c r="D8" s="522" t="s">
        <v>50</v>
      </c>
      <c r="E8" s="522" t="s">
        <v>28</v>
      </c>
      <c r="F8" s="522" t="s">
        <v>39</v>
      </c>
      <c r="G8" s="522" t="s">
        <v>463</v>
      </c>
      <c r="H8" s="522" t="s">
        <v>52</v>
      </c>
      <c r="I8" s="522" t="s">
        <v>53</v>
      </c>
      <c r="J8" s="522" t="s">
        <v>14</v>
      </c>
      <c r="K8" s="522" t="s">
        <v>54</v>
      </c>
      <c r="L8" s="522" t="s">
        <v>464</v>
      </c>
      <c r="M8" s="522" t="s">
        <v>465</v>
      </c>
      <c r="N8" s="522" t="s">
        <v>57</v>
      </c>
      <c r="O8" s="522" t="s">
        <v>466</v>
      </c>
      <c r="P8" s="522" t="s">
        <v>467</v>
      </c>
      <c r="Q8" s="522" t="s">
        <v>60</v>
      </c>
      <c r="R8" s="522" t="s">
        <v>61</v>
      </c>
      <c r="S8" s="522" t="s">
        <v>62</v>
      </c>
      <c r="T8" s="522" t="s">
        <v>63</v>
      </c>
      <c r="U8" s="522" t="s">
        <v>64</v>
      </c>
      <c r="V8" s="522" t="s">
        <v>65</v>
      </c>
      <c r="W8" s="522" t="s">
        <v>66</v>
      </c>
      <c r="X8" s="522" t="s">
        <v>67</v>
      </c>
      <c r="Y8" s="522" t="s">
        <v>68</v>
      </c>
      <c r="Z8" s="522" t="s">
        <v>69</v>
      </c>
      <c r="AA8" s="634" t="s">
        <v>70</v>
      </c>
      <c r="AB8" s="634" t="s">
        <v>71</v>
      </c>
      <c r="AC8" s="635" t="s">
        <v>72</v>
      </c>
      <c r="AD8" s="635"/>
      <c r="AE8" s="635"/>
      <c r="AF8" s="636" t="s">
        <v>73</v>
      </c>
      <c r="AG8" s="641" t="s">
        <v>74</v>
      </c>
      <c r="AH8" s="634" t="s">
        <v>75</v>
      </c>
      <c r="AI8" s="634" t="s">
        <v>76</v>
      </c>
      <c r="AJ8" s="634" t="s">
        <v>77</v>
      </c>
      <c r="AK8" s="634" t="s">
        <v>78</v>
      </c>
      <c r="AL8" s="642" t="s">
        <v>79</v>
      </c>
      <c r="AM8" s="643" t="s">
        <v>80</v>
      </c>
      <c r="AN8" s="644" t="s">
        <v>81</v>
      </c>
      <c r="AO8" s="644" t="s">
        <v>82</v>
      </c>
      <c r="AP8" s="658" t="s">
        <v>83</v>
      </c>
      <c r="AQ8" s="658" t="s">
        <v>84</v>
      </c>
      <c r="AR8" s="658" t="s">
        <v>85</v>
      </c>
      <c r="AS8" s="644" t="s">
        <v>86</v>
      </c>
      <c r="AT8" s="659" t="s">
        <v>87</v>
      </c>
      <c r="AU8" s="660" t="s">
        <v>88</v>
      </c>
      <c r="AV8" s="512" t="s">
        <v>468</v>
      </c>
      <c r="AW8" s="512" t="s">
        <v>90</v>
      </c>
      <c r="AX8" s="512"/>
    </row>
    <row r="9" s="521" customFormat="1" ht="42.75" customHeight="1" spans="1:50">
      <c r="A9" s="527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124"/>
      <c r="AB9" s="124"/>
      <c r="AC9" s="635" t="s">
        <v>91</v>
      </c>
      <c r="AD9" s="635" t="s">
        <v>92</v>
      </c>
      <c r="AE9" s="635" t="s">
        <v>93</v>
      </c>
      <c r="AF9" s="635"/>
      <c r="AG9" s="645"/>
      <c r="AH9" s="634"/>
      <c r="AI9" s="124"/>
      <c r="AJ9" s="124"/>
      <c r="AK9" s="124"/>
      <c r="AL9" s="646"/>
      <c r="AM9" s="647"/>
      <c r="AN9" s="648"/>
      <c r="AO9" s="648"/>
      <c r="AP9" s="661"/>
      <c r="AQ9" s="661"/>
      <c r="AR9" s="661"/>
      <c r="AS9" s="648"/>
      <c r="AT9" s="662"/>
      <c r="AU9" s="663"/>
      <c r="AV9" s="512"/>
      <c r="AW9" s="512"/>
      <c r="AX9" s="512"/>
    </row>
    <row r="10" s="2" customFormat="1" ht="50.1" customHeight="1" spans="1:50">
      <c r="A10" s="309">
        <v>1</v>
      </c>
      <c r="B10" s="309">
        <v>0</v>
      </c>
      <c r="C10" s="309" t="s">
        <v>94</v>
      </c>
      <c r="D10" s="309" t="s">
        <v>456</v>
      </c>
      <c r="E10" s="309" t="s">
        <v>456</v>
      </c>
      <c r="F10" s="309" t="s">
        <v>457</v>
      </c>
      <c r="G10" s="309" t="s">
        <v>100</v>
      </c>
      <c r="H10" s="309" t="s">
        <v>96</v>
      </c>
      <c r="I10" s="309" t="s">
        <v>97</v>
      </c>
      <c r="J10" s="616"/>
      <c r="K10" s="309" t="s">
        <v>96</v>
      </c>
      <c r="L10" s="309" t="s">
        <v>469</v>
      </c>
      <c r="M10" s="309" t="s">
        <v>96</v>
      </c>
      <c r="N10" s="309" t="s">
        <v>98</v>
      </c>
      <c r="O10" s="309" t="s">
        <v>99</v>
      </c>
      <c r="P10" s="309" t="s">
        <v>100</v>
      </c>
      <c r="Q10" s="309" t="s">
        <v>101</v>
      </c>
      <c r="R10" s="309" t="s">
        <v>43</v>
      </c>
      <c r="S10" s="309" t="s">
        <v>43</v>
      </c>
      <c r="T10" s="309" t="s">
        <v>102</v>
      </c>
      <c r="U10" s="309" t="s">
        <v>43</v>
      </c>
      <c r="V10" s="309">
        <v>26</v>
      </c>
      <c r="W10" s="309" t="s">
        <v>103</v>
      </c>
      <c r="X10" s="309" t="s">
        <v>43</v>
      </c>
      <c r="Y10" s="309" t="s">
        <v>43</v>
      </c>
      <c r="Z10" s="309" t="s">
        <v>43</v>
      </c>
      <c r="AA10" s="309" t="s">
        <v>104</v>
      </c>
      <c r="AB10" s="309"/>
      <c r="AC10" s="309"/>
      <c r="AD10" s="309"/>
      <c r="AE10" s="309"/>
      <c r="AF10" s="309"/>
      <c r="AG10" s="649"/>
      <c r="AH10" s="309"/>
      <c r="AI10" s="309"/>
      <c r="AJ10" s="309" t="s">
        <v>105</v>
      </c>
      <c r="AK10" s="309" t="s">
        <v>106</v>
      </c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>
        <v>1</v>
      </c>
      <c r="AX10" s="309"/>
    </row>
    <row r="11" s="1" customFormat="1" ht="50.1" customHeight="1" spans="1:50">
      <c r="A11" s="309">
        <v>2</v>
      </c>
      <c r="B11" s="309">
        <v>1</v>
      </c>
      <c r="C11" s="309" t="s">
        <v>94</v>
      </c>
      <c r="D11" s="590"/>
      <c r="E11" s="309" t="s">
        <v>107</v>
      </c>
      <c r="F11" s="309" t="s">
        <v>108</v>
      </c>
      <c r="G11" s="309" t="s">
        <v>470</v>
      </c>
      <c r="H11" s="309" t="s">
        <v>109</v>
      </c>
      <c r="I11" s="309" t="s">
        <v>97</v>
      </c>
      <c r="J11" s="309"/>
      <c r="K11" s="309" t="s">
        <v>96</v>
      </c>
      <c r="L11" s="309" t="s">
        <v>43</v>
      </c>
      <c r="M11" s="309" t="s">
        <v>43</v>
      </c>
      <c r="N11" s="309" t="s">
        <v>98</v>
      </c>
      <c r="O11" s="309" t="s">
        <v>99</v>
      </c>
      <c r="P11" s="309" t="s">
        <v>100</v>
      </c>
      <c r="Q11" s="309" t="s">
        <v>101</v>
      </c>
      <c r="R11" s="309" t="s">
        <v>43</v>
      </c>
      <c r="S11" s="309" t="s">
        <v>43</v>
      </c>
      <c r="T11" s="309" t="s">
        <v>110</v>
      </c>
      <c r="U11" s="309" t="s">
        <v>43</v>
      </c>
      <c r="V11" s="309">
        <f>V12+V13</f>
        <v>1.077</v>
      </c>
      <c r="W11" s="309" t="s">
        <v>103</v>
      </c>
      <c r="X11" s="309" t="s">
        <v>43</v>
      </c>
      <c r="Y11" s="309" t="s">
        <v>43</v>
      </c>
      <c r="Z11" s="309" t="s">
        <v>43</v>
      </c>
      <c r="AA11" s="309"/>
      <c r="AB11" s="309"/>
      <c r="AC11" s="309"/>
      <c r="AD11" s="309"/>
      <c r="AE11" s="309"/>
      <c r="AF11" s="309"/>
      <c r="AG11" s="649"/>
      <c r="AH11" s="309"/>
      <c r="AI11" s="309"/>
      <c r="AJ11" s="309" t="s">
        <v>111</v>
      </c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>
        <v>1</v>
      </c>
      <c r="AX11" s="309"/>
    </row>
    <row r="12" s="1" customFormat="1" ht="50.1" customHeight="1" spans="1:50">
      <c r="A12" s="309">
        <v>3</v>
      </c>
      <c r="B12" s="309">
        <v>2</v>
      </c>
      <c r="C12" s="309" t="s">
        <v>94</v>
      </c>
      <c r="D12" s="591" t="s">
        <v>112</v>
      </c>
      <c r="E12" s="309" t="s">
        <v>112</v>
      </c>
      <c r="F12" s="309" t="s">
        <v>113</v>
      </c>
      <c r="G12" s="309"/>
      <c r="H12" s="309" t="s">
        <v>109</v>
      </c>
      <c r="I12" s="309" t="s">
        <v>97</v>
      </c>
      <c r="J12" s="309"/>
      <c r="K12" s="309" t="s">
        <v>96</v>
      </c>
      <c r="L12" s="309" t="s">
        <v>43</v>
      </c>
      <c r="M12" s="309" t="s">
        <v>43</v>
      </c>
      <c r="N12" s="309" t="s">
        <v>98</v>
      </c>
      <c r="O12" s="309" t="s">
        <v>99</v>
      </c>
      <c r="P12" s="309" t="s">
        <v>114</v>
      </c>
      <c r="Q12" s="309" t="s">
        <v>101</v>
      </c>
      <c r="R12" s="309" t="s">
        <v>43</v>
      </c>
      <c r="S12" s="309" t="s">
        <v>43</v>
      </c>
      <c r="T12" s="309" t="s">
        <v>43</v>
      </c>
      <c r="U12" s="309" t="s">
        <v>43</v>
      </c>
      <c r="V12" s="309">
        <v>0.09</v>
      </c>
      <c r="W12" s="309" t="s">
        <v>103</v>
      </c>
      <c r="X12" s="309" t="s">
        <v>43</v>
      </c>
      <c r="Y12" s="309" t="s">
        <v>43</v>
      </c>
      <c r="Z12" s="309" t="s">
        <v>43</v>
      </c>
      <c r="AA12" s="309" t="s">
        <v>115</v>
      </c>
      <c r="AB12" s="309"/>
      <c r="AC12" s="309"/>
      <c r="AD12" s="309"/>
      <c r="AE12" s="309"/>
      <c r="AF12" s="309"/>
      <c r="AG12" s="649"/>
      <c r="AH12" s="309"/>
      <c r="AI12" s="309"/>
      <c r="AJ12" s="309" t="s">
        <v>116</v>
      </c>
      <c r="AK12" s="650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>
        <v>1</v>
      </c>
      <c r="AX12" s="309"/>
    </row>
    <row r="13" s="1" customFormat="1" ht="50.1" customHeight="1" spans="1:50">
      <c r="A13" s="309">
        <v>4</v>
      </c>
      <c r="B13" s="309">
        <v>2</v>
      </c>
      <c r="C13" s="309" t="s">
        <v>118</v>
      </c>
      <c r="D13" s="591" t="s">
        <v>119</v>
      </c>
      <c r="E13" s="309" t="s">
        <v>119</v>
      </c>
      <c r="F13" s="309" t="s">
        <v>120</v>
      </c>
      <c r="G13" s="309" t="s">
        <v>121</v>
      </c>
      <c r="H13" s="309" t="s">
        <v>109</v>
      </c>
      <c r="I13" s="309" t="s">
        <v>97</v>
      </c>
      <c r="J13" s="309"/>
      <c r="K13" s="309" t="s">
        <v>96</v>
      </c>
      <c r="L13" s="309" t="s">
        <v>119</v>
      </c>
      <c r="M13" s="309" t="s">
        <v>96</v>
      </c>
      <c r="N13" s="309" t="s">
        <v>99</v>
      </c>
      <c r="O13" s="309" t="s">
        <v>98</v>
      </c>
      <c r="P13" s="309" t="s">
        <v>121</v>
      </c>
      <c r="Q13" s="309" t="s">
        <v>101</v>
      </c>
      <c r="R13" s="309" t="s">
        <v>43</v>
      </c>
      <c r="S13" s="309" t="s">
        <v>43</v>
      </c>
      <c r="T13" s="309" t="s">
        <v>110</v>
      </c>
      <c r="U13" s="309" t="s">
        <v>43</v>
      </c>
      <c r="V13" s="309">
        <v>0.987</v>
      </c>
      <c r="W13" s="309" t="s">
        <v>103</v>
      </c>
      <c r="X13" s="309" t="s">
        <v>43</v>
      </c>
      <c r="Y13" s="309" t="s">
        <v>43</v>
      </c>
      <c r="Z13" s="309" t="s">
        <v>43</v>
      </c>
      <c r="AA13" s="309" t="s">
        <v>122</v>
      </c>
      <c r="AB13" s="309"/>
      <c r="AC13" s="309"/>
      <c r="AD13" s="309"/>
      <c r="AE13" s="309"/>
      <c r="AF13" s="309"/>
      <c r="AG13" s="649"/>
      <c r="AH13" s="309"/>
      <c r="AI13" s="309"/>
      <c r="AJ13" s="255" t="s">
        <v>116</v>
      </c>
      <c r="AK13" s="487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>
        <v>1</v>
      </c>
      <c r="AX13" s="309"/>
    </row>
    <row r="14" s="1" customFormat="1" ht="50.1" customHeight="1" spans="1:50">
      <c r="A14" s="309">
        <v>5</v>
      </c>
      <c r="B14" s="309">
        <v>1</v>
      </c>
      <c r="C14" s="309" t="s">
        <v>94</v>
      </c>
      <c r="D14" s="590"/>
      <c r="E14" s="309" t="s">
        <v>471</v>
      </c>
      <c r="F14" s="309" t="s">
        <v>472</v>
      </c>
      <c r="G14" s="309" t="s">
        <v>470</v>
      </c>
      <c r="H14" s="309" t="s">
        <v>109</v>
      </c>
      <c r="I14" s="309" t="s">
        <v>97</v>
      </c>
      <c r="J14" s="309"/>
      <c r="K14" s="309" t="s">
        <v>96</v>
      </c>
      <c r="L14" s="309" t="s">
        <v>43</v>
      </c>
      <c r="M14" s="309" t="s">
        <v>43</v>
      </c>
      <c r="N14" s="309" t="s">
        <v>98</v>
      </c>
      <c r="O14" s="309" t="s">
        <v>99</v>
      </c>
      <c r="P14" s="309" t="s">
        <v>100</v>
      </c>
      <c r="Q14" s="309" t="s">
        <v>101</v>
      </c>
      <c r="R14" s="309" t="s">
        <v>43</v>
      </c>
      <c r="S14" s="309" t="s">
        <v>43</v>
      </c>
      <c r="T14" s="309" t="s">
        <v>141</v>
      </c>
      <c r="U14" s="309" t="s">
        <v>43</v>
      </c>
      <c r="V14" s="309"/>
      <c r="W14" s="309" t="s">
        <v>103</v>
      </c>
      <c r="X14" s="309" t="s">
        <v>43</v>
      </c>
      <c r="Y14" s="309" t="s">
        <v>43</v>
      </c>
      <c r="Z14" s="309" t="s">
        <v>43</v>
      </c>
      <c r="AA14" s="309"/>
      <c r="AB14" s="309"/>
      <c r="AC14" s="309"/>
      <c r="AD14" s="309"/>
      <c r="AE14" s="309"/>
      <c r="AF14" s="309"/>
      <c r="AG14" s="649"/>
      <c r="AH14" s="309"/>
      <c r="AI14" s="309"/>
      <c r="AJ14" s="309" t="s">
        <v>111</v>
      </c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>
        <v>1</v>
      </c>
      <c r="AX14" s="309"/>
    </row>
    <row r="15" s="1" customFormat="1" ht="50.1" customHeight="1" spans="1:50">
      <c r="A15" s="309">
        <v>6</v>
      </c>
      <c r="B15" s="309">
        <v>2</v>
      </c>
      <c r="C15" s="309" t="s">
        <v>94</v>
      </c>
      <c r="D15" s="591" t="s">
        <v>473</v>
      </c>
      <c r="E15" s="309" t="s">
        <v>473</v>
      </c>
      <c r="F15" s="309" t="s">
        <v>474</v>
      </c>
      <c r="G15" s="309"/>
      <c r="H15" s="309" t="s">
        <v>109</v>
      </c>
      <c r="I15" s="309" t="s">
        <v>97</v>
      </c>
      <c r="J15" s="309"/>
      <c r="K15" s="309" t="s">
        <v>96</v>
      </c>
      <c r="L15" s="309" t="s">
        <v>43</v>
      </c>
      <c r="M15" s="309" t="s">
        <v>43</v>
      </c>
      <c r="N15" s="309" t="s">
        <v>98</v>
      </c>
      <c r="O15" s="309" t="s">
        <v>99</v>
      </c>
      <c r="P15" s="309" t="s">
        <v>114</v>
      </c>
      <c r="Q15" s="309" t="s">
        <v>101</v>
      </c>
      <c r="R15" s="309" t="s">
        <v>43</v>
      </c>
      <c r="S15" s="309" t="s">
        <v>43</v>
      </c>
      <c r="T15" s="309" t="s">
        <v>43</v>
      </c>
      <c r="U15" s="309" t="s">
        <v>43</v>
      </c>
      <c r="V15" s="309">
        <v>0.67</v>
      </c>
      <c r="W15" s="309" t="s">
        <v>103</v>
      </c>
      <c r="X15" s="309" t="s">
        <v>43</v>
      </c>
      <c r="Y15" s="309" t="s">
        <v>43</v>
      </c>
      <c r="Z15" s="309" t="s">
        <v>43</v>
      </c>
      <c r="AA15" s="309" t="s">
        <v>115</v>
      </c>
      <c r="AB15" s="309"/>
      <c r="AC15" s="309"/>
      <c r="AD15" s="309"/>
      <c r="AE15" s="309"/>
      <c r="AF15" s="309"/>
      <c r="AG15" s="649"/>
      <c r="AH15" s="309"/>
      <c r="AI15" s="309"/>
      <c r="AJ15" s="309" t="s">
        <v>116</v>
      </c>
      <c r="AK15" s="650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>
        <v>1</v>
      </c>
      <c r="AX15" s="309"/>
    </row>
    <row r="16" s="1" customFormat="1" ht="50.1" customHeight="1" spans="1:50">
      <c r="A16" s="309">
        <v>7</v>
      </c>
      <c r="B16" s="309">
        <v>2</v>
      </c>
      <c r="C16" s="309" t="s">
        <v>144</v>
      </c>
      <c r="D16" s="592" t="s">
        <v>145</v>
      </c>
      <c r="E16" s="309" t="s">
        <v>146</v>
      </c>
      <c r="F16" s="309" t="s">
        <v>147</v>
      </c>
      <c r="G16" s="309" t="s">
        <v>121</v>
      </c>
      <c r="H16" s="309" t="s">
        <v>109</v>
      </c>
      <c r="I16" s="309" t="s">
        <v>97</v>
      </c>
      <c r="J16" s="309"/>
      <c r="K16" s="309" t="s">
        <v>96</v>
      </c>
      <c r="L16" s="309" t="s">
        <v>146</v>
      </c>
      <c r="M16" s="309" t="s">
        <v>96</v>
      </c>
      <c r="N16" s="309" t="s">
        <v>132</v>
      </c>
      <c r="O16" s="309" t="s">
        <v>133</v>
      </c>
      <c r="P16" s="309" t="s">
        <v>121</v>
      </c>
      <c r="Q16" s="309" t="s">
        <v>148</v>
      </c>
      <c r="R16" s="309" t="s">
        <v>43</v>
      </c>
      <c r="S16" s="309" t="s">
        <v>43</v>
      </c>
      <c r="T16" s="309" t="s">
        <v>149</v>
      </c>
      <c r="U16" s="309" t="s">
        <v>43</v>
      </c>
      <c r="V16" s="309">
        <v>0.0196</v>
      </c>
      <c r="W16" s="309" t="s">
        <v>103</v>
      </c>
      <c r="X16" s="309" t="s">
        <v>43</v>
      </c>
      <c r="Y16" s="309" t="s">
        <v>43</v>
      </c>
      <c r="Z16" s="309" t="s">
        <v>43</v>
      </c>
      <c r="AA16" s="255" t="s">
        <v>150</v>
      </c>
      <c r="AB16" s="255"/>
      <c r="AC16" s="255" t="s">
        <v>151</v>
      </c>
      <c r="AD16" s="255"/>
      <c r="AE16" s="255"/>
      <c r="AF16" s="255">
        <f>V16*1.02</f>
        <v>0.019992</v>
      </c>
      <c r="AG16" s="651">
        <f>V16/AF16</f>
        <v>0.980392156862745</v>
      </c>
      <c r="AH16" s="309"/>
      <c r="AI16" s="309"/>
      <c r="AJ16" s="255" t="s">
        <v>116</v>
      </c>
      <c r="AK16" s="255" t="s">
        <v>152</v>
      </c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>
        <v>1</v>
      </c>
      <c r="AX16" s="309"/>
    </row>
    <row r="17" s="1" customFormat="1" ht="50.1" customHeight="1" spans="1:50">
      <c r="A17" s="309">
        <v>8</v>
      </c>
      <c r="B17" s="309">
        <v>2</v>
      </c>
      <c r="C17" s="309" t="s">
        <v>144</v>
      </c>
      <c r="D17" s="592" t="s">
        <v>153</v>
      </c>
      <c r="E17" s="309" t="s">
        <v>154</v>
      </c>
      <c r="F17" s="309" t="s">
        <v>155</v>
      </c>
      <c r="G17" s="309" t="s">
        <v>121</v>
      </c>
      <c r="H17" s="309" t="s">
        <v>109</v>
      </c>
      <c r="I17" s="309" t="s">
        <v>97</v>
      </c>
      <c r="J17" s="309"/>
      <c r="K17" s="309" t="s">
        <v>96</v>
      </c>
      <c r="L17" s="309" t="s">
        <v>154</v>
      </c>
      <c r="M17" s="309" t="s">
        <v>96</v>
      </c>
      <c r="N17" s="309" t="s">
        <v>132</v>
      </c>
      <c r="O17" s="309" t="s">
        <v>133</v>
      </c>
      <c r="P17" s="309" t="s">
        <v>121</v>
      </c>
      <c r="Q17" s="309" t="s">
        <v>148</v>
      </c>
      <c r="R17" s="309" t="s">
        <v>43</v>
      </c>
      <c r="S17" s="309" t="s">
        <v>43</v>
      </c>
      <c r="T17" s="309" t="s">
        <v>156</v>
      </c>
      <c r="U17" s="309" t="s">
        <v>43</v>
      </c>
      <c r="V17" s="309">
        <v>0.0156</v>
      </c>
      <c r="W17" s="309" t="s">
        <v>103</v>
      </c>
      <c r="X17" s="309" t="s">
        <v>43</v>
      </c>
      <c r="Y17" s="309" t="s">
        <v>43</v>
      </c>
      <c r="Z17" s="309" t="s">
        <v>43</v>
      </c>
      <c r="AA17" s="255" t="s">
        <v>150</v>
      </c>
      <c r="AB17" s="255"/>
      <c r="AC17" s="255" t="s">
        <v>151</v>
      </c>
      <c r="AD17" s="255"/>
      <c r="AE17" s="255"/>
      <c r="AF17" s="255">
        <f>V17*1.02</f>
        <v>0.015912</v>
      </c>
      <c r="AG17" s="651">
        <f>V17/AF17</f>
        <v>0.980392156862745</v>
      </c>
      <c r="AH17" s="309"/>
      <c r="AI17" s="309"/>
      <c r="AJ17" s="255" t="s">
        <v>116</v>
      </c>
      <c r="AK17" s="255" t="s">
        <v>152</v>
      </c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>
        <v>1</v>
      </c>
      <c r="AX17" s="309"/>
    </row>
    <row r="18" s="1" customFormat="1" ht="50.1" customHeight="1" spans="1:50">
      <c r="A18" s="309">
        <v>9</v>
      </c>
      <c r="B18" s="309">
        <v>2</v>
      </c>
      <c r="C18" s="309" t="s">
        <v>118</v>
      </c>
      <c r="D18" s="591" t="s">
        <v>475</v>
      </c>
      <c r="E18" s="309" t="s">
        <v>475</v>
      </c>
      <c r="F18" s="593" t="s">
        <v>476</v>
      </c>
      <c r="G18" s="309" t="s">
        <v>121</v>
      </c>
      <c r="H18" s="309" t="s">
        <v>109</v>
      </c>
      <c r="I18" s="309" t="s">
        <v>97</v>
      </c>
      <c r="J18" s="309"/>
      <c r="K18" s="309" t="s">
        <v>96</v>
      </c>
      <c r="L18" s="309" t="s">
        <v>475</v>
      </c>
      <c r="M18" s="309" t="s">
        <v>96</v>
      </c>
      <c r="N18" s="309" t="s">
        <v>99</v>
      </c>
      <c r="O18" s="309" t="s">
        <v>98</v>
      </c>
      <c r="P18" s="309" t="s">
        <v>121</v>
      </c>
      <c r="Q18" s="309" t="s">
        <v>101</v>
      </c>
      <c r="R18" s="309" t="s">
        <v>43</v>
      </c>
      <c r="S18" s="309" t="s">
        <v>43</v>
      </c>
      <c r="T18" s="309" t="s">
        <v>160</v>
      </c>
      <c r="U18" s="309" t="s">
        <v>43</v>
      </c>
      <c r="V18" s="309">
        <v>0.65</v>
      </c>
      <c r="W18" s="309" t="s">
        <v>103</v>
      </c>
      <c r="X18" s="309" t="s">
        <v>43</v>
      </c>
      <c r="Y18" s="309" t="s">
        <v>43</v>
      </c>
      <c r="Z18" s="309" t="s">
        <v>43</v>
      </c>
      <c r="AA18" s="309" t="s">
        <v>122</v>
      </c>
      <c r="AB18" s="309"/>
      <c r="AC18" s="309"/>
      <c r="AD18" s="309"/>
      <c r="AE18" s="309"/>
      <c r="AF18" s="309"/>
      <c r="AG18" s="649"/>
      <c r="AH18" s="309"/>
      <c r="AI18" s="309"/>
      <c r="AJ18" s="309" t="s">
        <v>105</v>
      </c>
      <c r="AK18" s="309" t="s">
        <v>161</v>
      </c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>
        <v>1</v>
      </c>
      <c r="AX18" s="309"/>
    </row>
    <row r="19" s="1" customFormat="1" ht="50.1" customHeight="1" spans="1:50">
      <c r="A19" s="309">
        <v>10</v>
      </c>
      <c r="B19" s="309">
        <v>2</v>
      </c>
      <c r="C19" s="309" t="s">
        <v>118</v>
      </c>
      <c r="D19" s="591" t="s">
        <v>162</v>
      </c>
      <c r="E19" s="309" t="s">
        <v>162</v>
      </c>
      <c r="F19" s="309" t="s">
        <v>163</v>
      </c>
      <c r="G19" s="309" t="s">
        <v>164</v>
      </c>
      <c r="H19" s="309" t="s">
        <v>96</v>
      </c>
      <c r="I19" s="309" t="s">
        <v>97</v>
      </c>
      <c r="J19" s="309"/>
      <c r="K19" s="309" t="s">
        <v>96</v>
      </c>
      <c r="L19" s="309" t="s">
        <v>162</v>
      </c>
      <c r="M19" s="309" t="s">
        <v>96</v>
      </c>
      <c r="N19" s="309" t="s">
        <v>99</v>
      </c>
      <c r="O19" s="309" t="s">
        <v>98</v>
      </c>
      <c r="P19" s="309" t="s">
        <v>165</v>
      </c>
      <c r="Q19" s="309" t="s">
        <v>101</v>
      </c>
      <c r="R19" s="309" t="s">
        <v>43</v>
      </c>
      <c r="S19" s="309" t="s">
        <v>43</v>
      </c>
      <c r="T19" s="309" t="s">
        <v>166</v>
      </c>
      <c r="U19" s="309" t="s">
        <v>43</v>
      </c>
      <c r="V19" s="309" t="e">
        <f>#REF!+#REF!+#REF!+#REF!+#REF!+#REF!+#REF!+#REF!+#REF!+#REF!+#REF!+#REF!+#REF!+#REF!+#REF!+#REF!+#REF!+#REF!</f>
        <v>#REF!</v>
      </c>
      <c r="W19" s="309" t="s">
        <v>103</v>
      </c>
      <c r="X19" s="309" t="s">
        <v>167</v>
      </c>
      <c r="Y19" s="309" t="s">
        <v>43</v>
      </c>
      <c r="Z19" s="309" t="s">
        <v>168</v>
      </c>
      <c r="AA19" s="309" t="s">
        <v>169</v>
      </c>
      <c r="AB19" s="309"/>
      <c r="AC19" s="309"/>
      <c r="AD19" s="309"/>
      <c r="AE19" s="309"/>
      <c r="AF19" s="309"/>
      <c r="AG19" s="649"/>
      <c r="AH19" s="309"/>
      <c r="AI19" s="309"/>
      <c r="AJ19" s="309" t="s">
        <v>116</v>
      </c>
      <c r="AK19" s="309" t="s">
        <v>170</v>
      </c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>
        <v>1</v>
      </c>
      <c r="AX19" s="309"/>
    </row>
    <row r="20" s="575" customFormat="1" ht="50.1" customHeight="1" spans="1:51">
      <c r="A20" s="309">
        <v>11</v>
      </c>
      <c r="B20" s="309">
        <v>1</v>
      </c>
      <c r="C20" s="309" t="s">
        <v>118</v>
      </c>
      <c r="D20" s="591" t="s">
        <v>477</v>
      </c>
      <c r="E20" s="309" t="s">
        <v>477</v>
      </c>
      <c r="F20" s="593" t="s">
        <v>478</v>
      </c>
      <c r="G20" s="309" t="s">
        <v>164</v>
      </c>
      <c r="H20" s="309" t="s">
        <v>96</v>
      </c>
      <c r="I20" s="309" t="s">
        <v>97</v>
      </c>
      <c r="J20" s="309"/>
      <c r="K20" s="309" t="s">
        <v>96</v>
      </c>
      <c r="L20" s="309" t="s">
        <v>477</v>
      </c>
      <c r="M20" s="309" t="s">
        <v>96</v>
      </c>
      <c r="N20" s="309" t="s">
        <v>99</v>
      </c>
      <c r="O20" s="309" t="s">
        <v>98</v>
      </c>
      <c r="P20" s="309" t="s">
        <v>165</v>
      </c>
      <c r="Q20" s="309" t="s">
        <v>101</v>
      </c>
      <c r="R20" s="309" t="s">
        <v>43</v>
      </c>
      <c r="S20" s="309" t="s">
        <v>43</v>
      </c>
      <c r="T20" s="309" t="s">
        <v>227</v>
      </c>
      <c r="U20" s="309" t="s">
        <v>43</v>
      </c>
      <c r="V20" s="309"/>
      <c r="W20" s="309" t="s">
        <v>103</v>
      </c>
      <c r="X20" s="309" t="s">
        <v>167</v>
      </c>
      <c r="Y20" s="309" t="s">
        <v>43</v>
      </c>
      <c r="Z20" s="309" t="s">
        <v>168</v>
      </c>
      <c r="AA20" s="309" t="s">
        <v>169</v>
      </c>
      <c r="AB20" s="309"/>
      <c r="AC20" s="309"/>
      <c r="AD20" s="309"/>
      <c r="AE20" s="309"/>
      <c r="AF20" s="309"/>
      <c r="AG20" s="649"/>
      <c r="AH20" s="309"/>
      <c r="AI20" s="309"/>
      <c r="AJ20" s="309" t="s">
        <v>116</v>
      </c>
      <c r="AK20" s="650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>
        <v>1</v>
      </c>
      <c r="AX20" s="309"/>
      <c r="AY20" s="665" t="s">
        <v>479</v>
      </c>
    </row>
    <row r="21" s="575" customFormat="1" ht="50.1" customHeight="1" spans="1:50">
      <c r="A21" s="309">
        <v>12</v>
      </c>
      <c r="B21" s="309">
        <v>1</v>
      </c>
      <c r="C21" s="309" t="s">
        <v>118</v>
      </c>
      <c r="D21" s="591" t="s">
        <v>480</v>
      </c>
      <c r="E21" s="309" t="s">
        <v>480</v>
      </c>
      <c r="F21" s="594" t="s">
        <v>481</v>
      </c>
      <c r="G21" s="309" t="s">
        <v>164</v>
      </c>
      <c r="H21" s="309" t="s">
        <v>96</v>
      </c>
      <c r="I21" s="309" t="s">
        <v>97</v>
      </c>
      <c r="J21" s="309"/>
      <c r="K21" s="309" t="s">
        <v>96</v>
      </c>
      <c r="L21" s="309" t="s">
        <v>480</v>
      </c>
      <c r="M21" s="309" t="s">
        <v>96</v>
      </c>
      <c r="N21" s="309" t="s">
        <v>99</v>
      </c>
      <c r="O21" s="309" t="s">
        <v>98</v>
      </c>
      <c r="P21" s="309" t="s">
        <v>164</v>
      </c>
      <c r="Q21" s="309" t="s">
        <v>101</v>
      </c>
      <c r="R21" s="309" t="s">
        <v>43</v>
      </c>
      <c r="S21" s="309"/>
      <c r="T21" s="309"/>
      <c r="U21" s="309" t="s">
        <v>43</v>
      </c>
      <c r="V21" s="309"/>
      <c r="W21" s="309" t="s">
        <v>103</v>
      </c>
      <c r="X21" s="309" t="s">
        <v>167</v>
      </c>
      <c r="Y21" s="309" t="s">
        <v>43</v>
      </c>
      <c r="Z21" s="309" t="s">
        <v>168</v>
      </c>
      <c r="AA21" s="309" t="s">
        <v>169</v>
      </c>
      <c r="AB21" s="309"/>
      <c r="AC21" s="309"/>
      <c r="AD21" s="309"/>
      <c r="AE21" s="309"/>
      <c r="AF21" s="309"/>
      <c r="AG21" s="649"/>
      <c r="AH21" s="309"/>
      <c r="AI21" s="309"/>
      <c r="AJ21" s="309" t="s">
        <v>105</v>
      </c>
      <c r="AK21" s="309" t="s">
        <v>202</v>
      </c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>
        <v>1</v>
      </c>
      <c r="AX21" s="309"/>
    </row>
    <row r="22" s="1" customFormat="1" ht="50.1" customHeight="1" spans="1:49">
      <c r="A22" s="255">
        <v>20</v>
      </c>
      <c r="B22" s="255">
        <v>1</v>
      </c>
      <c r="C22" s="431"/>
      <c r="D22" s="595" t="s">
        <v>301</v>
      </c>
      <c r="E22" s="596" t="s">
        <v>301</v>
      </c>
      <c r="F22" s="596" t="s">
        <v>302</v>
      </c>
      <c r="G22" s="596" t="s">
        <v>303</v>
      </c>
      <c r="H22" s="596" t="s">
        <v>304</v>
      </c>
      <c r="I22" s="596" t="s">
        <v>97</v>
      </c>
      <c r="J22" s="596"/>
      <c r="K22" s="596" t="s">
        <v>96</v>
      </c>
      <c r="L22" s="596" t="s">
        <v>301</v>
      </c>
      <c r="M22" s="596" t="s">
        <v>96</v>
      </c>
      <c r="N22" s="596" t="s">
        <v>99</v>
      </c>
      <c r="O22" s="596" t="s">
        <v>98</v>
      </c>
      <c r="P22" s="596" t="s">
        <v>305</v>
      </c>
      <c r="Q22" s="255"/>
      <c r="R22" s="596" t="s">
        <v>306</v>
      </c>
      <c r="S22" s="596" t="s">
        <v>43</v>
      </c>
      <c r="T22" s="596"/>
      <c r="U22" s="596" t="s">
        <v>43</v>
      </c>
      <c r="V22" s="596">
        <v>0.026</v>
      </c>
      <c r="W22" s="596" t="s">
        <v>43</v>
      </c>
      <c r="X22" s="255" t="s">
        <v>167</v>
      </c>
      <c r="Y22" s="255" t="s">
        <v>43</v>
      </c>
      <c r="Z22" s="255" t="s">
        <v>307</v>
      </c>
      <c r="AA22" s="255"/>
      <c r="AB22" s="255"/>
      <c r="AC22" s="255"/>
      <c r="AD22" s="255"/>
      <c r="AE22" s="255"/>
      <c r="AF22" s="255"/>
      <c r="AG22" s="651"/>
      <c r="AH22" s="255"/>
      <c r="AI22" s="255"/>
      <c r="AJ22" s="255" t="s">
        <v>116</v>
      </c>
      <c r="AK22" s="255" t="s">
        <v>308</v>
      </c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>
        <v>8</v>
      </c>
    </row>
    <row r="23" s="1" customFormat="1" ht="50.1" customHeight="1" spans="1:50">
      <c r="A23" s="309">
        <v>14</v>
      </c>
      <c r="B23" s="309">
        <v>1</v>
      </c>
      <c r="C23" s="309" t="s">
        <v>118</v>
      </c>
      <c r="D23" s="591" t="s">
        <v>482</v>
      </c>
      <c r="E23" s="309" t="s">
        <v>482</v>
      </c>
      <c r="F23" s="309" t="s">
        <v>483</v>
      </c>
      <c r="G23" s="309" t="s">
        <v>326</v>
      </c>
      <c r="H23" s="309" t="s">
        <v>109</v>
      </c>
      <c r="I23" s="309" t="s">
        <v>97</v>
      </c>
      <c r="J23" s="309"/>
      <c r="K23" s="309" t="s">
        <v>96</v>
      </c>
      <c r="L23" s="309" t="s">
        <v>324</v>
      </c>
      <c r="M23" s="309" t="s">
        <v>96</v>
      </c>
      <c r="N23" s="309" t="s">
        <v>99</v>
      </c>
      <c r="O23" s="309" t="s">
        <v>98</v>
      </c>
      <c r="P23" s="309" t="s">
        <v>121</v>
      </c>
      <c r="Q23" s="309" t="s">
        <v>327</v>
      </c>
      <c r="R23" s="309" t="s">
        <v>43</v>
      </c>
      <c r="S23" s="309" t="s">
        <v>43</v>
      </c>
      <c r="T23" s="309" t="s">
        <v>328</v>
      </c>
      <c r="U23" s="309" t="s">
        <v>43</v>
      </c>
      <c r="V23" s="309">
        <v>0.023</v>
      </c>
      <c r="W23" s="309" t="s">
        <v>103</v>
      </c>
      <c r="X23" s="309" t="s">
        <v>167</v>
      </c>
      <c r="Y23" s="309" t="s">
        <v>68</v>
      </c>
      <c r="Z23" s="309" t="s">
        <v>43</v>
      </c>
      <c r="AA23" s="255" t="s">
        <v>150</v>
      </c>
      <c r="AB23" s="255"/>
      <c r="AC23" s="255" t="s">
        <v>151</v>
      </c>
      <c r="AD23" s="255"/>
      <c r="AE23" s="255"/>
      <c r="AF23" s="255">
        <f t="shared" ref="AF23:AF26" si="0">V23*1.02</f>
        <v>0.02346</v>
      </c>
      <c r="AG23" s="651">
        <f t="shared" ref="AG23:AG26" si="1">V23/AF23</f>
        <v>0.980392156862745</v>
      </c>
      <c r="AH23" s="309"/>
      <c r="AI23" s="309"/>
      <c r="AJ23" s="255" t="s">
        <v>116</v>
      </c>
      <c r="AK23" s="650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>
        <v>1</v>
      </c>
      <c r="AX23" s="309"/>
    </row>
    <row r="24" s="1" customFormat="1" ht="50.1" customHeight="1" spans="1:50">
      <c r="A24" s="309">
        <v>15</v>
      </c>
      <c r="B24" s="309">
        <v>1</v>
      </c>
      <c r="C24" s="309" t="s">
        <v>236</v>
      </c>
      <c r="D24" s="597" t="s">
        <v>484</v>
      </c>
      <c r="E24" s="309" t="s">
        <v>485</v>
      </c>
      <c r="F24" s="309" t="s">
        <v>486</v>
      </c>
      <c r="G24" s="309" t="s">
        <v>121</v>
      </c>
      <c r="H24" s="309" t="s">
        <v>109</v>
      </c>
      <c r="I24" s="309" t="s">
        <v>97</v>
      </c>
      <c r="J24" s="309"/>
      <c r="K24" s="309" t="s">
        <v>96</v>
      </c>
      <c r="L24" s="309" t="s">
        <v>485</v>
      </c>
      <c r="M24" s="309" t="s">
        <v>96</v>
      </c>
      <c r="N24" s="309" t="s">
        <v>132</v>
      </c>
      <c r="O24" s="309" t="s">
        <v>133</v>
      </c>
      <c r="P24" s="309" t="s">
        <v>121</v>
      </c>
      <c r="Q24" s="309" t="s">
        <v>487</v>
      </c>
      <c r="R24" s="309" t="s">
        <v>43</v>
      </c>
      <c r="S24" s="309" t="s">
        <v>43</v>
      </c>
      <c r="T24" s="309" t="s">
        <v>488</v>
      </c>
      <c r="U24" s="309" t="s">
        <v>43</v>
      </c>
      <c r="V24" s="309">
        <v>0.25</v>
      </c>
      <c r="W24" s="309" t="s">
        <v>103</v>
      </c>
      <c r="X24" s="309" t="s">
        <v>167</v>
      </c>
      <c r="Y24" s="309" t="s">
        <v>68</v>
      </c>
      <c r="Z24" s="309" t="s">
        <v>43</v>
      </c>
      <c r="AA24" s="255" t="s">
        <v>150</v>
      </c>
      <c r="AB24" s="255"/>
      <c r="AC24" s="255" t="s">
        <v>151</v>
      </c>
      <c r="AD24" s="255"/>
      <c r="AE24" s="255"/>
      <c r="AF24" s="255">
        <f t="shared" si="0"/>
        <v>0.255</v>
      </c>
      <c r="AG24" s="651">
        <f t="shared" si="1"/>
        <v>0.980392156862745</v>
      </c>
      <c r="AH24" s="309"/>
      <c r="AI24" s="309"/>
      <c r="AJ24" s="309" t="s">
        <v>116</v>
      </c>
      <c r="AK24" s="309" t="s">
        <v>419</v>
      </c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>
        <v>1</v>
      </c>
      <c r="AX24" s="309"/>
    </row>
    <row r="25" s="1" customFormat="1" ht="50.1" customHeight="1" spans="1:50">
      <c r="A25" s="309">
        <v>16</v>
      </c>
      <c r="B25" s="309">
        <v>1</v>
      </c>
      <c r="C25" s="309" t="s">
        <v>236</v>
      </c>
      <c r="D25" s="597" t="s">
        <v>489</v>
      </c>
      <c r="E25" s="309" t="s">
        <v>490</v>
      </c>
      <c r="F25" s="309" t="s">
        <v>491</v>
      </c>
      <c r="G25" s="309" t="s">
        <v>121</v>
      </c>
      <c r="H25" s="309" t="s">
        <v>109</v>
      </c>
      <c r="I25" s="309" t="s">
        <v>97</v>
      </c>
      <c r="J25" s="309"/>
      <c r="K25" s="309" t="s">
        <v>96</v>
      </c>
      <c r="L25" s="309" t="s">
        <v>490</v>
      </c>
      <c r="M25" s="309" t="s">
        <v>96</v>
      </c>
      <c r="N25" s="309" t="s">
        <v>132</v>
      </c>
      <c r="O25" s="309" t="s">
        <v>133</v>
      </c>
      <c r="P25" s="309" t="s">
        <v>121</v>
      </c>
      <c r="Q25" s="309" t="s">
        <v>487</v>
      </c>
      <c r="R25" s="309" t="s">
        <v>43</v>
      </c>
      <c r="S25" s="309" t="s">
        <v>43</v>
      </c>
      <c r="T25" s="309" t="s">
        <v>488</v>
      </c>
      <c r="U25" s="309" t="s">
        <v>43</v>
      </c>
      <c r="V25" s="309">
        <v>0.25</v>
      </c>
      <c r="W25" s="309" t="s">
        <v>103</v>
      </c>
      <c r="X25" s="309" t="s">
        <v>167</v>
      </c>
      <c r="Y25" s="309" t="s">
        <v>68</v>
      </c>
      <c r="Z25" s="309" t="s">
        <v>43</v>
      </c>
      <c r="AA25" s="255" t="s">
        <v>150</v>
      </c>
      <c r="AB25" s="255"/>
      <c r="AC25" s="255" t="s">
        <v>151</v>
      </c>
      <c r="AD25" s="255"/>
      <c r="AE25" s="255"/>
      <c r="AF25" s="255">
        <f t="shared" si="0"/>
        <v>0.255</v>
      </c>
      <c r="AG25" s="651">
        <f t="shared" si="1"/>
        <v>0.980392156862745</v>
      </c>
      <c r="AH25" s="309"/>
      <c r="AI25" s="309"/>
      <c r="AJ25" s="309" t="s">
        <v>116</v>
      </c>
      <c r="AK25" s="309" t="s">
        <v>419</v>
      </c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>
        <v>1</v>
      </c>
      <c r="AX25" s="309"/>
    </row>
    <row r="26" s="1" customFormat="1" ht="50.1" customHeight="1" spans="1:50">
      <c r="A26" s="309">
        <v>17</v>
      </c>
      <c r="B26" s="309">
        <v>1</v>
      </c>
      <c r="C26" s="309" t="s">
        <v>236</v>
      </c>
      <c r="D26" s="597" t="s">
        <v>492</v>
      </c>
      <c r="E26" s="309" t="s">
        <v>493</v>
      </c>
      <c r="F26" s="309" t="s">
        <v>494</v>
      </c>
      <c r="G26" s="309" t="s">
        <v>121</v>
      </c>
      <c r="H26" s="309" t="s">
        <v>109</v>
      </c>
      <c r="I26" s="309" t="s">
        <v>97</v>
      </c>
      <c r="J26" s="309"/>
      <c r="K26" s="309" t="s">
        <v>96</v>
      </c>
      <c r="L26" s="309" t="s">
        <v>493</v>
      </c>
      <c r="M26" s="309" t="s">
        <v>96</v>
      </c>
      <c r="N26" s="309" t="s">
        <v>132</v>
      </c>
      <c r="O26" s="309" t="s">
        <v>133</v>
      </c>
      <c r="P26" s="309" t="s">
        <v>121</v>
      </c>
      <c r="Q26" s="309" t="s">
        <v>487</v>
      </c>
      <c r="R26" s="309" t="s">
        <v>43</v>
      </c>
      <c r="S26" s="309" t="s">
        <v>43</v>
      </c>
      <c r="T26" s="309" t="s">
        <v>495</v>
      </c>
      <c r="U26" s="309" t="s">
        <v>43</v>
      </c>
      <c r="V26" s="309">
        <v>0.004</v>
      </c>
      <c r="W26" s="309" t="s">
        <v>103</v>
      </c>
      <c r="X26" s="309" t="s">
        <v>167</v>
      </c>
      <c r="Y26" s="309" t="s">
        <v>68</v>
      </c>
      <c r="Z26" s="309" t="s">
        <v>43</v>
      </c>
      <c r="AA26" s="255" t="s">
        <v>150</v>
      </c>
      <c r="AB26" s="255"/>
      <c r="AC26" s="255" t="s">
        <v>151</v>
      </c>
      <c r="AD26" s="255"/>
      <c r="AE26" s="255"/>
      <c r="AF26" s="255">
        <f t="shared" si="0"/>
        <v>0.00408</v>
      </c>
      <c r="AG26" s="651">
        <f t="shared" si="1"/>
        <v>0.980392156862745</v>
      </c>
      <c r="AH26" s="309"/>
      <c r="AI26" s="309"/>
      <c r="AJ26" s="309" t="s">
        <v>116</v>
      </c>
      <c r="AK26" s="309" t="s">
        <v>419</v>
      </c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>
        <v>1</v>
      </c>
      <c r="AX26" s="309"/>
    </row>
    <row r="27" s="1" customFormat="1" ht="50.1" customHeight="1" spans="1:50">
      <c r="A27" s="309">
        <v>19</v>
      </c>
      <c r="B27" s="309">
        <v>1</v>
      </c>
      <c r="C27" s="309" t="s">
        <v>380</v>
      </c>
      <c r="D27" s="591" t="s">
        <v>496</v>
      </c>
      <c r="E27" s="309" t="s">
        <v>496</v>
      </c>
      <c r="F27" s="309" t="s">
        <v>497</v>
      </c>
      <c r="G27" s="309" t="s">
        <v>498</v>
      </c>
      <c r="H27" s="309" t="s">
        <v>109</v>
      </c>
      <c r="I27" s="309" t="s">
        <v>97</v>
      </c>
      <c r="J27" s="309"/>
      <c r="K27" s="309" t="s">
        <v>96</v>
      </c>
      <c r="L27" s="309" t="s">
        <v>499</v>
      </c>
      <c r="M27" s="309" t="s">
        <v>43</v>
      </c>
      <c r="N27" s="309" t="s">
        <v>99</v>
      </c>
      <c r="O27" s="309" t="s">
        <v>98</v>
      </c>
      <c r="P27" s="309" t="s">
        <v>305</v>
      </c>
      <c r="Q27" s="309" t="s">
        <v>43</v>
      </c>
      <c r="R27" s="309" t="s">
        <v>43</v>
      </c>
      <c r="S27" s="309" t="s">
        <v>43</v>
      </c>
      <c r="T27" s="309" t="s">
        <v>43</v>
      </c>
      <c r="U27" s="309" t="s">
        <v>43</v>
      </c>
      <c r="V27" s="309">
        <v>0.1</v>
      </c>
      <c r="W27" s="309" t="s">
        <v>103</v>
      </c>
      <c r="X27" s="309" t="s">
        <v>43</v>
      </c>
      <c r="Y27" s="309" t="s">
        <v>43</v>
      </c>
      <c r="Z27" s="309" t="s">
        <v>43</v>
      </c>
      <c r="AA27" s="309"/>
      <c r="AB27" s="309"/>
      <c r="AC27" s="309"/>
      <c r="AD27" s="309"/>
      <c r="AE27" s="309"/>
      <c r="AF27" s="309"/>
      <c r="AG27" s="649"/>
      <c r="AH27" s="309"/>
      <c r="AI27" s="309"/>
      <c r="AJ27" s="309" t="s">
        <v>116</v>
      </c>
      <c r="AK27" s="309" t="s">
        <v>308</v>
      </c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>
        <v>2</v>
      </c>
      <c r="AX27" s="309"/>
    </row>
    <row r="28" s="1" customFormat="1" ht="50.1" customHeight="1" spans="1:50">
      <c r="A28" s="309">
        <v>20</v>
      </c>
      <c r="B28" s="309">
        <v>1</v>
      </c>
      <c r="C28" s="309" t="s">
        <v>500</v>
      </c>
      <c r="D28" s="598" t="s">
        <v>433</v>
      </c>
      <c r="E28" s="309" t="s">
        <v>43</v>
      </c>
      <c r="F28" s="309" t="s">
        <v>435</v>
      </c>
      <c r="G28" s="309" t="s">
        <v>501</v>
      </c>
      <c r="H28" s="309" t="s">
        <v>109</v>
      </c>
      <c r="I28" s="309" t="s">
        <v>97</v>
      </c>
      <c r="J28" s="309"/>
      <c r="K28" s="309" t="s">
        <v>96</v>
      </c>
      <c r="L28" s="309" t="s">
        <v>43</v>
      </c>
      <c r="M28" s="309" t="s">
        <v>43</v>
      </c>
      <c r="N28" s="309" t="s">
        <v>132</v>
      </c>
      <c r="O28" s="309" t="s">
        <v>133</v>
      </c>
      <c r="P28" s="309" t="s">
        <v>305</v>
      </c>
      <c r="Q28" s="309" t="s">
        <v>43</v>
      </c>
      <c r="R28" s="309" t="s">
        <v>43</v>
      </c>
      <c r="S28" s="309" t="s">
        <v>43</v>
      </c>
      <c r="T28" s="309" t="s">
        <v>43</v>
      </c>
      <c r="U28" s="309" t="s">
        <v>43</v>
      </c>
      <c r="V28" s="309">
        <v>0.01</v>
      </c>
      <c r="W28" s="309" t="s">
        <v>103</v>
      </c>
      <c r="X28" s="309" t="s">
        <v>43</v>
      </c>
      <c r="Y28" s="309" t="s">
        <v>43</v>
      </c>
      <c r="Z28" s="309" t="s">
        <v>43</v>
      </c>
      <c r="AA28" s="309"/>
      <c r="AB28" s="309"/>
      <c r="AC28" s="309"/>
      <c r="AD28" s="309"/>
      <c r="AE28" s="309"/>
      <c r="AF28" s="309"/>
      <c r="AG28" s="649"/>
      <c r="AH28" s="309"/>
      <c r="AI28" s="309"/>
      <c r="AJ28" s="309" t="s">
        <v>116</v>
      </c>
      <c r="AK28" s="309" t="s">
        <v>436</v>
      </c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>
        <v>6</v>
      </c>
      <c r="AX28" s="309"/>
    </row>
    <row r="29" s="1" customFormat="1" ht="50.1" customHeight="1" spans="1:50">
      <c r="A29" s="309">
        <v>21</v>
      </c>
      <c r="B29" s="255">
        <v>1</v>
      </c>
      <c r="C29" s="255" t="s">
        <v>118</v>
      </c>
      <c r="D29" s="592" t="s">
        <v>342</v>
      </c>
      <c r="E29" s="255" t="s">
        <v>342</v>
      </c>
      <c r="F29" s="255" t="s">
        <v>343</v>
      </c>
      <c r="G29" s="255" t="s">
        <v>344</v>
      </c>
      <c r="H29" s="255" t="s">
        <v>109</v>
      </c>
      <c r="I29" s="255" t="s">
        <v>97</v>
      </c>
      <c r="J29" s="255"/>
      <c r="K29" s="255" t="s">
        <v>96</v>
      </c>
      <c r="L29" s="255" t="s">
        <v>43</v>
      </c>
      <c r="M29" s="255" t="s">
        <v>43</v>
      </c>
      <c r="N29" s="255" t="s">
        <v>99</v>
      </c>
      <c r="O29" s="255" t="s">
        <v>98</v>
      </c>
      <c r="P29" s="255" t="s">
        <v>340</v>
      </c>
      <c r="Q29" s="255" t="s">
        <v>340</v>
      </c>
      <c r="R29" s="309" t="s">
        <v>43</v>
      </c>
      <c r="S29" s="255" t="s">
        <v>43</v>
      </c>
      <c r="T29" s="255" t="s">
        <v>43</v>
      </c>
      <c r="U29" s="309" t="s">
        <v>43</v>
      </c>
      <c r="V29" s="255"/>
      <c r="W29" s="309" t="s">
        <v>103</v>
      </c>
      <c r="X29" s="309" t="s">
        <v>43</v>
      </c>
      <c r="Y29" s="309" t="s">
        <v>43</v>
      </c>
      <c r="Z29" s="309" t="s">
        <v>43</v>
      </c>
      <c r="AA29" s="309"/>
      <c r="AB29" s="309"/>
      <c r="AC29" s="309"/>
      <c r="AD29" s="309"/>
      <c r="AE29" s="309"/>
      <c r="AF29" s="309"/>
      <c r="AG29" s="649"/>
      <c r="AH29" s="309"/>
      <c r="AI29" s="309"/>
      <c r="AJ29" s="309" t="s">
        <v>116</v>
      </c>
      <c r="AK29" s="255" t="s">
        <v>341</v>
      </c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255"/>
      <c r="AW29" s="255">
        <v>1</v>
      </c>
      <c r="AX29" s="255"/>
    </row>
    <row r="30" ht="50.1" customHeight="1" spans="1:50">
      <c r="A30" s="309">
        <v>22</v>
      </c>
      <c r="B30" s="255">
        <v>1</v>
      </c>
      <c r="C30" s="255" t="s">
        <v>118</v>
      </c>
      <c r="D30" s="592" t="s">
        <v>345</v>
      </c>
      <c r="E30" s="255" t="s">
        <v>345</v>
      </c>
      <c r="F30" s="255" t="s">
        <v>346</v>
      </c>
      <c r="G30" s="255" t="s">
        <v>344</v>
      </c>
      <c r="H30" s="255" t="s">
        <v>109</v>
      </c>
      <c r="I30" s="255" t="s">
        <v>97</v>
      </c>
      <c r="J30" s="255"/>
      <c r="K30" s="255" t="s">
        <v>96</v>
      </c>
      <c r="L30" s="255" t="s">
        <v>43</v>
      </c>
      <c r="M30" s="255" t="s">
        <v>43</v>
      </c>
      <c r="N30" s="255" t="s">
        <v>99</v>
      </c>
      <c r="O30" s="255" t="s">
        <v>98</v>
      </c>
      <c r="P30" s="255" t="s">
        <v>340</v>
      </c>
      <c r="Q30" s="255" t="s">
        <v>340</v>
      </c>
      <c r="R30" s="309" t="s">
        <v>43</v>
      </c>
      <c r="S30" s="255" t="s">
        <v>43</v>
      </c>
      <c r="T30" s="255" t="s">
        <v>43</v>
      </c>
      <c r="U30" s="309" t="s">
        <v>43</v>
      </c>
      <c r="V30" s="255">
        <v>0.1</v>
      </c>
      <c r="W30" s="309" t="s">
        <v>103</v>
      </c>
      <c r="X30" s="309" t="s">
        <v>43</v>
      </c>
      <c r="Y30" s="309" t="s">
        <v>43</v>
      </c>
      <c r="Z30" s="309" t="s">
        <v>43</v>
      </c>
      <c r="AA30" s="309"/>
      <c r="AB30" s="309"/>
      <c r="AC30" s="309"/>
      <c r="AD30" s="309"/>
      <c r="AE30" s="309"/>
      <c r="AF30" s="309"/>
      <c r="AG30" s="649"/>
      <c r="AH30" s="309"/>
      <c r="AI30" s="309"/>
      <c r="AJ30" s="309" t="s">
        <v>116</v>
      </c>
      <c r="AK30" s="309" t="s">
        <v>341</v>
      </c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255"/>
      <c r="AW30" s="255">
        <v>1</v>
      </c>
      <c r="AX30" s="255"/>
    </row>
    <row r="31" ht="39.75" customHeight="1" spans="1:50">
      <c r="A31" s="309">
        <v>23</v>
      </c>
      <c r="B31" s="309">
        <v>1</v>
      </c>
      <c r="C31" s="309" t="s">
        <v>118</v>
      </c>
      <c r="D31" s="591" t="s">
        <v>349</v>
      </c>
      <c r="E31" s="309" t="s">
        <v>349</v>
      </c>
      <c r="F31" s="309" t="s">
        <v>350</v>
      </c>
      <c r="G31" s="309" t="s">
        <v>351</v>
      </c>
      <c r="H31" s="309" t="s">
        <v>109</v>
      </c>
      <c r="I31" s="309" t="s">
        <v>97</v>
      </c>
      <c r="J31" s="309"/>
      <c r="K31" s="309" t="s">
        <v>96</v>
      </c>
      <c r="L31" s="309" t="s">
        <v>349</v>
      </c>
      <c r="M31" s="309"/>
      <c r="N31" s="255" t="s">
        <v>99</v>
      </c>
      <c r="O31" s="309" t="s">
        <v>98</v>
      </c>
      <c r="P31" s="309" t="s">
        <v>352</v>
      </c>
      <c r="Q31" s="309" t="s">
        <v>43</v>
      </c>
      <c r="R31" s="309" t="s">
        <v>43</v>
      </c>
      <c r="S31" s="309" t="s">
        <v>43</v>
      </c>
      <c r="T31" s="309" t="s">
        <v>353</v>
      </c>
      <c r="U31" s="309" t="s">
        <v>43</v>
      </c>
      <c r="V31" s="309">
        <v>0.2543</v>
      </c>
      <c r="W31" s="309" t="s">
        <v>103</v>
      </c>
      <c r="X31" s="309" t="s">
        <v>43</v>
      </c>
      <c r="Y31" s="309" t="s">
        <v>43</v>
      </c>
      <c r="Z31" s="309" t="s">
        <v>43</v>
      </c>
      <c r="AA31" s="309"/>
      <c r="AB31" s="309"/>
      <c r="AC31" s="309"/>
      <c r="AD31" s="309"/>
      <c r="AE31" s="309"/>
      <c r="AF31" s="309"/>
      <c r="AG31" s="649"/>
      <c r="AH31" s="309"/>
      <c r="AI31" s="309"/>
      <c r="AJ31" s="309" t="s">
        <v>116</v>
      </c>
      <c r="AK31" s="255" t="s">
        <v>354</v>
      </c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>
        <v>1</v>
      </c>
      <c r="AX31" s="309"/>
    </row>
    <row r="32" ht="39.75" customHeight="1" spans="1:50">
      <c r="A32" s="309">
        <v>24</v>
      </c>
      <c r="B32" s="309">
        <v>1</v>
      </c>
      <c r="C32" s="309" t="s">
        <v>94</v>
      </c>
      <c r="D32" s="591" t="s">
        <v>502</v>
      </c>
      <c r="E32" s="309" t="s">
        <v>502</v>
      </c>
      <c r="F32" s="309" t="s">
        <v>503</v>
      </c>
      <c r="G32" s="309" t="s">
        <v>357</v>
      </c>
      <c r="H32" s="309" t="s">
        <v>109</v>
      </c>
      <c r="I32" s="309" t="s">
        <v>97</v>
      </c>
      <c r="J32" s="309"/>
      <c r="K32" s="309" t="s">
        <v>96</v>
      </c>
      <c r="L32" s="309"/>
      <c r="M32" s="309"/>
      <c r="N32" s="309" t="s">
        <v>98</v>
      </c>
      <c r="O32" s="309" t="s">
        <v>99</v>
      </c>
      <c r="P32" s="309" t="s">
        <v>43</v>
      </c>
      <c r="Q32" s="309" t="s">
        <v>43</v>
      </c>
      <c r="R32" s="309" t="s">
        <v>43</v>
      </c>
      <c r="S32" s="309" t="s">
        <v>43</v>
      </c>
      <c r="T32" s="309" t="s">
        <v>43</v>
      </c>
      <c r="U32" s="309" t="s">
        <v>43</v>
      </c>
      <c r="V32" s="309" t="s">
        <v>43</v>
      </c>
      <c r="W32" s="309" t="s">
        <v>103</v>
      </c>
      <c r="X32" s="309" t="s">
        <v>43</v>
      </c>
      <c r="Y32" s="309" t="s">
        <v>43</v>
      </c>
      <c r="Z32" s="309" t="s">
        <v>43</v>
      </c>
      <c r="AA32" s="309"/>
      <c r="AB32" s="309"/>
      <c r="AC32" s="309"/>
      <c r="AD32" s="309"/>
      <c r="AE32" s="309"/>
      <c r="AF32" s="309"/>
      <c r="AG32" s="649"/>
      <c r="AH32" s="309"/>
      <c r="AI32" s="309"/>
      <c r="AJ32" s="309" t="s">
        <v>116</v>
      </c>
      <c r="AK32" s="650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>
        <v>1</v>
      </c>
      <c r="AX32" s="309"/>
    </row>
    <row r="33" ht="50.1" customHeight="1" spans="1:50">
      <c r="A33" s="309">
        <v>25</v>
      </c>
      <c r="B33" s="255">
        <v>1</v>
      </c>
      <c r="C33" s="255" t="s">
        <v>358</v>
      </c>
      <c r="D33" s="592" t="s">
        <v>359</v>
      </c>
      <c r="E33" s="255" t="s">
        <v>360</v>
      </c>
      <c r="F33" s="255" t="s">
        <v>504</v>
      </c>
      <c r="G33" s="255" t="s">
        <v>362</v>
      </c>
      <c r="H33" s="255" t="s">
        <v>109</v>
      </c>
      <c r="I33" s="255" t="s">
        <v>97</v>
      </c>
      <c r="J33" s="255" t="s">
        <v>43</v>
      </c>
      <c r="K33" s="255" t="s">
        <v>96</v>
      </c>
      <c r="L33" s="255" t="s">
        <v>43</v>
      </c>
      <c r="M33" s="255" t="s">
        <v>43</v>
      </c>
      <c r="N33" s="309" t="s">
        <v>98</v>
      </c>
      <c r="O33" s="309" t="s">
        <v>99</v>
      </c>
      <c r="P33" s="255" t="s">
        <v>43</v>
      </c>
      <c r="Q33" s="255" t="s">
        <v>43</v>
      </c>
      <c r="R33" s="309" t="s">
        <v>43</v>
      </c>
      <c r="S33" s="255" t="s">
        <v>43</v>
      </c>
      <c r="T33" s="255" t="s">
        <v>43</v>
      </c>
      <c r="U33" s="309" t="s">
        <v>43</v>
      </c>
      <c r="V33" s="255" t="s">
        <v>43</v>
      </c>
      <c r="W33" s="309" t="s">
        <v>103</v>
      </c>
      <c r="X33" s="309" t="s">
        <v>43</v>
      </c>
      <c r="Y33" s="309" t="s">
        <v>43</v>
      </c>
      <c r="Z33" s="309" t="s">
        <v>43</v>
      </c>
      <c r="AA33" s="309"/>
      <c r="AB33" s="309"/>
      <c r="AC33" s="309"/>
      <c r="AD33" s="309"/>
      <c r="AE33" s="309"/>
      <c r="AF33" s="309"/>
      <c r="AG33" s="649"/>
      <c r="AH33" s="309"/>
      <c r="AI33" s="309"/>
      <c r="AJ33" s="309" t="s">
        <v>116</v>
      </c>
      <c r="AK33" s="309" t="s">
        <v>505</v>
      </c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255"/>
      <c r="AW33" s="255">
        <v>1</v>
      </c>
      <c r="AX33" s="255"/>
    </row>
    <row r="34" ht="50.1" customHeight="1" spans="1:50">
      <c r="A34" s="309">
        <v>26</v>
      </c>
      <c r="B34" s="255">
        <v>1</v>
      </c>
      <c r="C34" s="255" t="s">
        <v>94</v>
      </c>
      <c r="D34" s="592" t="s">
        <v>506</v>
      </c>
      <c r="E34" s="255" t="s">
        <v>506</v>
      </c>
      <c r="F34" s="255" t="s">
        <v>507</v>
      </c>
      <c r="G34" s="255"/>
      <c r="H34" s="255" t="s">
        <v>96</v>
      </c>
      <c r="I34" s="255" t="s">
        <v>97</v>
      </c>
      <c r="J34" s="255"/>
      <c r="K34" s="255" t="s">
        <v>96</v>
      </c>
      <c r="L34" s="255"/>
      <c r="M34" s="255"/>
      <c r="N34" s="255" t="s">
        <v>98</v>
      </c>
      <c r="O34" s="255" t="s">
        <v>99</v>
      </c>
      <c r="P34" s="255" t="s">
        <v>470</v>
      </c>
      <c r="Q34" s="627" t="s">
        <v>101</v>
      </c>
      <c r="R34" s="309"/>
      <c r="S34" s="255"/>
      <c r="T34" s="600" t="s">
        <v>166</v>
      </c>
      <c r="U34" s="601" t="s">
        <v>43</v>
      </c>
      <c r="V34" s="628">
        <v>6.2332</v>
      </c>
      <c r="W34" s="309"/>
      <c r="X34" s="255" t="s">
        <v>43</v>
      </c>
      <c r="Y34" s="255" t="s">
        <v>43</v>
      </c>
      <c r="Z34" s="255" t="s">
        <v>43</v>
      </c>
      <c r="AA34" s="255" t="s">
        <v>169</v>
      </c>
      <c r="AB34" s="255"/>
      <c r="AC34" s="255"/>
      <c r="AD34" s="255"/>
      <c r="AE34" s="255"/>
      <c r="AF34" s="255"/>
      <c r="AG34" s="651"/>
      <c r="AH34" s="255"/>
      <c r="AI34" s="255"/>
      <c r="AJ34" s="255" t="s">
        <v>116</v>
      </c>
      <c r="AK34" s="487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>
        <v>1</v>
      </c>
      <c r="AX34" s="255"/>
    </row>
    <row r="35" s="576" customFormat="1" ht="39.95" customHeight="1" spans="1:50">
      <c r="A35" s="309">
        <v>27</v>
      </c>
      <c r="B35" s="599">
        <v>2</v>
      </c>
      <c r="C35" s="255" t="s">
        <v>94</v>
      </c>
      <c r="D35" s="255" t="s">
        <v>508</v>
      </c>
      <c r="E35" s="255" t="s">
        <v>508</v>
      </c>
      <c r="F35" s="600" t="s">
        <v>509</v>
      </c>
      <c r="G35" s="601" t="s">
        <v>43</v>
      </c>
      <c r="H35" s="601" t="s">
        <v>304</v>
      </c>
      <c r="I35" s="249" t="s">
        <v>333</v>
      </c>
      <c r="J35" s="600"/>
      <c r="K35" s="617" t="s">
        <v>96</v>
      </c>
      <c r="L35" s="602" t="s">
        <v>508</v>
      </c>
      <c r="M35" s="617" t="s">
        <v>96</v>
      </c>
      <c r="N35" s="249" t="s">
        <v>99</v>
      </c>
      <c r="O35" s="249" t="s">
        <v>98</v>
      </c>
      <c r="P35" s="600" t="s">
        <v>510</v>
      </c>
      <c r="Q35" s="600" t="s">
        <v>134</v>
      </c>
      <c r="R35" s="600" t="s">
        <v>511</v>
      </c>
      <c r="S35" s="601" t="s">
        <v>43</v>
      </c>
      <c r="T35" s="600" t="s">
        <v>512</v>
      </c>
      <c r="U35" s="601" t="s">
        <v>43</v>
      </c>
      <c r="V35" s="629">
        <v>0.64</v>
      </c>
      <c r="W35" s="601" t="s">
        <v>43</v>
      </c>
      <c r="X35" s="601" t="s">
        <v>43</v>
      </c>
      <c r="Y35" s="601" t="s">
        <v>43</v>
      </c>
      <c r="Z35" s="601" t="s">
        <v>43</v>
      </c>
      <c r="AA35" s="601" t="s">
        <v>138</v>
      </c>
      <c r="AB35" s="601"/>
      <c r="AC35" s="601">
        <f>V35/1.387*1000+10</f>
        <v>471.427541456381</v>
      </c>
      <c r="AD35" s="601"/>
      <c r="AE35" s="601"/>
      <c r="AF35" s="601">
        <f>AC35*1.387/1000</f>
        <v>0.65387</v>
      </c>
      <c r="AG35" s="652">
        <f>V35/AF35</f>
        <v>0.978787832443758</v>
      </c>
      <c r="AH35" s="601"/>
      <c r="AI35" s="601"/>
      <c r="AJ35" s="653"/>
      <c r="AK35" s="653"/>
      <c r="AL35" s="601"/>
      <c r="AM35" s="601"/>
      <c r="AN35" s="601"/>
      <c r="AO35" s="601"/>
      <c r="AP35" s="601"/>
      <c r="AQ35" s="601"/>
      <c r="AR35" s="601"/>
      <c r="AS35" s="601"/>
      <c r="AT35" s="601"/>
      <c r="AU35" s="601"/>
      <c r="AV35" s="601" t="s">
        <v>43</v>
      </c>
      <c r="AW35" s="600">
        <v>1</v>
      </c>
      <c r="AX35" s="600"/>
    </row>
    <row r="36" s="576" customFormat="1" ht="39.95" customHeight="1" spans="1:50">
      <c r="A36" s="309">
        <v>28</v>
      </c>
      <c r="B36" s="599">
        <v>2</v>
      </c>
      <c r="C36" s="600" t="s">
        <v>513</v>
      </c>
      <c r="D36" s="602"/>
      <c r="E36" s="603" t="s">
        <v>514</v>
      </c>
      <c r="F36" s="600" t="s">
        <v>515</v>
      </c>
      <c r="G36" s="601" t="s">
        <v>43</v>
      </c>
      <c r="H36" s="601" t="s">
        <v>304</v>
      </c>
      <c r="I36" s="249" t="s">
        <v>333</v>
      </c>
      <c r="J36" s="600"/>
      <c r="K36" s="617" t="s">
        <v>96</v>
      </c>
      <c r="L36" s="602" t="s">
        <v>514</v>
      </c>
      <c r="M36" s="617" t="s">
        <v>96</v>
      </c>
      <c r="N36" s="249" t="s">
        <v>99</v>
      </c>
      <c r="O36" s="249" t="s">
        <v>98</v>
      </c>
      <c r="P36" s="600" t="s">
        <v>510</v>
      </c>
      <c r="Q36" s="600" t="s">
        <v>516</v>
      </c>
      <c r="R36" s="600" t="s">
        <v>517</v>
      </c>
      <c r="S36" s="601" t="s">
        <v>43</v>
      </c>
      <c r="T36" s="600" t="s">
        <v>518</v>
      </c>
      <c r="U36" s="601" t="s">
        <v>43</v>
      </c>
      <c r="V36" s="629">
        <v>0.384</v>
      </c>
      <c r="W36" s="601" t="s">
        <v>43</v>
      </c>
      <c r="X36" s="601" t="s">
        <v>43</v>
      </c>
      <c r="Y36" s="601" t="s">
        <v>43</v>
      </c>
      <c r="Z36" s="601" t="s">
        <v>43</v>
      </c>
      <c r="AA36" s="601" t="s">
        <v>138</v>
      </c>
      <c r="AB36" s="601"/>
      <c r="AC36" s="601">
        <f>V36/0.869*1000+10</f>
        <v>451.887226697353</v>
      </c>
      <c r="AD36" s="601"/>
      <c r="AE36" s="601"/>
      <c r="AF36" s="601">
        <f>AC36*0.869/1000</f>
        <v>0.39269</v>
      </c>
      <c r="AG36" s="652">
        <f>V36/AF36</f>
        <v>0.977870584939774</v>
      </c>
      <c r="AH36" s="601"/>
      <c r="AI36" s="601"/>
      <c r="AJ36" s="653"/>
      <c r="AK36" s="653"/>
      <c r="AL36" s="601"/>
      <c r="AM36" s="601"/>
      <c r="AN36" s="601"/>
      <c r="AO36" s="601"/>
      <c r="AP36" s="601"/>
      <c r="AQ36" s="601"/>
      <c r="AR36" s="601"/>
      <c r="AS36" s="601"/>
      <c r="AT36" s="601"/>
      <c r="AU36" s="601"/>
      <c r="AV36" s="601" t="s">
        <v>43</v>
      </c>
      <c r="AW36" s="600">
        <v>2</v>
      </c>
      <c r="AX36" s="600"/>
    </row>
    <row r="37" s="576" customFormat="1" ht="39.95" customHeight="1" spans="1:50">
      <c r="A37" s="309">
        <v>29</v>
      </c>
      <c r="B37" s="599">
        <v>2</v>
      </c>
      <c r="C37" s="600" t="s">
        <v>329</v>
      </c>
      <c r="D37" s="604" t="s">
        <v>519</v>
      </c>
      <c r="E37" s="603" t="s">
        <v>519</v>
      </c>
      <c r="F37" s="600" t="s">
        <v>520</v>
      </c>
      <c r="G37" s="601" t="s">
        <v>43</v>
      </c>
      <c r="H37" s="601" t="s">
        <v>304</v>
      </c>
      <c r="I37" s="249" t="s">
        <v>333</v>
      </c>
      <c r="J37" s="600"/>
      <c r="K37" s="617" t="s">
        <v>96</v>
      </c>
      <c r="L37" s="602" t="s">
        <v>519</v>
      </c>
      <c r="M37" s="617" t="s">
        <v>96</v>
      </c>
      <c r="N37" s="249" t="s">
        <v>98</v>
      </c>
      <c r="O37" s="249" t="s">
        <v>99</v>
      </c>
      <c r="P37" s="600" t="s">
        <v>521</v>
      </c>
      <c r="Q37" s="600" t="s">
        <v>134</v>
      </c>
      <c r="R37" s="600" t="s">
        <v>522</v>
      </c>
      <c r="S37" s="630" t="s">
        <v>43</v>
      </c>
      <c r="T37" s="600" t="s">
        <v>523</v>
      </c>
      <c r="U37" s="601" t="s">
        <v>43</v>
      </c>
      <c r="V37" s="629">
        <v>0.0396</v>
      </c>
      <c r="W37" s="601" t="s">
        <v>43</v>
      </c>
      <c r="X37" s="601" t="s">
        <v>43</v>
      </c>
      <c r="Y37" s="601" t="s">
        <v>43</v>
      </c>
      <c r="Z37" s="601" t="s">
        <v>43</v>
      </c>
      <c r="AA37" s="252" t="s">
        <v>524</v>
      </c>
      <c r="AB37" s="252"/>
      <c r="AC37" s="637">
        <f t="shared" ref="AC37:AC42" si="2">V37/0.154*1000</f>
        <v>257.142857142857</v>
      </c>
      <c r="AD37" s="637"/>
      <c r="AE37" s="637"/>
      <c r="AF37" s="637">
        <f t="shared" ref="AF37:AF42" si="3">AC37*0.154/1000</f>
        <v>0.0396</v>
      </c>
      <c r="AG37" s="654">
        <f t="shared" ref="AG37:AG44" si="4">V37/AF37</f>
        <v>1</v>
      </c>
      <c r="AH37" s="601"/>
      <c r="AI37" s="601"/>
      <c r="AJ37" s="653"/>
      <c r="AK37" s="653"/>
      <c r="AL37" s="601"/>
      <c r="AM37" s="601"/>
      <c r="AN37" s="601"/>
      <c r="AO37" s="601"/>
      <c r="AP37" s="601"/>
      <c r="AQ37" s="601"/>
      <c r="AR37" s="601"/>
      <c r="AS37" s="601"/>
      <c r="AT37" s="601"/>
      <c r="AU37" s="601"/>
      <c r="AV37" s="601" t="s">
        <v>43</v>
      </c>
      <c r="AW37" s="600">
        <v>3</v>
      </c>
      <c r="AX37" s="600"/>
    </row>
    <row r="38" s="576" customFormat="1" ht="39.95" customHeight="1" spans="1:50">
      <c r="A38" s="309">
        <v>30</v>
      </c>
      <c r="B38" s="599">
        <v>2</v>
      </c>
      <c r="C38" s="600" t="s">
        <v>329</v>
      </c>
      <c r="D38" s="604" t="s">
        <v>525</v>
      </c>
      <c r="E38" s="603" t="s">
        <v>525</v>
      </c>
      <c r="F38" s="600" t="s">
        <v>526</v>
      </c>
      <c r="G38" s="601" t="s">
        <v>43</v>
      </c>
      <c r="H38" s="601" t="s">
        <v>304</v>
      </c>
      <c r="I38" s="249" t="s">
        <v>333</v>
      </c>
      <c r="J38" s="600"/>
      <c r="K38" s="617" t="s">
        <v>96</v>
      </c>
      <c r="L38" s="602" t="s">
        <v>525</v>
      </c>
      <c r="M38" s="617" t="s">
        <v>96</v>
      </c>
      <c r="N38" s="249" t="s">
        <v>98</v>
      </c>
      <c r="O38" s="249" t="s">
        <v>99</v>
      </c>
      <c r="P38" s="600" t="s">
        <v>521</v>
      </c>
      <c r="Q38" s="600" t="s">
        <v>134</v>
      </c>
      <c r="R38" s="600" t="s">
        <v>527</v>
      </c>
      <c r="S38" s="630" t="s">
        <v>43</v>
      </c>
      <c r="T38" s="600" t="s">
        <v>528</v>
      </c>
      <c r="U38" s="601" t="s">
        <v>43</v>
      </c>
      <c r="V38" s="629">
        <v>0.1549</v>
      </c>
      <c r="W38" s="601" t="s">
        <v>43</v>
      </c>
      <c r="X38" s="601" t="s">
        <v>43</v>
      </c>
      <c r="Y38" s="601" t="s">
        <v>43</v>
      </c>
      <c r="Z38" s="601" t="s">
        <v>43</v>
      </c>
      <c r="AA38" s="252" t="s">
        <v>524</v>
      </c>
      <c r="AB38" s="252"/>
      <c r="AC38" s="637">
        <f>V38/0.395*1000</f>
        <v>392.151898734177</v>
      </c>
      <c r="AD38" s="637"/>
      <c r="AE38" s="637"/>
      <c r="AF38" s="637">
        <f>AC38*0.395/1000</f>
        <v>0.1549</v>
      </c>
      <c r="AG38" s="654">
        <f t="shared" si="4"/>
        <v>1</v>
      </c>
      <c r="AH38" s="601"/>
      <c r="AI38" s="601"/>
      <c r="AJ38" s="653"/>
      <c r="AK38" s="653"/>
      <c r="AL38" s="601"/>
      <c r="AM38" s="601"/>
      <c r="AN38" s="601"/>
      <c r="AO38" s="601"/>
      <c r="AP38" s="601"/>
      <c r="AQ38" s="601"/>
      <c r="AR38" s="601"/>
      <c r="AS38" s="601"/>
      <c r="AT38" s="601"/>
      <c r="AU38" s="601"/>
      <c r="AV38" s="601" t="s">
        <v>43</v>
      </c>
      <c r="AW38" s="600">
        <v>1</v>
      </c>
      <c r="AX38" s="600"/>
    </row>
    <row r="39" s="576" customFormat="1" ht="39.95" customHeight="1" spans="1:50">
      <c r="A39" s="309">
        <v>31</v>
      </c>
      <c r="B39" s="599">
        <v>2</v>
      </c>
      <c r="C39" s="600" t="s">
        <v>329</v>
      </c>
      <c r="D39" s="604" t="s">
        <v>529</v>
      </c>
      <c r="E39" s="603" t="s">
        <v>529</v>
      </c>
      <c r="F39" s="600" t="s">
        <v>530</v>
      </c>
      <c r="G39" s="601" t="s">
        <v>43</v>
      </c>
      <c r="H39" s="601" t="s">
        <v>304</v>
      </c>
      <c r="I39" s="249" t="s">
        <v>333</v>
      </c>
      <c r="J39" s="600"/>
      <c r="K39" s="617" t="s">
        <v>96</v>
      </c>
      <c r="L39" s="602" t="s">
        <v>529</v>
      </c>
      <c r="M39" s="617" t="s">
        <v>96</v>
      </c>
      <c r="N39" s="249" t="s">
        <v>98</v>
      </c>
      <c r="O39" s="249" t="s">
        <v>99</v>
      </c>
      <c r="P39" s="600" t="s">
        <v>521</v>
      </c>
      <c r="Q39" s="600" t="s">
        <v>134</v>
      </c>
      <c r="R39" s="600" t="s">
        <v>527</v>
      </c>
      <c r="S39" s="630" t="s">
        <v>43</v>
      </c>
      <c r="T39" s="600" t="s">
        <v>528</v>
      </c>
      <c r="U39" s="601" t="s">
        <v>43</v>
      </c>
      <c r="V39" s="629">
        <v>0.1549</v>
      </c>
      <c r="W39" s="601" t="s">
        <v>43</v>
      </c>
      <c r="X39" s="601" t="s">
        <v>43</v>
      </c>
      <c r="Y39" s="601" t="s">
        <v>43</v>
      </c>
      <c r="Z39" s="601" t="s">
        <v>43</v>
      </c>
      <c r="AA39" s="252" t="s">
        <v>524</v>
      </c>
      <c r="AB39" s="252"/>
      <c r="AC39" s="637">
        <f>V39/0.395*1000</f>
        <v>392.151898734177</v>
      </c>
      <c r="AD39" s="637"/>
      <c r="AE39" s="637"/>
      <c r="AF39" s="637">
        <f>AC39*0.395/1000</f>
        <v>0.1549</v>
      </c>
      <c r="AG39" s="654">
        <f t="shared" si="4"/>
        <v>1</v>
      </c>
      <c r="AH39" s="601"/>
      <c r="AI39" s="601"/>
      <c r="AJ39" s="653"/>
      <c r="AK39" s="653"/>
      <c r="AL39" s="601"/>
      <c r="AM39" s="601"/>
      <c r="AN39" s="601"/>
      <c r="AO39" s="601"/>
      <c r="AP39" s="601"/>
      <c r="AQ39" s="601"/>
      <c r="AR39" s="601"/>
      <c r="AS39" s="601"/>
      <c r="AT39" s="601"/>
      <c r="AU39" s="601"/>
      <c r="AV39" s="601" t="s">
        <v>43</v>
      </c>
      <c r="AW39" s="600">
        <v>1</v>
      </c>
      <c r="AX39" s="600"/>
    </row>
    <row r="40" s="576" customFormat="1" ht="39.95" customHeight="1" spans="1:50">
      <c r="A40" s="309">
        <v>32</v>
      </c>
      <c r="B40" s="599">
        <v>2</v>
      </c>
      <c r="C40" s="600" t="s">
        <v>329</v>
      </c>
      <c r="D40" s="604" t="s">
        <v>531</v>
      </c>
      <c r="E40" s="603" t="s">
        <v>531</v>
      </c>
      <c r="F40" s="600" t="s">
        <v>532</v>
      </c>
      <c r="G40" s="601" t="s">
        <v>43</v>
      </c>
      <c r="H40" s="601" t="s">
        <v>304</v>
      </c>
      <c r="I40" s="249" t="s">
        <v>333</v>
      </c>
      <c r="J40" s="600"/>
      <c r="K40" s="617" t="s">
        <v>96</v>
      </c>
      <c r="L40" s="602" t="s">
        <v>531</v>
      </c>
      <c r="M40" s="617" t="s">
        <v>96</v>
      </c>
      <c r="N40" s="249" t="s">
        <v>98</v>
      </c>
      <c r="O40" s="249" t="s">
        <v>99</v>
      </c>
      <c r="P40" s="600" t="s">
        <v>521</v>
      </c>
      <c r="Q40" s="600" t="s">
        <v>134</v>
      </c>
      <c r="R40" s="600" t="s">
        <v>522</v>
      </c>
      <c r="S40" s="630" t="s">
        <v>43</v>
      </c>
      <c r="T40" s="600" t="s">
        <v>533</v>
      </c>
      <c r="U40" s="601" t="s">
        <v>43</v>
      </c>
      <c r="V40" s="629">
        <v>0.0778</v>
      </c>
      <c r="W40" s="601" t="s">
        <v>43</v>
      </c>
      <c r="X40" s="601" t="s">
        <v>43</v>
      </c>
      <c r="Y40" s="601" t="s">
        <v>43</v>
      </c>
      <c r="Z40" s="601" t="s">
        <v>43</v>
      </c>
      <c r="AA40" s="252" t="s">
        <v>524</v>
      </c>
      <c r="AB40" s="252"/>
      <c r="AC40" s="637">
        <f t="shared" si="2"/>
        <v>505.194805194805</v>
      </c>
      <c r="AD40" s="637"/>
      <c r="AE40" s="637"/>
      <c r="AF40" s="637">
        <f t="shared" si="3"/>
        <v>0.0778</v>
      </c>
      <c r="AG40" s="654">
        <f t="shared" si="4"/>
        <v>1</v>
      </c>
      <c r="AH40" s="601"/>
      <c r="AI40" s="601"/>
      <c r="AJ40" s="653"/>
      <c r="AK40" s="653"/>
      <c r="AL40" s="601"/>
      <c r="AM40" s="601"/>
      <c r="AN40" s="601"/>
      <c r="AO40" s="601"/>
      <c r="AP40" s="601"/>
      <c r="AQ40" s="601"/>
      <c r="AR40" s="601"/>
      <c r="AS40" s="601"/>
      <c r="AT40" s="601"/>
      <c r="AU40" s="601"/>
      <c r="AV40" s="601" t="s">
        <v>43</v>
      </c>
      <c r="AW40" s="600">
        <v>2</v>
      </c>
      <c r="AX40" s="600"/>
    </row>
    <row r="41" s="576" customFormat="1" ht="39.95" customHeight="1" spans="1:50">
      <c r="A41" s="309">
        <v>33</v>
      </c>
      <c r="B41" s="599">
        <v>2</v>
      </c>
      <c r="C41" s="600" t="s">
        <v>329</v>
      </c>
      <c r="D41" s="604" t="s">
        <v>534</v>
      </c>
      <c r="E41" s="603" t="s">
        <v>534</v>
      </c>
      <c r="F41" s="600" t="s">
        <v>535</v>
      </c>
      <c r="G41" s="601" t="s">
        <v>43</v>
      </c>
      <c r="H41" s="601" t="s">
        <v>304</v>
      </c>
      <c r="I41" s="249" t="s">
        <v>333</v>
      </c>
      <c r="J41" s="618"/>
      <c r="K41" s="617" t="s">
        <v>96</v>
      </c>
      <c r="L41" s="602" t="s">
        <v>534</v>
      </c>
      <c r="M41" s="617" t="s">
        <v>96</v>
      </c>
      <c r="N41" s="249" t="s">
        <v>98</v>
      </c>
      <c r="O41" s="249" t="s">
        <v>99</v>
      </c>
      <c r="P41" s="600" t="s">
        <v>521</v>
      </c>
      <c r="Q41" s="600" t="s">
        <v>134</v>
      </c>
      <c r="R41" s="600" t="s">
        <v>522</v>
      </c>
      <c r="S41" s="630" t="s">
        <v>43</v>
      </c>
      <c r="T41" s="600" t="s">
        <v>536</v>
      </c>
      <c r="U41" s="601" t="s">
        <v>43</v>
      </c>
      <c r="V41" s="629">
        <v>0.0682</v>
      </c>
      <c r="W41" s="601" t="s">
        <v>43</v>
      </c>
      <c r="X41" s="601" t="s">
        <v>43</v>
      </c>
      <c r="Y41" s="601" t="s">
        <v>43</v>
      </c>
      <c r="Z41" s="601" t="s">
        <v>43</v>
      </c>
      <c r="AA41" s="252" t="s">
        <v>524</v>
      </c>
      <c r="AB41" s="252"/>
      <c r="AC41" s="637">
        <f t="shared" si="2"/>
        <v>442.857142857143</v>
      </c>
      <c r="AD41" s="637"/>
      <c r="AE41" s="637"/>
      <c r="AF41" s="637">
        <f t="shared" si="3"/>
        <v>0.0682</v>
      </c>
      <c r="AG41" s="654">
        <f t="shared" si="4"/>
        <v>1</v>
      </c>
      <c r="AH41" s="601"/>
      <c r="AI41" s="601"/>
      <c r="AJ41" s="653"/>
      <c r="AK41" s="653"/>
      <c r="AL41" s="601"/>
      <c r="AM41" s="601"/>
      <c r="AN41" s="601"/>
      <c r="AO41" s="601"/>
      <c r="AP41" s="601"/>
      <c r="AQ41" s="601"/>
      <c r="AR41" s="601"/>
      <c r="AS41" s="601"/>
      <c r="AT41" s="601"/>
      <c r="AU41" s="601"/>
      <c r="AV41" s="601" t="s">
        <v>43</v>
      </c>
      <c r="AW41" s="600">
        <v>1</v>
      </c>
      <c r="AX41" s="600"/>
    </row>
    <row r="42" s="576" customFormat="1" ht="39.95" customHeight="1" spans="1:50">
      <c r="A42" s="309">
        <v>34</v>
      </c>
      <c r="B42" s="599">
        <v>2</v>
      </c>
      <c r="C42" s="600" t="s">
        <v>329</v>
      </c>
      <c r="D42" s="604" t="s">
        <v>537</v>
      </c>
      <c r="E42" s="603" t="s">
        <v>537</v>
      </c>
      <c r="F42" s="600" t="s">
        <v>538</v>
      </c>
      <c r="G42" s="601" t="s">
        <v>43</v>
      </c>
      <c r="H42" s="601" t="s">
        <v>304</v>
      </c>
      <c r="I42" s="249" t="s">
        <v>333</v>
      </c>
      <c r="J42" s="618"/>
      <c r="K42" s="617" t="s">
        <v>96</v>
      </c>
      <c r="L42" s="602" t="s">
        <v>537</v>
      </c>
      <c r="M42" s="617" t="s">
        <v>96</v>
      </c>
      <c r="N42" s="249" t="s">
        <v>98</v>
      </c>
      <c r="O42" s="249" t="s">
        <v>99</v>
      </c>
      <c r="P42" s="600" t="s">
        <v>521</v>
      </c>
      <c r="Q42" s="600" t="s">
        <v>134</v>
      </c>
      <c r="R42" s="600" t="s">
        <v>522</v>
      </c>
      <c r="S42" s="630" t="s">
        <v>43</v>
      </c>
      <c r="T42" s="600" t="s">
        <v>539</v>
      </c>
      <c r="U42" s="601" t="s">
        <v>43</v>
      </c>
      <c r="V42" s="629">
        <v>0.0886</v>
      </c>
      <c r="W42" s="601" t="s">
        <v>43</v>
      </c>
      <c r="X42" s="601" t="s">
        <v>43</v>
      </c>
      <c r="Y42" s="601" t="s">
        <v>43</v>
      </c>
      <c r="Z42" s="601" t="s">
        <v>43</v>
      </c>
      <c r="AA42" s="252" t="s">
        <v>524</v>
      </c>
      <c r="AB42" s="252"/>
      <c r="AC42" s="637">
        <f t="shared" si="2"/>
        <v>575.324675324675</v>
      </c>
      <c r="AD42" s="637"/>
      <c r="AE42" s="637"/>
      <c r="AF42" s="637">
        <f t="shared" si="3"/>
        <v>0.0886</v>
      </c>
      <c r="AG42" s="654">
        <f t="shared" si="4"/>
        <v>1</v>
      </c>
      <c r="AH42" s="601"/>
      <c r="AI42" s="601"/>
      <c r="AJ42" s="653"/>
      <c r="AK42" s="653"/>
      <c r="AL42" s="601"/>
      <c r="AM42" s="601"/>
      <c r="AN42" s="601"/>
      <c r="AO42" s="601"/>
      <c r="AP42" s="601"/>
      <c r="AQ42" s="601"/>
      <c r="AR42" s="601"/>
      <c r="AS42" s="601"/>
      <c r="AT42" s="601"/>
      <c r="AU42" s="601"/>
      <c r="AV42" s="601" t="s">
        <v>43</v>
      </c>
      <c r="AW42" s="600">
        <v>1</v>
      </c>
      <c r="AX42" s="600"/>
    </row>
    <row r="43" s="576" customFormat="1" ht="39.95" customHeight="1" spans="1:49">
      <c r="A43" s="249">
        <v>20</v>
      </c>
      <c r="B43" s="599">
        <v>2</v>
      </c>
      <c r="C43" s="600" t="s">
        <v>329</v>
      </c>
      <c r="D43" s="604" t="s">
        <v>540</v>
      </c>
      <c r="E43" s="603" t="s">
        <v>540</v>
      </c>
      <c r="F43" s="600" t="s">
        <v>541</v>
      </c>
      <c r="G43" s="601" t="s">
        <v>43</v>
      </c>
      <c r="H43" s="601" t="s">
        <v>304</v>
      </c>
      <c r="I43" s="249" t="s">
        <v>333</v>
      </c>
      <c r="J43" s="600"/>
      <c r="K43" s="617" t="s">
        <v>96</v>
      </c>
      <c r="L43" s="602" t="s">
        <v>540</v>
      </c>
      <c r="M43" s="617" t="s">
        <v>96</v>
      </c>
      <c r="N43" s="249" t="s">
        <v>98</v>
      </c>
      <c r="O43" s="249" t="s">
        <v>99</v>
      </c>
      <c r="P43" s="600" t="s">
        <v>216</v>
      </c>
      <c r="Q43" s="600" t="s">
        <v>134</v>
      </c>
      <c r="R43" s="600" t="s">
        <v>542</v>
      </c>
      <c r="S43" s="630" t="s">
        <v>43</v>
      </c>
      <c r="T43" s="600" t="s">
        <v>543</v>
      </c>
      <c r="U43" s="601" t="s">
        <v>43</v>
      </c>
      <c r="V43" s="629">
        <v>0.1567</v>
      </c>
      <c r="W43" s="601" t="s">
        <v>43</v>
      </c>
      <c r="X43" s="601" t="s">
        <v>43</v>
      </c>
      <c r="Y43" s="601" t="s">
        <v>43</v>
      </c>
      <c r="Z43" s="601" t="s">
        <v>43</v>
      </c>
      <c r="AA43" s="252" t="s">
        <v>221</v>
      </c>
      <c r="AB43" s="252" t="s">
        <v>544</v>
      </c>
      <c r="AC43" s="637">
        <v>203</v>
      </c>
      <c r="AD43" s="637">
        <v>39</v>
      </c>
      <c r="AE43" s="637">
        <v>5</v>
      </c>
      <c r="AF43" s="637">
        <f>AC43*AD43*AE43*7860/1000000000</f>
        <v>0.3111381</v>
      </c>
      <c r="AG43" s="654">
        <f t="shared" si="4"/>
        <v>0.503634881102636</v>
      </c>
      <c r="AH43" s="601"/>
      <c r="AI43" s="601"/>
      <c r="AJ43" s="653"/>
      <c r="AK43" s="653"/>
      <c r="AL43" s="601"/>
      <c r="AM43" s="601"/>
      <c r="AN43" s="601"/>
      <c r="AO43" s="601"/>
      <c r="AP43" s="601"/>
      <c r="AQ43" s="601"/>
      <c r="AR43" s="601"/>
      <c r="AS43" s="601"/>
      <c r="AT43" s="601"/>
      <c r="AU43" s="601"/>
      <c r="AV43" s="601" t="s">
        <v>43</v>
      </c>
      <c r="AW43" s="600">
        <v>1</v>
      </c>
    </row>
    <row r="44" s="576" customFormat="1" ht="39.95" customHeight="1" spans="1:50">
      <c r="A44" s="309">
        <v>35</v>
      </c>
      <c r="B44" s="599">
        <v>2</v>
      </c>
      <c r="C44" s="600" t="s">
        <v>329</v>
      </c>
      <c r="D44" s="604" t="s">
        <v>545</v>
      </c>
      <c r="E44" s="603" t="s">
        <v>545</v>
      </c>
      <c r="F44" s="600" t="s">
        <v>546</v>
      </c>
      <c r="G44" s="601" t="s">
        <v>43</v>
      </c>
      <c r="H44" s="601" t="s">
        <v>304</v>
      </c>
      <c r="I44" s="249" t="s">
        <v>333</v>
      </c>
      <c r="J44" s="618"/>
      <c r="K44" s="617" t="s">
        <v>96</v>
      </c>
      <c r="L44" s="602" t="s">
        <v>545</v>
      </c>
      <c r="M44" s="617" t="s">
        <v>96</v>
      </c>
      <c r="N44" s="249" t="s">
        <v>98</v>
      </c>
      <c r="O44" s="249" t="s">
        <v>99</v>
      </c>
      <c r="P44" s="600" t="s">
        <v>521</v>
      </c>
      <c r="Q44" s="600" t="s">
        <v>134</v>
      </c>
      <c r="R44" s="600" t="s">
        <v>522</v>
      </c>
      <c r="S44" s="630" t="s">
        <v>43</v>
      </c>
      <c r="T44" s="600" t="s">
        <v>547</v>
      </c>
      <c r="U44" s="601" t="s">
        <v>43</v>
      </c>
      <c r="V44" s="629">
        <v>0.0583</v>
      </c>
      <c r="W44" s="601" t="s">
        <v>43</v>
      </c>
      <c r="X44" s="601" t="s">
        <v>43</v>
      </c>
      <c r="Y44" s="601" t="s">
        <v>43</v>
      </c>
      <c r="Z44" s="601" t="s">
        <v>43</v>
      </c>
      <c r="AA44" s="252" t="s">
        <v>524</v>
      </c>
      <c r="AB44" s="252"/>
      <c r="AC44" s="637">
        <f>V44/0.154*1000</f>
        <v>378.571428571429</v>
      </c>
      <c r="AD44" s="637"/>
      <c r="AE44" s="637"/>
      <c r="AF44" s="637">
        <f>AC44*0.154/1000</f>
        <v>0.0583</v>
      </c>
      <c r="AG44" s="654">
        <f t="shared" si="4"/>
        <v>1</v>
      </c>
      <c r="AH44" s="601"/>
      <c r="AI44" s="601"/>
      <c r="AJ44" s="653"/>
      <c r="AK44" s="653"/>
      <c r="AL44" s="601"/>
      <c r="AM44" s="601"/>
      <c r="AN44" s="601"/>
      <c r="AO44" s="601"/>
      <c r="AP44" s="601"/>
      <c r="AQ44" s="601"/>
      <c r="AR44" s="601"/>
      <c r="AS44" s="601"/>
      <c r="AT44" s="601"/>
      <c r="AU44" s="601"/>
      <c r="AV44" s="601" t="s">
        <v>43</v>
      </c>
      <c r="AW44" s="600">
        <v>1</v>
      </c>
      <c r="AX44" s="600"/>
    </row>
    <row r="45" s="576" customFormat="1" ht="39.95" customHeight="1" spans="1:50">
      <c r="A45" s="309">
        <v>36</v>
      </c>
      <c r="B45" s="599">
        <v>2</v>
      </c>
      <c r="C45" s="600" t="s">
        <v>513</v>
      </c>
      <c r="D45" s="602"/>
      <c r="E45" s="603" t="s">
        <v>548</v>
      </c>
      <c r="F45" s="600" t="s">
        <v>549</v>
      </c>
      <c r="G45" s="601" t="s">
        <v>43</v>
      </c>
      <c r="H45" s="601" t="s">
        <v>304</v>
      </c>
      <c r="I45" s="249" t="s">
        <v>333</v>
      </c>
      <c r="J45" s="600"/>
      <c r="K45" s="617" t="s">
        <v>96</v>
      </c>
      <c r="L45" s="602" t="s">
        <v>548</v>
      </c>
      <c r="M45" s="617" t="s">
        <v>96</v>
      </c>
      <c r="N45" s="249" t="s">
        <v>99</v>
      </c>
      <c r="O45" s="249" t="s">
        <v>98</v>
      </c>
      <c r="P45" s="600" t="s">
        <v>216</v>
      </c>
      <c r="Q45" s="600" t="s">
        <v>550</v>
      </c>
      <c r="R45" s="601" t="s">
        <v>43</v>
      </c>
      <c r="S45" s="601" t="s">
        <v>43</v>
      </c>
      <c r="T45" s="600" t="s">
        <v>551</v>
      </c>
      <c r="U45" s="601" t="s">
        <v>43</v>
      </c>
      <c r="V45" s="629">
        <v>0.0429</v>
      </c>
      <c r="W45" s="601" t="s">
        <v>43</v>
      </c>
      <c r="X45" s="601" t="s">
        <v>43</v>
      </c>
      <c r="Y45" s="601" t="s">
        <v>43</v>
      </c>
      <c r="Z45" s="601" t="s">
        <v>43</v>
      </c>
      <c r="AA45" s="601"/>
      <c r="AB45" s="601"/>
      <c r="AC45" s="601"/>
      <c r="AD45" s="601"/>
      <c r="AE45" s="601"/>
      <c r="AF45" s="601"/>
      <c r="AG45" s="652"/>
      <c r="AH45" s="601"/>
      <c r="AI45" s="601"/>
      <c r="AJ45" s="653"/>
      <c r="AK45" s="653"/>
      <c r="AL45" s="601"/>
      <c r="AM45" s="601"/>
      <c r="AN45" s="601"/>
      <c r="AO45" s="601"/>
      <c r="AP45" s="601"/>
      <c r="AQ45" s="601"/>
      <c r="AR45" s="601"/>
      <c r="AS45" s="601"/>
      <c r="AT45" s="601"/>
      <c r="AU45" s="601"/>
      <c r="AV45" s="601" t="s">
        <v>43</v>
      </c>
      <c r="AW45" s="600">
        <v>1</v>
      </c>
      <c r="AX45" s="600"/>
    </row>
    <row r="46" s="576" customFormat="1" ht="39.95" customHeight="1" spans="1:50">
      <c r="A46" s="309">
        <v>37</v>
      </c>
      <c r="B46" s="599">
        <v>2</v>
      </c>
      <c r="C46" s="600" t="s">
        <v>513</v>
      </c>
      <c r="D46" s="602"/>
      <c r="E46" s="603" t="s">
        <v>552</v>
      </c>
      <c r="F46" s="600" t="s">
        <v>553</v>
      </c>
      <c r="G46" s="601" t="s">
        <v>43</v>
      </c>
      <c r="H46" s="601" t="s">
        <v>304</v>
      </c>
      <c r="I46" s="249" t="s">
        <v>333</v>
      </c>
      <c r="J46" s="600"/>
      <c r="K46" s="617" t="s">
        <v>96</v>
      </c>
      <c r="L46" s="602" t="s">
        <v>552</v>
      </c>
      <c r="M46" s="617" t="s">
        <v>96</v>
      </c>
      <c r="N46" s="249" t="s">
        <v>99</v>
      </c>
      <c r="O46" s="249" t="s">
        <v>98</v>
      </c>
      <c r="P46" s="600" t="s">
        <v>216</v>
      </c>
      <c r="Q46" s="600" t="s">
        <v>134</v>
      </c>
      <c r="R46" s="600" t="s">
        <v>232</v>
      </c>
      <c r="S46" s="601" t="s">
        <v>43</v>
      </c>
      <c r="T46" s="600" t="s">
        <v>554</v>
      </c>
      <c r="U46" s="601" t="s">
        <v>43</v>
      </c>
      <c r="V46" s="629">
        <v>0.0191</v>
      </c>
      <c r="W46" s="601" t="s">
        <v>43</v>
      </c>
      <c r="X46" s="601" t="s">
        <v>43</v>
      </c>
      <c r="Y46" s="601" t="s">
        <v>43</v>
      </c>
      <c r="Z46" s="601" t="s">
        <v>43</v>
      </c>
      <c r="AA46" s="252" t="s">
        <v>221</v>
      </c>
      <c r="AB46" s="251" t="s">
        <v>555</v>
      </c>
      <c r="AC46" s="637">
        <v>44</v>
      </c>
      <c r="AD46" s="637">
        <v>33.5</v>
      </c>
      <c r="AE46" s="637">
        <v>3</v>
      </c>
      <c r="AF46" s="637">
        <f>AC46*AD46*AE46*7860/1000000000</f>
        <v>0.03475692</v>
      </c>
      <c r="AG46" s="654">
        <f>[27]副驾底支架总成新!V18/AF46</f>
        <v>0.549530856013709</v>
      </c>
      <c r="AH46" s="601"/>
      <c r="AI46" s="601"/>
      <c r="AJ46" s="653"/>
      <c r="AK46" s="653"/>
      <c r="AL46" s="601"/>
      <c r="AM46" s="601"/>
      <c r="AN46" s="601"/>
      <c r="AO46" s="601"/>
      <c r="AP46" s="601"/>
      <c r="AQ46" s="601"/>
      <c r="AR46" s="601"/>
      <c r="AS46" s="601"/>
      <c r="AT46" s="601"/>
      <c r="AU46" s="601"/>
      <c r="AV46" s="601" t="s">
        <v>43</v>
      </c>
      <c r="AW46" s="600">
        <v>1</v>
      </c>
      <c r="AX46" s="600"/>
    </row>
    <row r="47" s="576" customFormat="1" ht="39.95" customHeight="1" spans="1:50">
      <c r="A47" s="309">
        <v>38</v>
      </c>
      <c r="B47" s="599">
        <v>2</v>
      </c>
      <c r="C47" s="600" t="s">
        <v>94</v>
      </c>
      <c r="D47" s="604" t="s">
        <v>556</v>
      </c>
      <c r="E47" s="603" t="s">
        <v>556</v>
      </c>
      <c r="F47" s="600" t="s">
        <v>557</v>
      </c>
      <c r="G47" s="601" t="s">
        <v>43</v>
      </c>
      <c r="H47" s="601" t="s">
        <v>304</v>
      </c>
      <c r="I47" s="249" t="s">
        <v>333</v>
      </c>
      <c r="J47" s="600"/>
      <c r="K47" s="617" t="s">
        <v>96</v>
      </c>
      <c r="L47" s="602"/>
      <c r="M47" s="617" t="s">
        <v>96</v>
      </c>
      <c r="N47" s="249" t="s">
        <v>99</v>
      </c>
      <c r="O47" s="249" t="s">
        <v>98</v>
      </c>
      <c r="P47" s="600" t="s">
        <v>216</v>
      </c>
      <c r="Q47" s="606" t="s">
        <v>558</v>
      </c>
      <c r="R47" s="600" t="s">
        <v>542</v>
      </c>
      <c r="S47" s="601" t="s">
        <v>43</v>
      </c>
      <c r="T47" s="600"/>
      <c r="U47" s="601" t="s">
        <v>43</v>
      </c>
      <c r="V47" s="629">
        <v>0.4662</v>
      </c>
      <c r="W47" s="601" t="s">
        <v>43</v>
      </c>
      <c r="X47" s="601" t="s">
        <v>43</v>
      </c>
      <c r="Y47" s="601" t="s">
        <v>43</v>
      </c>
      <c r="Z47" s="601" t="s">
        <v>43</v>
      </c>
      <c r="AA47" s="601" t="s">
        <v>221</v>
      </c>
      <c r="AB47" s="601" t="s">
        <v>559</v>
      </c>
      <c r="AC47" s="601">
        <v>138</v>
      </c>
      <c r="AD47" s="601">
        <v>115</v>
      </c>
      <c r="AE47" s="601">
        <v>5</v>
      </c>
      <c r="AF47" s="637">
        <f t="shared" ref="AF47:AF54" si="5">AC47*AD47*AE47*7860/1000000000</f>
        <v>0.623691</v>
      </c>
      <c r="AG47" s="654">
        <f t="shared" ref="AG47:AG54" si="6">V47/AF47</f>
        <v>0.747485533701785</v>
      </c>
      <c r="AH47" s="601"/>
      <c r="AI47" s="601"/>
      <c r="AJ47" s="653"/>
      <c r="AK47" s="653"/>
      <c r="AL47" s="601"/>
      <c r="AM47" s="601"/>
      <c r="AN47" s="601"/>
      <c r="AO47" s="601"/>
      <c r="AP47" s="601"/>
      <c r="AQ47" s="601"/>
      <c r="AR47" s="601"/>
      <c r="AS47" s="601"/>
      <c r="AT47" s="601"/>
      <c r="AU47" s="601"/>
      <c r="AV47" s="601" t="s">
        <v>43</v>
      </c>
      <c r="AW47" s="600">
        <v>1</v>
      </c>
      <c r="AX47" s="600"/>
    </row>
    <row r="48" s="576" customFormat="1" ht="39.95" customHeight="1" spans="1:50">
      <c r="A48" s="309">
        <v>39</v>
      </c>
      <c r="B48" s="599">
        <v>3</v>
      </c>
      <c r="C48" s="600" t="s">
        <v>94</v>
      </c>
      <c r="D48" s="604" t="s">
        <v>560</v>
      </c>
      <c r="E48" s="603" t="s">
        <v>560</v>
      </c>
      <c r="F48" s="600" t="s">
        <v>561</v>
      </c>
      <c r="G48" s="601" t="s">
        <v>43</v>
      </c>
      <c r="H48" s="601" t="s">
        <v>304</v>
      </c>
      <c r="I48" s="249" t="s">
        <v>333</v>
      </c>
      <c r="J48" s="600"/>
      <c r="K48" s="617" t="s">
        <v>96</v>
      </c>
      <c r="L48" s="602"/>
      <c r="M48" s="617" t="s">
        <v>96</v>
      </c>
      <c r="N48" s="249" t="s">
        <v>99</v>
      </c>
      <c r="O48" s="249" t="s">
        <v>98</v>
      </c>
      <c r="P48" s="600" t="s">
        <v>216</v>
      </c>
      <c r="Q48" s="606" t="s">
        <v>558</v>
      </c>
      <c r="R48" s="600" t="s">
        <v>542</v>
      </c>
      <c r="S48" s="601" t="s">
        <v>43</v>
      </c>
      <c r="T48" s="600"/>
      <c r="U48" s="601" t="s">
        <v>43</v>
      </c>
      <c r="V48" s="629">
        <v>0.4036</v>
      </c>
      <c r="W48" s="601" t="s">
        <v>43</v>
      </c>
      <c r="X48" s="601" t="s">
        <v>43</v>
      </c>
      <c r="Y48" s="601" t="s">
        <v>43</v>
      </c>
      <c r="Z48" s="601" t="s">
        <v>43</v>
      </c>
      <c r="AA48" s="601" t="s">
        <v>221</v>
      </c>
      <c r="AB48" s="601" t="s">
        <v>562</v>
      </c>
      <c r="AC48" s="601">
        <v>116</v>
      </c>
      <c r="AD48" s="601">
        <v>104</v>
      </c>
      <c r="AE48" s="601">
        <v>5</v>
      </c>
      <c r="AF48" s="637">
        <f t="shared" si="5"/>
        <v>0.4741152</v>
      </c>
      <c r="AG48" s="654">
        <f t="shared" si="6"/>
        <v>0.851269902335972</v>
      </c>
      <c r="AH48" s="601"/>
      <c r="AI48" s="601"/>
      <c r="AJ48" s="653"/>
      <c r="AK48" s="653"/>
      <c r="AL48" s="601"/>
      <c r="AM48" s="601"/>
      <c r="AN48" s="601"/>
      <c r="AO48" s="601"/>
      <c r="AP48" s="601"/>
      <c r="AQ48" s="601"/>
      <c r="AR48" s="601"/>
      <c r="AS48" s="601"/>
      <c r="AT48" s="601"/>
      <c r="AU48" s="601"/>
      <c r="AV48" s="601" t="s">
        <v>43</v>
      </c>
      <c r="AW48" s="600">
        <v>1</v>
      </c>
      <c r="AX48" s="600"/>
    </row>
    <row r="49" s="576" customFormat="1" ht="39.95" customHeight="1" spans="1:50">
      <c r="A49" s="309">
        <v>40</v>
      </c>
      <c r="B49" s="599">
        <v>2</v>
      </c>
      <c r="C49" s="600" t="s">
        <v>94</v>
      </c>
      <c r="D49" s="604" t="s">
        <v>563</v>
      </c>
      <c r="E49" s="603" t="s">
        <v>563</v>
      </c>
      <c r="F49" s="600" t="s">
        <v>564</v>
      </c>
      <c r="G49" s="601" t="s">
        <v>43</v>
      </c>
      <c r="H49" s="601" t="s">
        <v>304</v>
      </c>
      <c r="I49" s="249" t="s">
        <v>333</v>
      </c>
      <c r="J49" s="600"/>
      <c r="K49" s="617" t="s">
        <v>96</v>
      </c>
      <c r="L49" s="600" t="s">
        <v>43</v>
      </c>
      <c r="M49" s="617" t="s">
        <v>96</v>
      </c>
      <c r="N49" s="249" t="s">
        <v>99</v>
      </c>
      <c r="O49" s="249" t="s">
        <v>98</v>
      </c>
      <c r="P49" s="600" t="s">
        <v>510</v>
      </c>
      <c r="Q49" s="600" t="s">
        <v>516</v>
      </c>
      <c r="R49" s="600" t="s">
        <v>517</v>
      </c>
      <c r="S49" s="601" t="s">
        <v>43</v>
      </c>
      <c r="T49" s="600" t="s">
        <v>565</v>
      </c>
      <c r="U49" s="601" t="s">
        <v>43</v>
      </c>
      <c r="V49" s="629">
        <v>1.497</v>
      </c>
      <c r="W49" s="601" t="s">
        <v>43</v>
      </c>
      <c r="X49" s="601" t="s">
        <v>43</v>
      </c>
      <c r="Y49" s="601" t="s">
        <v>43</v>
      </c>
      <c r="Z49" s="601" t="s">
        <v>43</v>
      </c>
      <c r="AA49" s="601" t="s">
        <v>138</v>
      </c>
      <c r="AB49" s="601"/>
      <c r="AC49" s="601">
        <f>V49/0.869*1000+10</f>
        <v>1732.66973532796</v>
      </c>
      <c r="AD49" s="601"/>
      <c r="AE49" s="601"/>
      <c r="AF49" s="601">
        <f>AC49*0.869/1000</f>
        <v>1.50569</v>
      </c>
      <c r="AG49" s="652">
        <f t="shared" si="6"/>
        <v>0.994228559663676</v>
      </c>
      <c r="AH49" s="601"/>
      <c r="AI49" s="601"/>
      <c r="AJ49" s="653"/>
      <c r="AK49" s="653"/>
      <c r="AL49" s="601"/>
      <c r="AM49" s="601"/>
      <c r="AN49" s="601"/>
      <c r="AO49" s="601"/>
      <c r="AP49" s="601"/>
      <c r="AQ49" s="601"/>
      <c r="AR49" s="601"/>
      <c r="AS49" s="601"/>
      <c r="AT49" s="601"/>
      <c r="AU49" s="601"/>
      <c r="AV49" s="601" t="s">
        <v>43</v>
      </c>
      <c r="AW49" s="600">
        <v>1</v>
      </c>
      <c r="AX49" s="600">
        <v>1</v>
      </c>
    </row>
    <row r="50" s="576" customFormat="1" ht="39.95" customHeight="1" spans="1:50">
      <c r="A50" s="309">
        <v>41</v>
      </c>
      <c r="B50" s="599">
        <v>2</v>
      </c>
      <c r="C50" s="600" t="s">
        <v>94</v>
      </c>
      <c r="D50" s="604" t="s">
        <v>566</v>
      </c>
      <c r="E50" s="603" t="s">
        <v>566</v>
      </c>
      <c r="F50" s="600" t="s">
        <v>567</v>
      </c>
      <c r="G50" s="601" t="s">
        <v>43</v>
      </c>
      <c r="H50" s="601" t="s">
        <v>304</v>
      </c>
      <c r="I50" s="249" t="s">
        <v>333</v>
      </c>
      <c r="J50" s="600"/>
      <c r="K50" s="617" t="s">
        <v>96</v>
      </c>
      <c r="L50" s="600" t="s">
        <v>43</v>
      </c>
      <c r="M50" s="617" t="s">
        <v>96</v>
      </c>
      <c r="N50" s="249" t="s">
        <v>99</v>
      </c>
      <c r="O50" s="249" t="s">
        <v>98</v>
      </c>
      <c r="P50" s="600" t="s">
        <v>510</v>
      </c>
      <c r="Q50" s="600" t="s">
        <v>516</v>
      </c>
      <c r="R50" s="600" t="s">
        <v>517</v>
      </c>
      <c r="S50" s="601" t="s">
        <v>43</v>
      </c>
      <c r="T50" s="600" t="s">
        <v>565</v>
      </c>
      <c r="U50" s="601" t="s">
        <v>43</v>
      </c>
      <c r="V50" s="629">
        <v>1.497</v>
      </c>
      <c r="W50" s="601" t="s">
        <v>43</v>
      </c>
      <c r="X50" s="601" t="s">
        <v>43</v>
      </c>
      <c r="Y50" s="601" t="s">
        <v>43</v>
      </c>
      <c r="Z50" s="601" t="s">
        <v>43</v>
      </c>
      <c r="AA50" s="601" t="s">
        <v>138</v>
      </c>
      <c r="AB50" s="601"/>
      <c r="AC50" s="601">
        <f>V50/0.869*1000+10</f>
        <v>1732.66973532796</v>
      </c>
      <c r="AD50" s="601"/>
      <c r="AE50" s="601"/>
      <c r="AF50" s="601">
        <f>AC50*0.869/1000</f>
        <v>1.50569</v>
      </c>
      <c r="AG50" s="652">
        <f t="shared" si="6"/>
        <v>0.994228559663676</v>
      </c>
      <c r="AH50" s="601"/>
      <c r="AI50" s="601"/>
      <c r="AJ50" s="653"/>
      <c r="AK50" s="653"/>
      <c r="AL50" s="601"/>
      <c r="AM50" s="601"/>
      <c r="AN50" s="601"/>
      <c r="AO50" s="601"/>
      <c r="AP50" s="601"/>
      <c r="AQ50" s="601"/>
      <c r="AR50" s="601"/>
      <c r="AS50" s="601"/>
      <c r="AT50" s="601"/>
      <c r="AU50" s="601"/>
      <c r="AV50" s="601" t="s">
        <v>43</v>
      </c>
      <c r="AW50" s="600">
        <v>1</v>
      </c>
      <c r="AX50" s="600"/>
    </row>
    <row r="51" s="577" customFormat="1" ht="41.25" customHeight="1" spans="1:50">
      <c r="A51" s="309">
        <v>42</v>
      </c>
      <c r="B51" s="599">
        <v>2</v>
      </c>
      <c r="C51" s="605" t="s">
        <v>440</v>
      </c>
      <c r="D51" s="605"/>
      <c r="E51" s="605" t="s">
        <v>568</v>
      </c>
      <c r="F51" s="605" t="s">
        <v>569</v>
      </c>
      <c r="G51" s="601" t="s">
        <v>43</v>
      </c>
      <c r="H51" s="606">
        <v>1</v>
      </c>
      <c r="I51" s="249" t="s">
        <v>333</v>
      </c>
      <c r="J51" s="619"/>
      <c r="K51" s="606"/>
      <c r="L51" s="600" t="s">
        <v>43</v>
      </c>
      <c r="M51" s="617" t="s">
        <v>96</v>
      </c>
      <c r="N51" s="249" t="s">
        <v>99</v>
      </c>
      <c r="O51" s="249" t="s">
        <v>98</v>
      </c>
      <c r="P51" s="600" t="s">
        <v>216</v>
      </c>
      <c r="Q51" s="606" t="s">
        <v>558</v>
      </c>
      <c r="R51" s="619" t="s">
        <v>232</v>
      </c>
      <c r="S51" s="606"/>
      <c r="T51" s="606"/>
      <c r="U51" s="631"/>
      <c r="V51" s="606">
        <v>0.7992</v>
      </c>
      <c r="W51" s="601" t="s">
        <v>43</v>
      </c>
      <c r="X51" s="601" t="s">
        <v>43</v>
      </c>
      <c r="Y51" s="601" t="s">
        <v>43</v>
      </c>
      <c r="Z51" s="601" t="s">
        <v>43</v>
      </c>
      <c r="AA51" s="601" t="s">
        <v>221</v>
      </c>
      <c r="AB51" s="601" t="s">
        <v>570</v>
      </c>
      <c r="AC51" s="601">
        <v>346</v>
      </c>
      <c r="AD51" s="601">
        <v>105.5</v>
      </c>
      <c r="AE51" s="601">
        <v>3</v>
      </c>
      <c r="AF51" s="601">
        <f>AC51*AD51*AE51*7860/1000000000</f>
        <v>0.86074074</v>
      </c>
      <c r="AG51" s="652">
        <f t="shared" si="6"/>
        <v>0.928502582554649</v>
      </c>
      <c r="AH51" s="601"/>
      <c r="AI51" s="601"/>
      <c r="AJ51" s="653"/>
      <c r="AK51" s="653"/>
      <c r="AL51" s="601"/>
      <c r="AM51" s="601"/>
      <c r="AN51" s="601"/>
      <c r="AO51" s="601"/>
      <c r="AP51" s="601"/>
      <c r="AQ51" s="601"/>
      <c r="AR51" s="601"/>
      <c r="AS51" s="601"/>
      <c r="AT51" s="601"/>
      <c r="AU51" s="601"/>
      <c r="AV51" s="601" t="s">
        <v>43</v>
      </c>
      <c r="AW51" s="600">
        <v>1</v>
      </c>
      <c r="AX51" s="606"/>
    </row>
    <row r="52" s="577" customFormat="1" ht="41.25" customHeight="1" spans="1:50">
      <c r="A52" s="309">
        <v>43</v>
      </c>
      <c r="B52" s="599">
        <v>2</v>
      </c>
      <c r="C52" s="605" t="s">
        <v>440</v>
      </c>
      <c r="D52" s="605"/>
      <c r="E52" s="605" t="s">
        <v>571</v>
      </c>
      <c r="F52" s="605" t="s">
        <v>572</v>
      </c>
      <c r="G52" s="601" t="s">
        <v>43</v>
      </c>
      <c r="H52" s="606">
        <v>1</v>
      </c>
      <c r="I52" s="249" t="s">
        <v>333</v>
      </c>
      <c r="J52" s="619"/>
      <c r="K52" s="606"/>
      <c r="L52" s="600" t="s">
        <v>43</v>
      </c>
      <c r="M52" s="617" t="s">
        <v>96</v>
      </c>
      <c r="N52" s="249" t="s">
        <v>99</v>
      </c>
      <c r="O52" s="249" t="s">
        <v>98</v>
      </c>
      <c r="P52" s="600" t="s">
        <v>216</v>
      </c>
      <c r="Q52" s="606" t="s">
        <v>558</v>
      </c>
      <c r="R52" s="619" t="s">
        <v>232</v>
      </c>
      <c r="S52" s="606"/>
      <c r="T52" s="606"/>
      <c r="U52" s="631"/>
      <c r="V52" s="606">
        <v>0.7477</v>
      </c>
      <c r="W52" s="601" t="s">
        <v>43</v>
      </c>
      <c r="X52" s="601" t="s">
        <v>43</v>
      </c>
      <c r="Y52" s="601" t="s">
        <v>43</v>
      </c>
      <c r="Z52" s="601" t="s">
        <v>43</v>
      </c>
      <c r="AA52" s="601" t="s">
        <v>221</v>
      </c>
      <c r="AB52" s="601" t="s">
        <v>573</v>
      </c>
      <c r="AC52" s="601">
        <v>334</v>
      </c>
      <c r="AD52" s="601">
        <v>105.5</v>
      </c>
      <c r="AE52" s="601">
        <v>3</v>
      </c>
      <c r="AF52" s="601">
        <f t="shared" si="5"/>
        <v>0.83088846</v>
      </c>
      <c r="AG52" s="652">
        <f t="shared" si="6"/>
        <v>0.899880111465262</v>
      </c>
      <c r="AH52" s="601"/>
      <c r="AI52" s="601"/>
      <c r="AJ52" s="653"/>
      <c r="AK52" s="653"/>
      <c r="AL52" s="601"/>
      <c r="AM52" s="601"/>
      <c r="AN52" s="601"/>
      <c r="AO52" s="601"/>
      <c r="AP52" s="601"/>
      <c r="AQ52" s="601"/>
      <c r="AR52" s="601"/>
      <c r="AS52" s="601"/>
      <c r="AT52" s="601"/>
      <c r="AU52" s="601"/>
      <c r="AV52" s="601" t="s">
        <v>43</v>
      </c>
      <c r="AW52" s="600">
        <v>1</v>
      </c>
      <c r="AX52" s="606"/>
    </row>
    <row r="53" s="577" customFormat="1" ht="41.25" customHeight="1" spans="1:50">
      <c r="A53" s="309">
        <v>44</v>
      </c>
      <c r="B53" s="599">
        <v>2</v>
      </c>
      <c r="C53" s="605" t="s">
        <v>94</v>
      </c>
      <c r="D53" s="605" t="s">
        <v>574</v>
      </c>
      <c r="E53" s="605" t="s">
        <v>574</v>
      </c>
      <c r="F53" s="605" t="s">
        <v>575</v>
      </c>
      <c r="G53" s="601"/>
      <c r="H53" s="606">
        <v>1</v>
      </c>
      <c r="I53" s="249" t="s">
        <v>333</v>
      </c>
      <c r="J53" s="619"/>
      <c r="K53" s="606"/>
      <c r="L53" s="600" t="s">
        <v>43</v>
      </c>
      <c r="M53" s="617" t="s">
        <v>96</v>
      </c>
      <c r="N53" s="249" t="s">
        <v>98</v>
      </c>
      <c r="O53" s="249" t="s">
        <v>99</v>
      </c>
      <c r="P53" s="600" t="s">
        <v>216</v>
      </c>
      <c r="Q53" s="606" t="s">
        <v>558</v>
      </c>
      <c r="R53" s="619" t="s">
        <v>576</v>
      </c>
      <c r="S53" s="606"/>
      <c r="T53" s="606" t="s">
        <v>577</v>
      </c>
      <c r="U53" s="631"/>
      <c r="V53" s="606">
        <v>0.3213</v>
      </c>
      <c r="W53" s="601"/>
      <c r="X53" s="601"/>
      <c r="Y53" s="601"/>
      <c r="Z53" s="601"/>
      <c r="AA53" s="601" t="s">
        <v>221</v>
      </c>
      <c r="AB53" s="601" t="s">
        <v>578</v>
      </c>
      <c r="AC53" s="601">
        <v>310</v>
      </c>
      <c r="AD53" s="601">
        <v>112</v>
      </c>
      <c r="AE53" s="601">
        <v>1.5</v>
      </c>
      <c r="AF53" s="601">
        <f t="shared" si="5"/>
        <v>0.4093488</v>
      </c>
      <c r="AG53" s="652">
        <f t="shared" si="6"/>
        <v>0.78490519576459</v>
      </c>
      <c r="AH53" s="601"/>
      <c r="AI53" s="601"/>
      <c r="AJ53" s="653"/>
      <c r="AK53" s="653"/>
      <c r="AL53" s="601"/>
      <c r="AM53" s="601"/>
      <c r="AN53" s="601"/>
      <c r="AO53" s="601"/>
      <c r="AP53" s="601"/>
      <c r="AQ53" s="601"/>
      <c r="AR53" s="601"/>
      <c r="AS53" s="601"/>
      <c r="AT53" s="601"/>
      <c r="AU53" s="601"/>
      <c r="AV53" s="601"/>
      <c r="AW53" s="600">
        <v>1</v>
      </c>
      <c r="AX53" s="606"/>
    </row>
    <row r="54" s="577" customFormat="1" ht="41.25" customHeight="1" spans="1:50">
      <c r="A54" s="309">
        <v>45</v>
      </c>
      <c r="B54" s="599">
        <v>2</v>
      </c>
      <c r="C54" s="605" t="s">
        <v>94</v>
      </c>
      <c r="D54" s="605" t="s">
        <v>579</v>
      </c>
      <c r="E54" s="605" t="s">
        <v>579</v>
      </c>
      <c r="F54" s="605" t="s">
        <v>580</v>
      </c>
      <c r="G54" s="601"/>
      <c r="H54" s="606">
        <v>1</v>
      </c>
      <c r="I54" s="249" t="s">
        <v>333</v>
      </c>
      <c r="J54" s="619"/>
      <c r="K54" s="606"/>
      <c r="L54" s="600" t="s">
        <v>43</v>
      </c>
      <c r="M54" s="617" t="s">
        <v>96</v>
      </c>
      <c r="N54" s="249" t="s">
        <v>98</v>
      </c>
      <c r="O54" s="249" t="s">
        <v>99</v>
      </c>
      <c r="P54" s="600" t="s">
        <v>216</v>
      </c>
      <c r="Q54" s="606" t="s">
        <v>558</v>
      </c>
      <c r="R54" s="619" t="s">
        <v>239</v>
      </c>
      <c r="S54" s="606"/>
      <c r="T54" s="606" t="s">
        <v>581</v>
      </c>
      <c r="U54" s="631"/>
      <c r="V54" s="606">
        <v>0.1666</v>
      </c>
      <c r="W54" s="601"/>
      <c r="X54" s="601"/>
      <c r="Y54" s="601"/>
      <c r="Z54" s="601"/>
      <c r="AA54" s="601" t="s">
        <v>221</v>
      </c>
      <c r="AB54" s="601" t="s">
        <v>582</v>
      </c>
      <c r="AC54" s="601">
        <v>438</v>
      </c>
      <c r="AD54" s="601">
        <v>23.5</v>
      </c>
      <c r="AE54" s="601">
        <v>2.5</v>
      </c>
      <c r="AF54" s="601">
        <f t="shared" si="5"/>
        <v>0.20225745</v>
      </c>
      <c r="AG54" s="652">
        <f t="shared" si="6"/>
        <v>0.823702662126908</v>
      </c>
      <c r="AH54" s="601"/>
      <c r="AI54" s="601"/>
      <c r="AJ54" s="653"/>
      <c r="AK54" s="653"/>
      <c r="AL54" s="601"/>
      <c r="AM54" s="601"/>
      <c r="AN54" s="601"/>
      <c r="AO54" s="601"/>
      <c r="AP54" s="601"/>
      <c r="AQ54" s="601"/>
      <c r="AR54" s="601"/>
      <c r="AS54" s="601"/>
      <c r="AT54" s="601"/>
      <c r="AU54" s="601"/>
      <c r="AV54" s="601"/>
      <c r="AW54" s="600">
        <v>1</v>
      </c>
      <c r="AX54" s="606"/>
    </row>
    <row r="55" s="577" customFormat="1" ht="41.25" customHeight="1" spans="1:50">
      <c r="A55" s="309">
        <v>46</v>
      </c>
      <c r="B55" s="599">
        <v>2</v>
      </c>
      <c r="C55" s="605" t="s">
        <v>94</v>
      </c>
      <c r="D55" s="605" t="s">
        <v>583</v>
      </c>
      <c r="E55" s="605" t="s">
        <v>583</v>
      </c>
      <c r="F55" s="605" t="s">
        <v>584</v>
      </c>
      <c r="G55" s="601"/>
      <c r="H55" s="606">
        <v>1</v>
      </c>
      <c r="I55" s="249" t="s">
        <v>333</v>
      </c>
      <c r="J55" s="619"/>
      <c r="K55" s="606"/>
      <c r="L55" s="600" t="s">
        <v>43</v>
      </c>
      <c r="M55" s="617"/>
      <c r="N55" s="249"/>
      <c r="O55" s="249"/>
      <c r="P55" s="600" t="s">
        <v>101</v>
      </c>
      <c r="Q55" s="606" t="s">
        <v>558</v>
      </c>
      <c r="R55" s="619"/>
      <c r="S55" s="606"/>
      <c r="T55" s="606"/>
      <c r="U55" s="631"/>
      <c r="V55" s="606">
        <v>0.1214</v>
      </c>
      <c r="W55" s="601"/>
      <c r="X55" s="601"/>
      <c r="Y55" s="601"/>
      <c r="Z55" s="601"/>
      <c r="AA55" s="601"/>
      <c r="AB55" s="601"/>
      <c r="AC55" s="601"/>
      <c r="AD55" s="601"/>
      <c r="AE55" s="601"/>
      <c r="AF55" s="601"/>
      <c r="AG55" s="652"/>
      <c r="AH55" s="601">
        <f>3.14*0.8*2</f>
        <v>5.024</v>
      </c>
      <c r="AI55" s="601"/>
      <c r="AJ55" s="653"/>
      <c r="AK55" s="653"/>
      <c r="AL55" s="601"/>
      <c r="AM55" s="601"/>
      <c r="AN55" s="601"/>
      <c r="AO55" s="601"/>
      <c r="AP55" s="601"/>
      <c r="AQ55" s="601"/>
      <c r="AR55" s="601"/>
      <c r="AS55" s="601"/>
      <c r="AT55" s="601"/>
      <c r="AU55" s="601"/>
      <c r="AV55" s="601"/>
      <c r="AW55" s="600">
        <v>1</v>
      </c>
      <c r="AX55" s="606"/>
    </row>
    <row r="56" s="577" customFormat="1" ht="41.25" customHeight="1" spans="1:50">
      <c r="A56" s="309">
        <v>47</v>
      </c>
      <c r="B56" s="599">
        <v>3</v>
      </c>
      <c r="C56" s="605" t="s">
        <v>94</v>
      </c>
      <c r="D56" s="605" t="s">
        <v>585</v>
      </c>
      <c r="E56" s="605" t="s">
        <v>585</v>
      </c>
      <c r="F56" s="605" t="s">
        <v>586</v>
      </c>
      <c r="G56" s="601"/>
      <c r="H56" s="606">
        <v>1</v>
      </c>
      <c r="I56" s="249" t="s">
        <v>333</v>
      </c>
      <c r="J56" s="619"/>
      <c r="K56" s="606"/>
      <c r="L56" s="600" t="s">
        <v>43</v>
      </c>
      <c r="M56" s="617" t="s">
        <v>96</v>
      </c>
      <c r="N56" s="249" t="s">
        <v>98</v>
      </c>
      <c r="O56" s="249" t="s">
        <v>99</v>
      </c>
      <c r="P56" s="600" t="s">
        <v>216</v>
      </c>
      <c r="Q56" s="606" t="s">
        <v>558</v>
      </c>
      <c r="R56" s="619" t="s">
        <v>587</v>
      </c>
      <c r="S56" s="606"/>
      <c r="T56" s="606" t="s">
        <v>588</v>
      </c>
      <c r="U56" s="631"/>
      <c r="V56" s="606">
        <v>0.1204</v>
      </c>
      <c r="W56" s="601"/>
      <c r="X56" s="601"/>
      <c r="Y56" s="601"/>
      <c r="Z56" s="601"/>
      <c r="AA56" s="601" t="s">
        <v>221</v>
      </c>
      <c r="AB56" s="255" t="s">
        <v>589</v>
      </c>
      <c r="AC56" s="255">
        <v>159</v>
      </c>
      <c r="AD56" s="255">
        <v>85.5</v>
      </c>
      <c r="AE56" s="255">
        <v>2</v>
      </c>
      <c r="AF56" s="601">
        <f>AC56*AD56*AE56*7860/1000000000</f>
        <v>0.21370554</v>
      </c>
      <c r="AG56" s="652">
        <f>V56/AF56</f>
        <v>0.563392039345353</v>
      </c>
      <c r="AH56" s="601"/>
      <c r="AI56" s="601"/>
      <c r="AJ56" s="653"/>
      <c r="AK56" s="653"/>
      <c r="AL56" s="601"/>
      <c r="AM56" s="601"/>
      <c r="AN56" s="601"/>
      <c r="AO56" s="601"/>
      <c r="AP56" s="601"/>
      <c r="AQ56" s="601"/>
      <c r="AR56" s="601"/>
      <c r="AS56" s="601"/>
      <c r="AT56" s="601"/>
      <c r="AU56" s="601"/>
      <c r="AV56" s="601"/>
      <c r="AW56" s="600">
        <v>1</v>
      </c>
      <c r="AX56" s="606"/>
    </row>
    <row r="57" s="577" customFormat="1" ht="41.25" customHeight="1" spans="1:50">
      <c r="A57" s="309">
        <v>48</v>
      </c>
      <c r="B57" s="599">
        <v>3</v>
      </c>
      <c r="C57" s="605"/>
      <c r="D57" s="605"/>
      <c r="E57" s="605" t="s">
        <v>590</v>
      </c>
      <c r="F57" s="605" t="s">
        <v>591</v>
      </c>
      <c r="G57" s="607"/>
      <c r="H57" s="606">
        <v>2</v>
      </c>
      <c r="I57" s="249" t="s">
        <v>333</v>
      </c>
      <c r="J57" s="619"/>
      <c r="K57" s="606"/>
      <c r="L57" s="600" t="s">
        <v>43</v>
      </c>
      <c r="M57" s="617" t="s">
        <v>96</v>
      </c>
      <c r="N57" s="249" t="s">
        <v>99</v>
      </c>
      <c r="O57" s="249" t="s">
        <v>98</v>
      </c>
      <c r="P57" s="600" t="s">
        <v>305</v>
      </c>
      <c r="Q57" s="606"/>
      <c r="R57" s="619"/>
      <c r="S57" s="606"/>
      <c r="T57" s="606"/>
      <c r="U57" s="631"/>
      <c r="V57" s="606">
        <v>0.005</v>
      </c>
      <c r="W57" s="601"/>
      <c r="X57" s="601"/>
      <c r="Y57" s="601"/>
      <c r="Z57" s="601"/>
      <c r="AA57" s="601"/>
      <c r="AB57" s="601"/>
      <c r="AC57" s="601"/>
      <c r="AD57" s="601"/>
      <c r="AE57" s="601"/>
      <c r="AF57" s="601"/>
      <c r="AG57" s="652"/>
      <c r="AH57" s="601"/>
      <c r="AI57" s="601"/>
      <c r="AJ57" s="653"/>
      <c r="AK57" s="653"/>
      <c r="AL57" s="601"/>
      <c r="AM57" s="601"/>
      <c r="AN57" s="601"/>
      <c r="AO57" s="601"/>
      <c r="AP57" s="601"/>
      <c r="AQ57" s="601"/>
      <c r="AR57" s="601"/>
      <c r="AS57" s="601"/>
      <c r="AT57" s="601"/>
      <c r="AU57" s="601"/>
      <c r="AV57" s="601"/>
      <c r="AW57" s="600">
        <v>2</v>
      </c>
      <c r="AX57" s="606"/>
    </row>
    <row r="58" s="577" customFormat="1" ht="41.25" customHeight="1" spans="1:50">
      <c r="A58" s="309">
        <v>49</v>
      </c>
      <c r="B58" s="599">
        <v>2</v>
      </c>
      <c r="C58" s="605" t="s">
        <v>94</v>
      </c>
      <c r="D58" s="605" t="s">
        <v>592</v>
      </c>
      <c r="E58" s="605" t="s">
        <v>592</v>
      </c>
      <c r="F58" s="608" t="s">
        <v>593</v>
      </c>
      <c r="G58" s="601"/>
      <c r="H58" s="606">
        <v>1</v>
      </c>
      <c r="I58" s="249" t="s">
        <v>333</v>
      </c>
      <c r="J58" s="619"/>
      <c r="K58" s="606"/>
      <c r="L58" s="600" t="s">
        <v>43</v>
      </c>
      <c r="M58" s="617" t="s">
        <v>96</v>
      </c>
      <c r="N58" s="249" t="s">
        <v>98</v>
      </c>
      <c r="O58" s="249" t="s">
        <v>99</v>
      </c>
      <c r="P58" s="600" t="s">
        <v>101</v>
      </c>
      <c r="Q58" s="606"/>
      <c r="R58" s="619"/>
      <c r="S58" s="606"/>
      <c r="T58" s="606"/>
      <c r="U58" s="631"/>
      <c r="V58" s="606">
        <v>0.1214</v>
      </c>
      <c r="W58" s="601"/>
      <c r="X58" s="601"/>
      <c r="Y58" s="601"/>
      <c r="Z58" s="601"/>
      <c r="AA58" s="601"/>
      <c r="AB58" s="601"/>
      <c r="AC58" s="601"/>
      <c r="AD58" s="601"/>
      <c r="AE58" s="601"/>
      <c r="AF58" s="601"/>
      <c r="AG58" s="652"/>
      <c r="AH58" s="601">
        <f>3.14*0.8*2</f>
        <v>5.024</v>
      </c>
      <c r="AI58" s="601"/>
      <c r="AJ58" s="653"/>
      <c r="AK58" s="653"/>
      <c r="AL58" s="601"/>
      <c r="AM58" s="601"/>
      <c r="AN58" s="601"/>
      <c r="AO58" s="601"/>
      <c r="AP58" s="601"/>
      <c r="AQ58" s="601"/>
      <c r="AR58" s="601"/>
      <c r="AS58" s="601"/>
      <c r="AT58" s="601"/>
      <c r="AU58" s="601"/>
      <c r="AV58" s="601"/>
      <c r="AW58" s="600">
        <v>1</v>
      </c>
      <c r="AX58" s="606"/>
    </row>
    <row r="59" s="4" customFormat="1" ht="50.1" customHeight="1" spans="1:50">
      <c r="A59" s="309">
        <v>50</v>
      </c>
      <c r="B59" s="599">
        <v>3</v>
      </c>
      <c r="C59" s="605" t="s">
        <v>94</v>
      </c>
      <c r="D59" s="605" t="s">
        <v>594</v>
      </c>
      <c r="E59" s="605" t="s">
        <v>594</v>
      </c>
      <c r="F59" s="608" t="s">
        <v>595</v>
      </c>
      <c r="G59" s="608"/>
      <c r="H59" s="606">
        <v>1</v>
      </c>
      <c r="I59" s="249" t="s">
        <v>333</v>
      </c>
      <c r="J59" s="255"/>
      <c r="K59" s="255"/>
      <c r="L59" s="600" t="s">
        <v>43</v>
      </c>
      <c r="M59" s="617" t="s">
        <v>96</v>
      </c>
      <c r="N59" s="249" t="s">
        <v>98</v>
      </c>
      <c r="O59" s="249" t="s">
        <v>99</v>
      </c>
      <c r="P59" s="600" t="s">
        <v>216</v>
      </c>
      <c r="Q59" s="606" t="s">
        <v>134</v>
      </c>
      <c r="R59" s="619" t="s">
        <v>587</v>
      </c>
      <c r="S59" s="255"/>
      <c r="T59" s="606" t="s">
        <v>588</v>
      </c>
      <c r="U59" s="309"/>
      <c r="V59" s="606">
        <v>0.1204</v>
      </c>
      <c r="W59" s="309"/>
      <c r="X59" s="255"/>
      <c r="Y59" s="255"/>
      <c r="Z59" s="255"/>
      <c r="AA59" s="601" t="s">
        <v>221</v>
      </c>
      <c r="AB59" s="255" t="s">
        <v>589</v>
      </c>
      <c r="AC59" s="255">
        <v>159</v>
      </c>
      <c r="AD59" s="255">
        <v>85.5</v>
      </c>
      <c r="AE59" s="255">
        <v>2</v>
      </c>
      <c r="AF59" s="601">
        <f>AC59*AD59*AE59*7860/1000000000</f>
        <v>0.21370554</v>
      </c>
      <c r="AG59" s="652">
        <f>V59/AF59</f>
        <v>0.563392039345353</v>
      </c>
      <c r="AH59" s="255"/>
      <c r="AI59" s="255"/>
      <c r="AJ59" s="493"/>
      <c r="AK59" s="493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600">
        <v>1</v>
      </c>
      <c r="AX59" s="255"/>
    </row>
    <row r="60" s="577" customFormat="1" ht="41.25" customHeight="1" spans="1:50">
      <c r="A60" s="309">
        <v>51</v>
      </c>
      <c r="B60" s="599">
        <v>3</v>
      </c>
      <c r="C60" s="605"/>
      <c r="D60" s="605"/>
      <c r="E60" s="605" t="s">
        <v>590</v>
      </c>
      <c r="F60" s="605" t="s">
        <v>591</v>
      </c>
      <c r="G60" s="607"/>
      <c r="H60" s="606">
        <v>2</v>
      </c>
      <c r="I60" s="249" t="s">
        <v>333</v>
      </c>
      <c r="J60" s="619"/>
      <c r="K60" s="606"/>
      <c r="L60" s="600" t="s">
        <v>43</v>
      </c>
      <c r="M60" s="617" t="s">
        <v>96</v>
      </c>
      <c r="N60" s="249" t="s">
        <v>99</v>
      </c>
      <c r="O60" s="249" t="s">
        <v>98</v>
      </c>
      <c r="P60" s="600" t="s">
        <v>305</v>
      </c>
      <c r="Q60" s="606"/>
      <c r="R60" s="619"/>
      <c r="S60" s="606"/>
      <c r="T60" s="606"/>
      <c r="U60" s="631"/>
      <c r="V60" s="606">
        <v>0.005</v>
      </c>
      <c r="W60" s="601"/>
      <c r="X60" s="601"/>
      <c r="Y60" s="601"/>
      <c r="Z60" s="601"/>
      <c r="AA60" s="601"/>
      <c r="AB60" s="601"/>
      <c r="AC60" s="601"/>
      <c r="AD60" s="601"/>
      <c r="AE60" s="601"/>
      <c r="AF60" s="601"/>
      <c r="AG60" s="652"/>
      <c r="AH60" s="601"/>
      <c r="AI60" s="601"/>
      <c r="AJ60" s="653"/>
      <c r="AK60" s="653"/>
      <c r="AL60" s="601"/>
      <c r="AM60" s="601"/>
      <c r="AN60" s="601"/>
      <c r="AO60" s="601"/>
      <c r="AP60" s="601"/>
      <c r="AQ60" s="601"/>
      <c r="AR60" s="601"/>
      <c r="AS60" s="601"/>
      <c r="AT60" s="601"/>
      <c r="AU60" s="601"/>
      <c r="AV60" s="601"/>
      <c r="AW60" s="600">
        <v>2</v>
      </c>
      <c r="AX60" s="606"/>
    </row>
    <row r="61" s="412" customFormat="1" ht="50.1" customHeight="1" spans="1:50">
      <c r="A61" s="309">
        <v>52</v>
      </c>
      <c r="B61" s="272">
        <v>1</v>
      </c>
      <c r="C61" s="608" t="s">
        <v>94</v>
      </c>
      <c r="D61" s="609"/>
      <c r="E61" s="603" t="s">
        <v>596</v>
      </c>
      <c r="F61" s="608" t="s">
        <v>597</v>
      </c>
      <c r="G61" s="608" t="s">
        <v>470</v>
      </c>
      <c r="H61" s="255" t="s">
        <v>96</v>
      </c>
      <c r="I61" s="255" t="s">
        <v>97</v>
      </c>
      <c r="J61" s="255"/>
      <c r="K61" s="620" t="s">
        <v>96</v>
      </c>
      <c r="L61" s="600" t="s">
        <v>43</v>
      </c>
      <c r="M61" s="621" t="s">
        <v>96</v>
      </c>
      <c r="N61" s="620" t="s">
        <v>98</v>
      </c>
      <c r="O61" s="622" t="s">
        <v>99</v>
      </c>
      <c r="P61" s="255" t="s">
        <v>470</v>
      </c>
      <c r="Q61" s="627" t="s">
        <v>101</v>
      </c>
      <c r="R61" s="627" t="s">
        <v>43</v>
      </c>
      <c r="S61" s="627" t="s">
        <v>43</v>
      </c>
      <c r="T61" s="255" t="s">
        <v>598</v>
      </c>
      <c r="U61" s="627" t="s">
        <v>43</v>
      </c>
      <c r="V61" s="255">
        <v>3.01</v>
      </c>
      <c r="W61" s="309" t="s">
        <v>103</v>
      </c>
      <c r="X61" s="255" t="s">
        <v>43</v>
      </c>
      <c r="Y61" s="255" t="s">
        <v>43</v>
      </c>
      <c r="Z61" s="255" t="s">
        <v>43</v>
      </c>
      <c r="AA61" s="255"/>
      <c r="AB61" s="255"/>
      <c r="AC61" s="255"/>
      <c r="AD61" s="255"/>
      <c r="AE61" s="255"/>
      <c r="AF61" s="255"/>
      <c r="AG61" s="651"/>
      <c r="AH61" s="255"/>
      <c r="AI61" s="255"/>
      <c r="AJ61" s="255" t="s">
        <v>111</v>
      </c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664"/>
      <c r="AW61" s="255">
        <v>1</v>
      </c>
      <c r="AX61" s="255"/>
    </row>
    <row r="62" s="578" customFormat="1" ht="50.1" customHeight="1" spans="1:50">
      <c r="A62" s="309">
        <v>53</v>
      </c>
      <c r="B62" s="272">
        <v>2</v>
      </c>
      <c r="C62" s="608" t="s">
        <v>94</v>
      </c>
      <c r="D62" s="610" t="s">
        <v>599</v>
      </c>
      <c r="E62" s="603" t="s">
        <v>599</v>
      </c>
      <c r="F62" s="596" t="s">
        <v>600</v>
      </c>
      <c r="G62" s="600" t="s">
        <v>114</v>
      </c>
      <c r="H62" s="596" t="s">
        <v>109</v>
      </c>
      <c r="I62" s="255" t="s">
        <v>97</v>
      </c>
      <c r="J62" s="623"/>
      <c r="K62" s="620" t="s">
        <v>96</v>
      </c>
      <c r="L62" s="596" t="s">
        <v>43</v>
      </c>
      <c r="M62" s="596" t="s">
        <v>43</v>
      </c>
      <c r="N62" s="272" t="s">
        <v>98</v>
      </c>
      <c r="O62" s="624" t="s">
        <v>99</v>
      </c>
      <c r="P62" s="614" t="s">
        <v>114</v>
      </c>
      <c r="Q62" s="614" t="s">
        <v>101</v>
      </c>
      <c r="R62" s="627" t="s">
        <v>43</v>
      </c>
      <c r="S62" s="614" t="s">
        <v>43</v>
      </c>
      <c r="T62" s="614" t="s">
        <v>43</v>
      </c>
      <c r="U62" s="627" t="s">
        <v>43</v>
      </c>
      <c r="V62" s="614" t="s">
        <v>43</v>
      </c>
      <c r="W62" s="309"/>
      <c r="X62" s="255" t="s">
        <v>43</v>
      </c>
      <c r="Y62" s="255" t="s">
        <v>43</v>
      </c>
      <c r="Z62" s="255" t="s">
        <v>43</v>
      </c>
      <c r="AA62" s="255" t="s">
        <v>115</v>
      </c>
      <c r="AB62" s="255"/>
      <c r="AC62" s="255"/>
      <c r="AD62" s="255"/>
      <c r="AE62" s="255"/>
      <c r="AF62" s="255"/>
      <c r="AG62" s="651"/>
      <c r="AH62" s="255"/>
      <c r="AI62" s="255"/>
      <c r="AJ62" s="255" t="s">
        <v>116</v>
      </c>
      <c r="AK62" s="487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72"/>
      <c r="AW62" s="255">
        <v>1</v>
      </c>
      <c r="AX62" s="255"/>
    </row>
    <row r="63" s="578" customFormat="1" ht="50.1" customHeight="1" spans="1:50">
      <c r="A63" s="309">
        <v>54</v>
      </c>
      <c r="B63" s="272">
        <v>2</v>
      </c>
      <c r="C63" s="596" t="s">
        <v>118</v>
      </c>
      <c r="D63" s="611" t="s">
        <v>601</v>
      </c>
      <c r="E63" s="596" t="s">
        <v>601</v>
      </c>
      <c r="F63" s="612" t="s">
        <v>371</v>
      </c>
      <c r="G63" s="596" t="s">
        <v>602</v>
      </c>
      <c r="H63" s="596" t="s">
        <v>109</v>
      </c>
      <c r="I63" s="255" t="s">
        <v>97</v>
      </c>
      <c r="J63" s="623"/>
      <c r="K63" s="620" t="s">
        <v>96</v>
      </c>
      <c r="L63" s="253" t="s">
        <v>601</v>
      </c>
      <c r="M63" s="608" t="s">
        <v>96</v>
      </c>
      <c r="N63" s="272" t="s">
        <v>99</v>
      </c>
      <c r="O63" s="624" t="s">
        <v>98</v>
      </c>
      <c r="P63" s="272" t="s">
        <v>603</v>
      </c>
      <c r="Q63" s="614" t="s">
        <v>101</v>
      </c>
      <c r="R63" s="627" t="s">
        <v>43</v>
      </c>
      <c r="S63" s="614" t="s">
        <v>43</v>
      </c>
      <c r="T63" s="272" t="s">
        <v>604</v>
      </c>
      <c r="U63" s="627" t="s">
        <v>43</v>
      </c>
      <c r="V63" s="632" t="e">
        <f>#REF!+#REF!+#REF!+#REF!</f>
        <v>#REF!</v>
      </c>
      <c r="W63" s="309" t="s">
        <v>103</v>
      </c>
      <c r="X63" s="255" t="s">
        <v>43</v>
      </c>
      <c r="Y63" s="255" t="s">
        <v>43</v>
      </c>
      <c r="Z63" s="255" t="s">
        <v>43</v>
      </c>
      <c r="AA63" s="255" t="s">
        <v>122</v>
      </c>
      <c r="AB63" s="255"/>
      <c r="AC63" s="255"/>
      <c r="AD63" s="255"/>
      <c r="AE63" s="255"/>
      <c r="AF63" s="255"/>
      <c r="AG63" s="651"/>
      <c r="AH63" s="255"/>
      <c r="AI63" s="255"/>
      <c r="AJ63" s="255" t="s">
        <v>105</v>
      </c>
      <c r="AK63" s="255" t="s">
        <v>161</v>
      </c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72"/>
      <c r="AW63" s="596">
        <v>1</v>
      </c>
      <c r="AX63" s="596"/>
    </row>
    <row r="64" s="575" customFormat="1" ht="50.1" customHeight="1" spans="1:50">
      <c r="A64" s="309">
        <v>55</v>
      </c>
      <c r="B64" s="272">
        <v>1</v>
      </c>
      <c r="C64" s="272" t="s">
        <v>500</v>
      </c>
      <c r="D64" s="613" t="s">
        <v>347</v>
      </c>
      <c r="E64" s="255" t="s">
        <v>347</v>
      </c>
      <c r="F64" s="255" t="s">
        <v>348</v>
      </c>
      <c r="G64" s="614" t="s">
        <v>605</v>
      </c>
      <c r="H64" s="615" t="s">
        <v>109</v>
      </c>
      <c r="I64" s="255" t="s">
        <v>97</v>
      </c>
      <c r="J64" s="623"/>
      <c r="K64" s="620" t="s">
        <v>96</v>
      </c>
      <c r="L64" s="625" t="s">
        <v>43</v>
      </c>
      <c r="M64" s="625" t="s">
        <v>43</v>
      </c>
      <c r="N64" s="272" t="s">
        <v>99</v>
      </c>
      <c r="O64" s="624" t="s">
        <v>98</v>
      </c>
      <c r="P64" s="626" t="s">
        <v>340</v>
      </c>
      <c r="Q64" s="625" t="s">
        <v>43</v>
      </c>
      <c r="R64" s="627" t="s">
        <v>43</v>
      </c>
      <c r="S64" s="625" t="s">
        <v>43</v>
      </c>
      <c r="T64" s="625" t="s">
        <v>43</v>
      </c>
      <c r="U64" s="627" t="s">
        <v>43</v>
      </c>
      <c r="V64" s="633">
        <v>0.1</v>
      </c>
      <c r="W64" s="309" t="s">
        <v>103</v>
      </c>
      <c r="X64" s="255" t="s">
        <v>43</v>
      </c>
      <c r="Y64" s="255" t="s">
        <v>43</v>
      </c>
      <c r="Z64" s="255" t="s">
        <v>43</v>
      </c>
      <c r="AA64" s="255"/>
      <c r="AB64" s="255"/>
      <c r="AC64" s="255"/>
      <c r="AD64" s="255"/>
      <c r="AE64" s="255"/>
      <c r="AF64" s="255"/>
      <c r="AG64" s="651"/>
      <c r="AH64" s="255"/>
      <c r="AI64" s="255"/>
      <c r="AJ64" s="255" t="s">
        <v>116</v>
      </c>
      <c r="AK64" s="255" t="s">
        <v>341</v>
      </c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625"/>
      <c r="AW64" s="253">
        <v>1</v>
      </c>
      <c r="AX64" s="253"/>
    </row>
    <row r="65" s="575" customFormat="1" ht="50.1" customHeight="1" spans="1:50">
      <c r="A65" s="309">
        <v>56</v>
      </c>
      <c r="B65" s="272">
        <v>1</v>
      </c>
      <c r="C65" s="272"/>
      <c r="D65" s="613" t="s">
        <v>606</v>
      </c>
      <c r="E65" s="255" t="s">
        <v>606</v>
      </c>
      <c r="F65" s="255" t="s">
        <v>607</v>
      </c>
      <c r="G65" s="614" t="s">
        <v>608</v>
      </c>
      <c r="H65" s="615" t="s">
        <v>96</v>
      </c>
      <c r="I65" s="255" t="s">
        <v>97</v>
      </c>
      <c r="J65" s="666"/>
      <c r="K65" s="620"/>
      <c r="L65" s="625" t="s">
        <v>609</v>
      </c>
      <c r="M65" s="625" t="s">
        <v>43</v>
      </c>
      <c r="N65" s="272" t="s">
        <v>99</v>
      </c>
      <c r="O65" s="624" t="s">
        <v>98</v>
      </c>
      <c r="P65" s="625" t="s">
        <v>43</v>
      </c>
      <c r="Q65" s="625" t="s">
        <v>43</v>
      </c>
      <c r="R65" s="627" t="s">
        <v>43</v>
      </c>
      <c r="S65" s="625" t="s">
        <v>43</v>
      </c>
      <c r="T65" s="625" t="s">
        <v>43</v>
      </c>
      <c r="U65" s="627" t="s">
        <v>43</v>
      </c>
      <c r="V65" s="627" t="s">
        <v>43</v>
      </c>
      <c r="W65" s="627" t="s">
        <v>43</v>
      </c>
      <c r="X65" s="627" t="s">
        <v>43</v>
      </c>
      <c r="Y65" s="627" t="s">
        <v>43</v>
      </c>
      <c r="Z65" s="627" t="s">
        <v>43</v>
      </c>
      <c r="AA65" s="627"/>
      <c r="AB65" s="627"/>
      <c r="AC65" s="627"/>
      <c r="AD65" s="627"/>
      <c r="AE65" s="627"/>
      <c r="AF65" s="627"/>
      <c r="AG65" s="667"/>
      <c r="AH65" s="627"/>
      <c r="AI65" s="627"/>
      <c r="AJ65" s="255" t="s">
        <v>116</v>
      </c>
      <c r="AK65" s="255" t="s">
        <v>454</v>
      </c>
      <c r="AL65" s="627"/>
      <c r="AM65" s="627"/>
      <c r="AN65" s="627"/>
      <c r="AO65" s="627"/>
      <c r="AP65" s="627"/>
      <c r="AQ65" s="627"/>
      <c r="AR65" s="627"/>
      <c r="AS65" s="627"/>
      <c r="AT65" s="627"/>
      <c r="AU65" s="627"/>
      <c r="AV65" s="627" t="s">
        <v>454</v>
      </c>
      <c r="AW65" s="253">
        <v>1</v>
      </c>
      <c r="AX65" s="253"/>
    </row>
  </sheetData>
  <autoFilter ref="A9:AX65">
    <extLst/>
  </autoFilter>
  <mergeCells count="54">
    <mergeCell ref="A1:AX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2:B3"/>
    <mergeCell ref="C2:F3"/>
    <mergeCell ref="G2:AU7"/>
  </mergeCells>
  <conditionalFormatting sqref="E10">
    <cfRule type="duplicateValues" dxfId="6" priority="717"/>
  </conditionalFormatting>
  <conditionalFormatting sqref="L10">
    <cfRule type="duplicateValues" dxfId="6" priority="104"/>
  </conditionalFormatting>
  <conditionalFormatting sqref="L16">
    <cfRule type="duplicateValues" dxfId="0" priority="167"/>
  </conditionalFormatting>
  <conditionalFormatting sqref="L17">
    <cfRule type="duplicateValues" dxfId="0" priority="166"/>
  </conditionalFormatting>
  <conditionalFormatting sqref="L18">
    <cfRule type="duplicateValues" dxfId="0" priority="165"/>
  </conditionalFormatting>
  <conditionalFormatting sqref="L19">
    <cfRule type="duplicateValues" dxfId="0" priority="162"/>
  </conditionalFormatting>
  <conditionalFormatting sqref="L20">
    <cfRule type="duplicateValues" dxfId="0" priority="41"/>
  </conditionalFormatting>
  <conditionalFormatting sqref="L21">
    <cfRule type="duplicateValues" dxfId="0" priority="771"/>
  </conditionalFormatting>
  <conditionalFormatting sqref="E22">
    <cfRule type="duplicateValues" dxfId="0" priority="39"/>
  </conditionalFormatting>
  <conditionalFormatting sqref="L22">
    <cfRule type="duplicateValues" dxfId="0" priority="38"/>
  </conditionalFormatting>
  <conditionalFormatting sqref="E23:F23">
    <cfRule type="duplicateValues" dxfId="0" priority="111"/>
  </conditionalFormatting>
  <conditionalFormatting sqref="L23">
    <cfRule type="duplicateValues" dxfId="0" priority="133"/>
  </conditionalFormatting>
  <conditionalFormatting sqref="L24">
    <cfRule type="duplicateValues" dxfId="0" priority="132"/>
  </conditionalFormatting>
  <conditionalFormatting sqref="L25">
    <cfRule type="duplicateValues" dxfId="0" priority="131"/>
  </conditionalFormatting>
  <conditionalFormatting sqref="L26">
    <cfRule type="duplicateValues" dxfId="0" priority="130"/>
  </conditionalFormatting>
  <conditionalFormatting sqref="D28">
    <cfRule type="cellIs" dxfId="1" priority="37" operator="equal">
      <formula>"J6L"</formula>
    </cfRule>
  </conditionalFormatting>
  <conditionalFormatting sqref="E31">
    <cfRule type="duplicateValues" dxfId="0" priority="98"/>
  </conditionalFormatting>
  <conditionalFormatting sqref="E32">
    <cfRule type="duplicateValues" dxfId="0" priority="86"/>
  </conditionalFormatting>
  <conditionalFormatting sqref="C36:D36">
    <cfRule type="containsText" dxfId="7" priority="68" operator="between" text="J6L">
      <formula>NOT(ISERROR(SEARCH("J6L",C36)))</formula>
    </cfRule>
  </conditionalFormatting>
  <conditionalFormatting sqref="E51">
    <cfRule type="containsText" dxfId="7" priority="65" operator="between" text="J6L">
      <formula>NOT(ISERROR(SEARCH("J6L",E51)))</formula>
    </cfRule>
  </conditionalFormatting>
  <conditionalFormatting sqref="L62">
    <cfRule type="duplicateValues" dxfId="6" priority="71"/>
  </conditionalFormatting>
  <conditionalFormatting sqref="M62">
    <cfRule type="duplicateValues" dxfId="6" priority="70"/>
  </conditionalFormatting>
  <conditionalFormatting sqref="E63">
    <cfRule type="duplicateValues" dxfId="0" priority="73"/>
  </conditionalFormatting>
  <conditionalFormatting sqref="L63">
    <cfRule type="duplicateValues" dxfId="0" priority="74"/>
  </conditionalFormatting>
  <conditionalFormatting sqref="E$1:E$1048576">
    <cfRule type="duplicateValues" dxfId="0" priority="1"/>
    <cfRule type="duplicateValues" dxfId="0" priority="19"/>
  </conditionalFormatting>
  <conditionalFormatting sqref="E2:E3">
    <cfRule type="duplicateValues" dxfId="0" priority="101"/>
  </conditionalFormatting>
  <conditionalFormatting sqref="E11:E12">
    <cfRule type="duplicateValues" dxfId="0" priority="45"/>
  </conditionalFormatting>
  <conditionalFormatting sqref="E14:E15">
    <cfRule type="duplicateValues" dxfId="0" priority="102"/>
  </conditionalFormatting>
  <conditionalFormatting sqref="E20:E21">
    <cfRule type="duplicateValues" dxfId="0" priority="770"/>
  </conditionalFormatting>
  <conditionalFormatting sqref="E1 E4:E7 E66:E1048576 E13 E16">
    <cfRule type="duplicateValues" dxfId="0" priority="756"/>
  </conditionalFormatting>
  <conditionalFormatting sqref="AW2:AX3">
    <cfRule type="duplicateValues" dxfId="6" priority="764"/>
  </conditionalFormatting>
  <conditionalFormatting sqref="AW10:AX19 AW23:AX33">
    <cfRule type="containsText" dxfId="8" priority="83" operator="between" text="0">
      <formula>NOT(ISERROR(SEARCH("0",AW10)))</formula>
    </cfRule>
  </conditionalFormatting>
  <conditionalFormatting sqref="E28 E17:E19">
    <cfRule type="duplicateValues" dxfId="0" priority="176"/>
  </conditionalFormatting>
  <conditionalFormatting sqref="AW20:AX22">
    <cfRule type="containsText" dxfId="8" priority="40" operator="between" text="0">
      <formula>NOT(ISERROR(SEARCH("0",AW20)))</formula>
    </cfRule>
  </conditionalFormatting>
  <conditionalFormatting sqref="E24:F26">
    <cfRule type="duplicateValues" dxfId="0" priority="170"/>
  </conditionalFormatting>
  <conditionalFormatting sqref="AW34:AX34 AX52:AX60">
    <cfRule type="containsText" dxfId="8" priority="82" operator="between" text="0">
      <formula>NOT(ISERROR(SEARCH("0",AW34)))</formula>
    </cfRule>
  </conditionalFormatting>
  <conditionalFormatting sqref="C37:D42 C44:D44">
    <cfRule type="containsText" dxfId="7" priority="67" operator="between" text="J6L">
      <formula>NOT(ISERROR(SEARCH("J6L",C37)))</formula>
    </cfRule>
  </conditionalFormatting>
  <conditionalFormatting sqref="C45:D47">
    <cfRule type="containsText" dxfId="7" priority="66" operator="between" text="J6L">
      <formula>NOT(ISERROR(SEARCH("J6L",C45)))</formula>
    </cfRule>
  </conditionalFormatting>
  <conditionalFormatting sqref="C47:D51">
    <cfRule type="containsText" dxfId="7" priority="69" operator="between" text="J6L">
      <formula>NOT(ISERROR(SEARCH("J6L",C47)))</formula>
    </cfRule>
  </conditionalFormatting>
  <hyperlinks>
    <hyperlink ref="F18" location="SHT0012440!A1" display="副驾驶员靠背泡沫总成"/>
    <hyperlink ref="F21" location="SHT0012320!A1" display="副驾驶员副边调角器"/>
    <hyperlink ref="F20" location="SHT0012319!A1" display="副驾驶员主边调角器"/>
    <hyperlink ref="F63" location="SHT0012288!A1" display="坐垫泡沫总成"/>
  </hyperlinks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Q13"/>
  <sheetViews>
    <sheetView view="pageBreakPreview" zoomScale="55" zoomScaleNormal="100" workbookViewId="0">
      <pane xSplit="9" ySplit="9" topLeftCell="J10" activePane="bottomRight" state="frozen"/>
      <selection/>
      <selection pane="topRight"/>
      <selection pane="bottomLeft"/>
      <selection pane="bottomRight" activeCell="BD17" sqref="BD17"/>
    </sheetView>
  </sheetViews>
  <sheetFormatPr defaultColWidth="9" defaultRowHeight="14"/>
  <cols>
    <col min="1" max="1" width="6.62727272727273" style="4" customWidth="1"/>
    <col min="2" max="2" width="5.75454545454545" style="4" customWidth="1"/>
    <col min="3" max="3" width="5.87272727272727" style="4" customWidth="1"/>
    <col min="4" max="5" width="5.12727272727273" style="4" customWidth="1"/>
    <col min="6" max="6" width="7.25454545454545" style="4" customWidth="1"/>
    <col min="7" max="7" width="17.5" style="4" customWidth="1"/>
    <col min="8" max="8" width="23.3727272727273" style="4" customWidth="1"/>
    <col min="9" max="9" width="17.8727272727273" style="4" customWidth="1"/>
    <col min="10" max="10" width="20.3727272727273" style="5" hidden="1" customWidth="1" outlineLevel="1"/>
    <col min="11" max="11" width="9.75454545454545" style="4" hidden="1" customWidth="1" outlineLevel="1"/>
    <col min="12" max="12" width="7.87272727272727" style="4" hidden="1" customWidth="1" outlineLevel="1"/>
    <col min="13" max="13" width="10.5" style="4" customWidth="1" collapsed="1"/>
    <col min="14" max="14" width="10.2545454545455" style="6" hidden="1" customWidth="1" outlineLevel="1"/>
    <col min="15" max="15" width="19.7545454545455" style="4" hidden="1" customWidth="1" outlineLevel="1"/>
    <col min="16" max="16" width="12.3727272727273" style="7" hidden="1" customWidth="1" outlineLevel="1"/>
    <col min="17" max="17" width="7" style="6" hidden="1" customWidth="1" outlineLevel="1"/>
    <col min="18" max="18" width="7.25454545454545" style="6" hidden="1" customWidth="1" outlineLevel="1"/>
    <col min="19" max="19" width="11.2545454545455" style="6" customWidth="1" collapsed="1"/>
    <col min="20" max="21" width="11.7545454545455" style="6" hidden="1" customWidth="1" outlineLevel="1"/>
    <col min="22" max="22" width="9.62727272727273" style="6" hidden="1" customWidth="1" outlineLevel="1"/>
    <col min="23" max="24" width="10.3727272727273" style="4" hidden="1" customWidth="1" outlineLevel="1"/>
    <col min="25" max="25" width="14.6272727272727" style="224" customWidth="1" collapsed="1"/>
    <col min="26" max="28" width="14.6272727272727" style="224" hidden="1" customWidth="1" outlineLevel="1"/>
    <col min="29" max="29" width="12.5" style="4" customWidth="1" collapsed="1"/>
    <col min="30" max="39" width="14.6272727272727" style="224" hidden="1" customWidth="1" outlineLevel="1"/>
    <col min="40" max="40" width="14.6272727272727" style="224" customWidth="1" collapsed="1"/>
    <col min="41" max="41" width="12.5" style="4" customWidth="1"/>
    <col min="42" max="42" width="11.1272727272727" style="4" customWidth="1"/>
    <col min="43" max="43" width="16.1272727272727" style="4" customWidth="1"/>
    <col min="44" max="16384" width="9" style="4"/>
  </cols>
  <sheetData>
    <row r="1" s="4" customFormat="1" ht="20.25" customHeight="1" outlineLevel="1" spans="1:43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</row>
    <row r="2" s="4" customFormat="1" ht="27.75" customHeight="1" outlineLevel="1" spans="1:43">
      <c r="A2" s="415" t="s">
        <v>610</v>
      </c>
      <c r="B2" s="416"/>
      <c r="C2" s="416"/>
      <c r="D2" s="417"/>
      <c r="E2" s="417"/>
      <c r="F2" s="22" t="s">
        <v>611</v>
      </c>
      <c r="G2" s="22"/>
      <c r="H2" s="22"/>
      <c r="I2" s="22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56" t="s">
        <v>28</v>
      </c>
      <c r="AQ2" s="510"/>
    </row>
    <row r="3" s="4" customFormat="1" ht="27.75" customHeight="1" outlineLevel="1" spans="1:43">
      <c r="A3" s="418"/>
      <c r="B3" s="419"/>
      <c r="C3" s="419"/>
      <c r="D3" s="420"/>
      <c r="E3" s="420"/>
      <c r="F3" s="22"/>
      <c r="G3" s="22"/>
      <c r="H3" s="22"/>
      <c r="I3" s="22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56" t="s">
        <v>37</v>
      </c>
      <c r="AQ3" s="510"/>
    </row>
    <row r="4" s="4" customFormat="1" ht="27" customHeight="1" outlineLevel="1" spans="1:43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56" t="s">
        <v>39</v>
      </c>
      <c r="AQ4" s="511"/>
    </row>
    <row r="5" s="4" customFormat="1" ht="31.5" customHeight="1" outlineLevel="1" spans="1:43">
      <c r="A5" s="22" t="s">
        <v>40</v>
      </c>
      <c r="B5" s="22"/>
      <c r="C5" s="22"/>
      <c r="D5" s="22"/>
      <c r="E5" s="22"/>
      <c r="F5" s="22"/>
      <c r="G5" s="22"/>
      <c r="H5" s="22" t="s">
        <v>41</v>
      </c>
      <c r="I5" s="39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56" t="s">
        <v>42</v>
      </c>
      <c r="AQ5" s="512"/>
    </row>
    <row r="6" s="4" customFormat="1" ht="28.5" customHeight="1" outlineLevel="1" spans="1:43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56" t="s">
        <v>19</v>
      </c>
      <c r="AQ6" s="56"/>
    </row>
    <row r="7" s="4" customFormat="1" ht="63" customHeight="1" outlineLevel="1" spans="1:43">
      <c r="A7" s="421" t="s">
        <v>45</v>
      </c>
      <c r="B7" s="421"/>
      <c r="C7" s="421"/>
      <c r="D7" s="421"/>
      <c r="E7" s="421"/>
      <c r="F7" s="421"/>
      <c r="G7" s="421"/>
      <c r="H7" s="421"/>
      <c r="I7" s="421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513" t="s">
        <v>46</v>
      </c>
      <c r="AQ7" s="514"/>
    </row>
    <row r="8" s="15" customFormat="1" ht="27" customHeight="1" spans="1:43">
      <c r="A8" s="422" t="s">
        <v>47</v>
      </c>
      <c r="B8" s="423" t="s">
        <v>48</v>
      </c>
      <c r="C8" s="424"/>
      <c r="D8" s="424"/>
      <c r="E8" s="425"/>
      <c r="F8" s="426" t="s">
        <v>49</v>
      </c>
      <c r="G8" s="426" t="s">
        <v>612</v>
      </c>
      <c r="H8" s="427" t="s">
        <v>28</v>
      </c>
      <c r="I8" s="426" t="s">
        <v>39</v>
      </c>
      <c r="J8" s="440" t="s">
        <v>613</v>
      </c>
      <c r="K8" s="426" t="s">
        <v>52</v>
      </c>
      <c r="L8" s="426" t="s">
        <v>53</v>
      </c>
      <c r="M8" s="426" t="s">
        <v>14</v>
      </c>
      <c r="N8" s="427" t="s">
        <v>54</v>
      </c>
      <c r="O8" s="440" t="s">
        <v>614</v>
      </c>
      <c r="P8" s="441" t="s">
        <v>615</v>
      </c>
      <c r="Q8" s="427" t="s">
        <v>57</v>
      </c>
      <c r="R8" s="464" t="s">
        <v>616</v>
      </c>
      <c r="S8" s="464" t="s">
        <v>617</v>
      </c>
      <c r="T8" s="465" t="s">
        <v>60</v>
      </c>
      <c r="U8" s="465" t="s">
        <v>61</v>
      </c>
      <c r="V8" s="465" t="s">
        <v>62</v>
      </c>
      <c r="W8" s="426" t="s">
        <v>63</v>
      </c>
      <c r="X8" s="426" t="s">
        <v>64</v>
      </c>
      <c r="Y8" s="478" t="s">
        <v>65</v>
      </c>
      <c r="Z8" s="478" t="s">
        <v>66</v>
      </c>
      <c r="AA8" s="478" t="s">
        <v>67</v>
      </c>
      <c r="AB8" s="478" t="s">
        <v>68</v>
      </c>
      <c r="AC8" s="426" t="s">
        <v>69</v>
      </c>
      <c r="AD8" s="479" t="s">
        <v>70</v>
      </c>
      <c r="AE8" s="479" t="s">
        <v>72</v>
      </c>
      <c r="AF8" s="479"/>
      <c r="AG8" s="479"/>
      <c r="AH8" s="426" t="s">
        <v>73</v>
      </c>
      <c r="AI8" s="426" t="s">
        <v>74</v>
      </c>
      <c r="AJ8" s="426" t="s">
        <v>75</v>
      </c>
      <c r="AK8" s="426" t="s">
        <v>76</v>
      </c>
      <c r="AL8" s="426" t="s">
        <v>618</v>
      </c>
      <c r="AM8" s="426" t="s">
        <v>619</v>
      </c>
      <c r="AN8" s="426" t="s">
        <v>620</v>
      </c>
      <c r="AO8" s="426" t="s">
        <v>78</v>
      </c>
      <c r="AP8" s="516" t="s">
        <v>20</v>
      </c>
      <c r="AQ8" s="426" t="s">
        <v>90</v>
      </c>
    </row>
    <row r="9" s="1" customFormat="1" ht="24" customHeight="1" spans="1:43">
      <c r="A9" s="422"/>
      <c r="B9" s="428">
        <v>0</v>
      </c>
      <c r="C9" s="428">
        <v>1</v>
      </c>
      <c r="D9" s="428">
        <v>2</v>
      </c>
      <c r="E9" s="428">
        <v>3</v>
      </c>
      <c r="F9" s="428"/>
      <c r="G9" s="428"/>
      <c r="H9" s="429"/>
      <c r="I9" s="428"/>
      <c r="J9" s="442"/>
      <c r="K9" s="428"/>
      <c r="L9" s="428"/>
      <c r="M9" s="428"/>
      <c r="N9" s="429"/>
      <c r="O9" s="442"/>
      <c r="P9" s="443"/>
      <c r="Q9" s="429"/>
      <c r="R9" s="464"/>
      <c r="S9" s="464"/>
      <c r="T9" s="465"/>
      <c r="U9" s="465"/>
      <c r="V9" s="465"/>
      <c r="W9" s="428"/>
      <c r="X9" s="428"/>
      <c r="Y9" s="480"/>
      <c r="Z9" s="480"/>
      <c r="AA9" s="480"/>
      <c r="AB9" s="480"/>
      <c r="AC9" s="428"/>
      <c r="AD9" s="479"/>
      <c r="AE9" s="479" t="s">
        <v>91</v>
      </c>
      <c r="AF9" s="479" t="s">
        <v>92</v>
      </c>
      <c r="AG9" s="479" t="s">
        <v>93</v>
      </c>
      <c r="AH9" s="428"/>
      <c r="AI9" s="428"/>
      <c r="AJ9" s="428"/>
      <c r="AK9" s="428"/>
      <c r="AL9" s="428"/>
      <c r="AM9" s="428"/>
      <c r="AN9" s="428"/>
      <c r="AO9" s="428"/>
      <c r="AP9" s="517"/>
      <c r="AQ9" s="428"/>
    </row>
    <row r="10" s="1" customFormat="1" ht="50.1" customHeight="1" spans="1:43">
      <c r="A10" s="431">
        <v>27</v>
      </c>
      <c r="B10" s="431"/>
      <c r="C10" s="431"/>
      <c r="D10" s="431">
        <v>2</v>
      </c>
      <c r="E10" s="431"/>
      <c r="F10" s="431" t="s">
        <v>118</v>
      </c>
      <c r="G10" s="432" t="s">
        <v>157</v>
      </c>
      <c r="H10" s="431" t="s">
        <v>157</v>
      </c>
      <c r="I10" s="431" t="s">
        <v>158</v>
      </c>
      <c r="J10" s="445" t="s">
        <v>159</v>
      </c>
      <c r="K10" s="431" t="s">
        <v>109</v>
      </c>
      <c r="L10" s="431" t="s">
        <v>97</v>
      </c>
      <c r="M10" s="431"/>
      <c r="N10" s="431" t="s">
        <v>96</v>
      </c>
      <c r="O10" s="431" t="s">
        <v>157</v>
      </c>
      <c r="P10" s="431" t="s">
        <v>96</v>
      </c>
      <c r="Q10" s="431" t="s">
        <v>98</v>
      </c>
      <c r="R10" s="431" t="s">
        <v>99</v>
      </c>
      <c r="S10" s="431" t="s">
        <v>121</v>
      </c>
      <c r="T10" s="431" t="s">
        <v>101</v>
      </c>
      <c r="U10" s="431" t="s">
        <v>43</v>
      </c>
      <c r="V10" s="431" t="s">
        <v>43</v>
      </c>
      <c r="W10" s="431" t="s">
        <v>160</v>
      </c>
      <c r="X10" s="431" t="s">
        <v>43</v>
      </c>
      <c r="Y10" s="431">
        <v>0.65</v>
      </c>
      <c r="Z10" s="431" t="s">
        <v>103</v>
      </c>
      <c r="AA10" s="431" t="s">
        <v>43</v>
      </c>
      <c r="AB10" s="431" t="s">
        <v>43</v>
      </c>
      <c r="AC10" s="431" t="s">
        <v>43</v>
      </c>
      <c r="AD10" s="483"/>
      <c r="AE10" s="484"/>
      <c r="AF10" s="484"/>
      <c r="AG10" s="484"/>
      <c r="AH10" s="495"/>
      <c r="AI10" s="496"/>
      <c r="AJ10" s="431"/>
      <c r="AK10" s="431"/>
      <c r="AL10" s="255"/>
      <c r="AM10" s="255"/>
      <c r="AN10" s="431" t="s">
        <v>105</v>
      </c>
      <c r="AO10" s="431" t="s">
        <v>161</v>
      </c>
      <c r="AP10" s="431"/>
      <c r="AQ10" s="431">
        <v>1</v>
      </c>
    </row>
    <row r="11" s="1" customFormat="1" ht="50.1" customHeight="1" spans="1:43">
      <c r="A11" s="431"/>
      <c r="B11" s="431"/>
      <c r="C11" s="431"/>
      <c r="D11" s="431"/>
      <c r="E11" s="431"/>
      <c r="F11" s="431"/>
      <c r="G11" s="101"/>
      <c r="H11" s="126" t="s">
        <v>621</v>
      </c>
      <c r="I11" s="126" t="s">
        <v>622</v>
      </c>
      <c r="J11" s="128" t="s">
        <v>122</v>
      </c>
      <c r="K11" s="129"/>
      <c r="L11" s="124" t="s">
        <v>97</v>
      </c>
      <c r="M11" s="130"/>
      <c r="N11" s="129" t="s">
        <v>96</v>
      </c>
      <c r="O11" s="105" t="s">
        <v>43</v>
      </c>
      <c r="P11" s="105" t="s">
        <v>43</v>
      </c>
      <c r="Q11" s="131" t="s">
        <v>98</v>
      </c>
      <c r="R11" s="140" t="s">
        <v>99</v>
      </c>
      <c r="S11" s="438" t="s">
        <v>122</v>
      </c>
      <c r="T11" s="446" t="s">
        <v>623</v>
      </c>
      <c r="U11" s="143" t="s">
        <v>43</v>
      </c>
      <c r="V11" s="143" t="s">
        <v>160</v>
      </c>
      <c r="W11" s="141">
        <v>0.7837</v>
      </c>
      <c r="Y11" s="143">
        <v>1.23148148148148</v>
      </c>
      <c r="Z11" s="431"/>
      <c r="AA11" s="431"/>
      <c r="AB11" s="431"/>
      <c r="AC11" s="431"/>
      <c r="AD11" s="483" t="s">
        <v>122</v>
      </c>
      <c r="AE11" s="484" t="s">
        <v>624</v>
      </c>
      <c r="AF11" s="485"/>
      <c r="AG11" s="485"/>
      <c r="AH11" s="497">
        <f>Y11*1.08</f>
        <v>1.33</v>
      </c>
      <c r="AI11" s="498">
        <f>Y11/AH11</f>
        <v>0.925925925925926</v>
      </c>
      <c r="AJ11" s="499"/>
      <c r="AK11" s="500"/>
      <c r="AL11" s="3"/>
      <c r="AM11" s="3"/>
      <c r="AN11" s="105"/>
      <c r="AO11" s="105"/>
      <c r="AP11" s="126"/>
      <c r="AQ11" s="126">
        <v>1</v>
      </c>
    </row>
    <row r="12" s="283" customFormat="1" ht="50.1" customHeight="1" spans="1:43">
      <c r="A12" s="255"/>
      <c r="B12" s="255"/>
      <c r="C12" s="255"/>
      <c r="D12" s="255"/>
      <c r="E12" s="255">
        <v>3</v>
      </c>
      <c r="F12" s="255"/>
      <c r="G12" s="433" t="s">
        <v>625</v>
      </c>
      <c r="H12" s="433" t="s">
        <v>625</v>
      </c>
      <c r="I12" s="433" t="s">
        <v>626</v>
      </c>
      <c r="J12" s="126" t="s">
        <v>627</v>
      </c>
      <c r="K12" s="437"/>
      <c r="L12" s="131" t="s">
        <v>97</v>
      </c>
      <c r="M12" s="446"/>
      <c r="N12" s="447" t="s">
        <v>96</v>
      </c>
      <c r="O12" s="448" t="s">
        <v>625</v>
      </c>
      <c r="P12" s="449" t="s">
        <v>96</v>
      </c>
      <c r="Q12" s="449" t="s">
        <v>98</v>
      </c>
      <c r="R12" s="466" t="s">
        <v>99</v>
      </c>
      <c r="S12" s="451" t="s">
        <v>627</v>
      </c>
      <c r="T12" s="467" t="s">
        <v>628</v>
      </c>
      <c r="U12" s="468" t="s">
        <v>210</v>
      </c>
      <c r="V12" s="469" t="s">
        <v>629</v>
      </c>
      <c r="W12" s="470">
        <v>0.006</v>
      </c>
      <c r="X12" s="471"/>
      <c r="Y12" s="486" t="s">
        <v>43</v>
      </c>
      <c r="Z12" s="487"/>
      <c r="AA12" s="487"/>
      <c r="AB12" s="487"/>
      <c r="AC12" s="255"/>
      <c r="AD12" s="466" t="s">
        <v>524</v>
      </c>
      <c r="AE12" s="488"/>
      <c r="AF12" s="488"/>
      <c r="AG12" s="488"/>
      <c r="AH12" s="501">
        <v>0.006</v>
      </c>
      <c r="AI12" s="502">
        <v>1</v>
      </c>
      <c r="AJ12" s="488"/>
      <c r="AK12" s="501"/>
      <c r="AL12" s="471"/>
      <c r="AM12" s="471"/>
      <c r="AN12" s="503" t="s">
        <v>116</v>
      </c>
      <c r="AO12" s="143" t="s">
        <v>630</v>
      </c>
      <c r="AP12" s="433"/>
      <c r="AQ12" s="433">
        <v>4</v>
      </c>
    </row>
    <row r="13" s="283" customFormat="1" ht="50.1" customHeight="1" spans="1:43">
      <c r="A13" s="255"/>
      <c r="B13" s="255"/>
      <c r="C13" s="255"/>
      <c r="D13" s="255"/>
      <c r="E13" s="255">
        <v>3</v>
      </c>
      <c r="F13" s="255"/>
      <c r="G13" s="434" t="s">
        <v>631</v>
      </c>
      <c r="H13" s="434" t="s">
        <v>631</v>
      </c>
      <c r="I13" s="450" t="s">
        <v>632</v>
      </c>
      <c r="J13" s="451" t="s">
        <v>627</v>
      </c>
      <c r="K13" s="452" t="s">
        <v>109</v>
      </c>
      <c r="L13" s="131" t="s">
        <v>97</v>
      </c>
      <c r="M13" s="453"/>
      <c r="N13" s="454" t="s">
        <v>96</v>
      </c>
      <c r="O13" s="455" t="s">
        <v>633</v>
      </c>
      <c r="P13" s="449" t="s">
        <v>96</v>
      </c>
      <c r="Q13" s="449" t="s">
        <v>98</v>
      </c>
      <c r="R13" s="466" t="s">
        <v>99</v>
      </c>
      <c r="S13" s="451" t="s">
        <v>627</v>
      </c>
      <c r="T13" s="467" t="s">
        <v>628</v>
      </c>
      <c r="U13" s="468" t="s">
        <v>210</v>
      </c>
      <c r="V13" s="469" t="s">
        <v>634</v>
      </c>
      <c r="W13" s="470">
        <v>0.00725</v>
      </c>
      <c r="X13" s="471"/>
      <c r="Y13" s="486"/>
      <c r="Z13" s="487"/>
      <c r="AA13" s="487"/>
      <c r="AB13" s="487"/>
      <c r="AC13" s="255"/>
      <c r="AD13" s="466" t="s">
        <v>524</v>
      </c>
      <c r="AE13" s="488"/>
      <c r="AF13" s="488"/>
      <c r="AG13" s="488"/>
      <c r="AH13" s="501">
        <v>0.00725</v>
      </c>
      <c r="AI13" s="502">
        <v>1</v>
      </c>
      <c r="AJ13" s="488"/>
      <c r="AK13" s="501"/>
      <c r="AL13" s="471"/>
      <c r="AM13" s="471"/>
      <c r="AN13" s="503" t="s">
        <v>116</v>
      </c>
      <c r="AO13" s="143" t="s">
        <v>630</v>
      </c>
      <c r="AP13" s="433"/>
      <c r="AQ13" s="433">
        <v>1</v>
      </c>
    </row>
  </sheetData>
  <autoFilter ref="A9:BA13">
    <extLst/>
  </autoFilter>
  <mergeCells count="47">
    <mergeCell ref="A1:AQ1"/>
    <mergeCell ref="A4:I4"/>
    <mergeCell ref="A5:F5"/>
    <mergeCell ref="H5:I5"/>
    <mergeCell ref="A6:I6"/>
    <mergeCell ref="A7:I7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2:D3"/>
    <mergeCell ref="F2:I3"/>
    <mergeCell ref="J2:AO7"/>
  </mergeCells>
  <conditionalFormatting sqref="O12">
    <cfRule type="duplicateValues" dxfId="0" priority="6"/>
  </conditionalFormatting>
  <conditionalFormatting sqref="H13">
    <cfRule type="duplicateValues" dxfId="0" priority="7"/>
  </conditionalFormatting>
  <conditionalFormatting sqref="O13">
    <cfRule type="duplicateValues" dxfId="0" priority="5"/>
  </conditionalFormatting>
  <conditionalFormatting sqref="H11:H12">
    <cfRule type="duplicateValues" dxfId="0" priority="8"/>
  </conditionalFormatting>
  <conditionalFormatting sqref="H1 H14:H1048576">
    <cfRule type="duplicateValues" dxfId="0" priority="10"/>
  </conditionalFormatting>
  <conditionalFormatting sqref="H1:H10 H14:H1048576">
    <cfRule type="duplicateValues" dxfId="0" priority="9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15"/>
  <sheetViews>
    <sheetView view="pageBreakPreview" zoomScale="55" zoomScaleNormal="100" topLeftCell="A3" workbookViewId="0">
      <selection activeCell="N7" sqref="N7"/>
    </sheetView>
  </sheetViews>
  <sheetFormatPr defaultColWidth="9" defaultRowHeight="15.5"/>
  <cols>
    <col min="1" max="1" width="6.62727272727273" style="4" customWidth="1"/>
    <col min="2" max="11" width="2.62727272727273" style="4" customWidth="1"/>
    <col min="12" max="12" width="5" style="4" customWidth="1"/>
    <col min="13" max="13" width="12.6272727272727" style="1" customWidth="1"/>
    <col min="14" max="14" width="23.3727272727273" style="4" customWidth="1"/>
    <col min="15" max="15" width="17.8727272727273" style="4" customWidth="1"/>
    <col min="16" max="16" width="20.3727272727273" style="5" hidden="1" customWidth="1" outlineLevel="1"/>
    <col min="17" max="17" width="4.87272727272727" style="4" hidden="1" customWidth="1" outlineLevel="1"/>
    <col min="18" max="18" width="5.25454545454545" style="4" hidden="1" customWidth="1" outlineLevel="1"/>
    <col min="19" max="19" width="10.5" style="4" customWidth="1" collapsed="1"/>
    <col min="20" max="20" width="6.12727272727273" style="6" hidden="1" customWidth="1" outlineLevel="1"/>
    <col min="21" max="21" width="13.1272727272727" style="4" hidden="1" customWidth="1" outlineLevel="1"/>
    <col min="22" max="22" width="8.12727272727273" style="7" hidden="1" customWidth="1" outlineLevel="1"/>
    <col min="23" max="23" width="7.25454545454545" style="6" hidden="1" customWidth="1" outlineLevel="1"/>
    <col min="24" max="24" width="7.25454545454545" style="6" customWidth="1" collapsed="1"/>
    <col min="25" max="25" width="11.2545454545455" style="6" customWidth="1"/>
    <col min="26" max="26" width="11.7545454545455" style="9" customWidth="1"/>
    <col min="27" max="27" width="9.62727272727273" style="6" hidden="1" customWidth="1" outlineLevel="1"/>
    <col min="28" max="28" width="10.3727272727273" style="4" hidden="1" customWidth="1" outlineLevel="1"/>
    <col min="29" max="29" width="14.6272727272727" style="12" customWidth="1" collapsed="1"/>
    <col min="30" max="30" width="12.5" style="4" customWidth="1"/>
    <col min="31" max="31" width="8.62727272727273" style="1" customWidth="1" outlineLevel="1"/>
    <col min="32" max="34" width="7.62727272727273" style="547" customWidth="1" outlineLevel="1"/>
    <col min="35" max="35" width="7.62727272727273" style="1" customWidth="1" outlineLevel="1"/>
    <col min="36" max="36" width="8.62727272727273" style="1" customWidth="1" outlineLevel="1"/>
    <col min="37" max="37" width="8.62727272727273" style="547" customWidth="1" outlineLevel="1"/>
    <col min="38" max="38" width="8.62727272727273" style="10" customWidth="1" outlineLevel="1"/>
    <col min="39" max="40" width="9.62727272727273" style="4" customWidth="1"/>
    <col min="41" max="42" width="8.62727272727273" style="4" customWidth="1"/>
    <col min="43" max="43" width="11.1272727272727" style="4" customWidth="1"/>
    <col min="44" max="44" width="16.1272727272727" style="4" customWidth="1"/>
    <col min="45" max="16384" width="9" style="4"/>
  </cols>
  <sheetData>
    <row r="1" s="1" customFormat="1" ht="24.95" customHeight="1" spans="1:44">
      <c r="A1" s="548" t="s">
        <v>47</v>
      </c>
      <c r="B1" s="26" t="s">
        <v>48</v>
      </c>
      <c r="C1" s="27"/>
      <c r="D1" s="27"/>
      <c r="E1" s="27"/>
      <c r="F1" s="27"/>
      <c r="G1" s="27"/>
      <c r="H1" s="27"/>
      <c r="I1" s="27"/>
      <c r="J1" s="27"/>
      <c r="K1" s="43"/>
      <c r="L1" s="44" t="s">
        <v>49</v>
      </c>
      <c r="M1" s="45" t="s">
        <v>50</v>
      </c>
      <c r="N1" s="45" t="s">
        <v>28</v>
      </c>
      <c r="O1" s="44" t="s">
        <v>39</v>
      </c>
      <c r="P1" s="44" t="s">
        <v>613</v>
      </c>
      <c r="Q1" s="44" t="s">
        <v>52</v>
      </c>
      <c r="R1" s="44" t="s">
        <v>53</v>
      </c>
      <c r="S1" s="44" t="s">
        <v>14</v>
      </c>
      <c r="T1" s="45" t="s">
        <v>54</v>
      </c>
      <c r="U1" s="44" t="s">
        <v>614</v>
      </c>
      <c r="V1" s="45" t="s">
        <v>615</v>
      </c>
      <c r="W1" s="45" t="s">
        <v>57</v>
      </c>
      <c r="X1" s="551" t="s">
        <v>616</v>
      </c>
      <c r="Y1" s="551" t="s">
        <v>617</v>
      </c>
      <c r="Z1" s="551" t="s">
        <v>60</v>
      </c>
      <c r="AA1" s="551" t="s">
        <v>62</v>
      </c>
      <c r="AB1" s="44" t="s">
        <v>63</v>
      </c>
      <c r="AC1" s="79" t="s">
        <v>65</v>
      </c>
      <c r="AD1" s="44" t="s">
        <v>69</v>
      </c>
      <c r="AE1" s="553" t="s">
        <v>70</v>
      </c>
      <c r="AF1" s="554" t="s">
        <v>72</v>
      </c>
      <c r="AG1" s="563"/>
      <c r="AH1" s="564"/>
      <c r="AI1" s="553" t="s">
        <v>635</v>
      </c>
      <c r="AJ1" s="565" t="s">
        <v>74</v>
      </c>
      <c r="AK1" s="555" t="s">
        <v>636</v>
      </c>
      <c r="AL1" s="553" t="s">
        <v>637</v>
      </c>
      <c r="AM1" s="68" t="s">
        <v>620</v>
      </c>
      <c r="AN1" s="68" t="s">
        <v>638</v>
      </c>
      <c r="AO1" s="550" t="s">
        <v>639</v>
      </c>
      <c r="AP1" s="571" t="s">
        <v>640</v>
      </c>
      <c r="AQ1" s="572" t="s">
        <v>20</v>
      </c>
      <c r="AR1" s="44" t="s">
        <v>90</v>
      </c>
    </row>
    <row r="2" s="411" customFormat="1" ht="24.95" customHeight="1" spans="1:44">
      <c r="A2" s="549"/>
      <c r="B2" s="550">
        <v>0</v>
      </c>
      <c r="C2" s="550">
        <v>1</v>
      </c>
      <c r="D2" s="550">
        <v>2</v>
      </c>
      <c r="E2" s="550">
        <v>3</v>
      </c>
      <c r="F2" s="550">
        <v>4</v>
      </c>
      <c r="G2" s="550">
        <v>5</v>
      </c>
      <c r="H2" s="550">
        <v>6</v>
      </c>
      <c r="I2" s="550">
        <v>7</v>
      </c>
      <c r="J2" s="550">
        <v>8</v>
      </c>
      <c r="K2" s="548">
        <v>9</v>
      </c>
      <c r="L2" s="48"/>
      <c r="M2" s="49"/>
      <c r="N2" s="49"/>
      <c r="O2" s="48"/>
      <c r="P2" s="48"/>
      <c r="Q2" s="48"/>
      <c r="R2" s="48"/>
      <c r="S2" s="48"/>
      <c r="T2" s="49"/>
      <c r="U2" s="48"/>
      <c r="V2" s="49"/>
      <c r="W2" s="49"/>
      <c r="X2" s="552"/>
      <c r="Y2" s="552"/>
      <c r="Z2" s="552"/>
      <c r="AA2" s="552"/>
      <c r="AB2" s="48"/>
      <c r="AC2" s="83"/>
      <c r="AD2" s="48"/>
      <c r="AE2" s="553"/>
      <c r="AF2" s="555" t="s">
        <v>91</v>
      </c>
      <c r="AG2" s="555" t="s">
        <v>92</v>
      </c>
      <c r="AH2" s="555" t="s">
        <v>93</v>
      </c>
      <c r="AI2" s="553"/>
      <c r="AJ2" s="565"/>
      <c r="AK2" s="555"/>
      <c r="AL2" s="553"/>
      <c r="AM2" s="68"/>
      <c r="AN2" s="68"/>
      <c r="AO2" s="573"/>
      <c r="AP2" s="571"/>
      <c r="AQ2" s="574"/>
      <c r="AR2" s="48"/>
    </row>
    <row r="3" s="546" customFormat="1" ht="50.1" customHeight="1" spans="1:44">
      <c r="A3" s="549">
        <f>ROW()-2</f>
        <v>1</v>
      </c>
      <c r="B3" s="68"/>
      <c r="C3" s="68"/>
      <c r="D3" s="68">
        <v>2</v>
      </c>
      <c r="E3" s="68"/>
      <c r="F3" s="68"/>
      <c r="G3" s="68"/>
      <c r="H3" s="68"/>
      <c r="I3" s="68"/>
      <c r="J3" s="68"/>
      <c r="K3" s="68"/>
      <c r="L3" s="68" t="s">
        <v>118</v>
      </c>
      <c r="M3" s="51" t="s">
        <v>162</v>
      </c>
      <c r="N3" s="51" t="s">
        <v>162</v>
      </c>
      <c r="O3" s="51" t="s">
        <v>163</v>
      </c>
      <c r="P3" s="54" t="s">
        <v>164</v>
      </c>
      <c r="Q3" s="67"/>
      <c r="R3" s="68"/>
      <c r="S3" s="62"/>
      <c r="T3" s="67" t="s">
        <v>96</v>
      </c>
      <c r="U3" s="51" t="s">
        <v>162</v>
      </c>
      <c r="V3" s="67" t="s">
        <v>96</v>
      </c>
      <c r="W3" s="70" t="s">
        <v>98</v>
      </c>
      <c r="X3" s="71" t="s">
        <v>132</v>
      </c>
      <c r="Y3" s="53" t="s">
        <v>641</v>
      </c>
      <c r="Z3" s="110" t="s">
        <v>101</v>
      </c>
      <c r="AA3" s="66" t="s">
        <v>43</v>
      </c>
      <c r="AB3" s="66" t="s">
        <v>166</v>
      </c>
      <c r="AC3" s="85" t="e">
        <f>AC4</f>
        <v>#REF!</v>
      </c>
      <c r="AD3" s="66" t="s">
        <v>168</v>
      </c>
      <c r="AE3" s="556" t="s">
        <v>168</v>
      </c>
      <c r="AF3" s="557"/>
      <c r="AG3" s="557"/>
      <c r="AH3" s="557"/>
      <c r="AI3" s="566"/>
      <c r="AJ3" s="567"/>
      <c r="AK3" s="557"/>
      <c r="AL3" s="566">
        <f>SUM(AL5:AL14)</f>
        <v>0.250913250719626</v>
      </c>
      <c r="AM3" s="105" t="s">
        <v>116</v>
      </c>
      <c r="AN3" s="105" t="s">
        <v>170</v>
      </c>
      <c r="AO3" s="105"/>
      <c r="AP3" s="69"/>
      <c r="AQ3" s="69"/>
      <c r="AR3" s="51">
        <v>1</v>
      </c>
    </row>
    <row r="4" s="546" customFormat="1" ht="50.1" customHeight="1" spans="1:44">
      <c r="A4" s="549">
        <f t="shared" ref="A4:A15" si="0">ROW()-2</f>
        <v>2</v>
      </c>
      <c r="B4" s="68"/>
      <c r="C4" s="68"/>
      <c r="D4" s="68"/>
      <c r="E4" s="68">
        <v>3</v>
      </c>
      <c r="F4" s="68"/>
      <c r="G4" s="68"/>
      <c r="H4" s="68"/>
      <c r="I4" s="68"/>
      <c r="J4" s="68"/>
      <c r="K4" s="68"/>
      <c r="L4" s="68" t="s">
        <v>118</v>
      </c>
      <c r="M4" s="51"/>
      <c r="N4" s="51"/>
      <c r="O4" s="51" t="s">
        <v>163</v>
      </c>
      <c r="P4" s="54" t="s">
        <v>164</v>
      </c>
      <c r="Q4" s="67"/>
      <c r="R4" s="68"/>
      <c r="S4" s="62"/>
      <c r="T4" s="67" t="s">
        <v>96</v>
      </c>
      <c r="U4" s="51" t="s">
        <v>162</v>
      </c>
      <c r="V4" s="67" t="s">
        <v>96</v>
      </c>
      <c r="W4" s="70" t="s">
        <v>98</v>
      </c>
      <c r="X4" s="71" t="s">
        <v>132</v>
      </c>
      <c r="Y4" s="53" t="s">
        <v>197</v>
      </c>
      <c r="Z4" s="110" t="s">
        <v>101</v>
      </c>
      <c r="AA4" s="66" t="s">
        <v>43</v>
      </c>
      <c r="AB4" s="66" t="s">
        <v>166</v>
      </c>
      <c r="AC4" s="85" t="e">
        <f>AC6+AC7+AC8+AC9+AC10+AC10+AC11+AC12+AC13+AC13+AC13+AC14+AC14+#REF!+#REF!+#REF!+#REF!+#REF!+SUMPRODUCT(AC5:AC15,AR5:AR15)</f>
        <v>#REF!</v>
      </c>
      <c r="AD4" s="66" t="s">
        <v>43</v>
      </c>
      <c r="AE4" s="556" t="s">
        <v>169</v>
      </c>
      <c r="AF4" s="557"/>
      <c r="AG4" s="557"/>
      <c r="AH4" s="557"/>
      <c r="AI4" s="566"/>
      <c r="AJ4" s="567"/>
      <c r="AK4" s="557">
        <v>62</v>
      </c>
      <c r="AL4" s="566"/>
      <c r="AM4" s="106"/>
      <c r="AN4" s="105"/>
      <c r="AO4" s="105"/>
      <c r="AP4" s="69"/>
      <c r="AQ4" s="69"/>
      <c r="AR4" s="51">
        <v>1</v>
      </c>
    </row>
    <row r="5" s="546" customFormat="1" ht="50.1" customHeight="1" spans="1:44">
      <c r="A5" s="549">
        <f t="shared" si="0"/>
        <v>3</v>
      </c>
      <c r="B5" s="68"/>
      <c r="C5" s="68"/>
      <c r="D5" s="68"/>
      <c r="E5" s="68"/>
      <c r="F5" s="68">
        <v>4</v>
      </c>
      <c r="G5" s="68"/>
      <c r="H5" s="68"/>
      <c r="I5" s="68"/>
      <c r="J5" s="68"/>
      <c r="K5" s="68"/>
      <c r="L5" s="68" t="s">
        <v>118</v>
      </c>
      <c r="M5" s="68"/>
      <c r="N5" s="51" t="s">
        <v>642</v>
      </c>
      <c r="O5" s="51" t="s">
        <v>643</v>
      </c>
      <c r="P5" s="88" t="s">
        <v>131</v>
      </c>
      <c r="Q5" s="67"/>
      <c r="R5" s="68"/>
      <c r="S5" s="62"/>
      <c r="T5" s="67" t="s">
        <v>96</v>
      </c>
      <c r="U5" s="51" t="s">
        <v>642</v>
      </c>
      <c r="V5" s="67" t="s">
        <v>96</v>
      </c>
      <c r="W5" s="70" t="s">
        <v>98</v>
      </c>
      <c r="X5" s="71" t="s">
        <v>132</v>
      </c>
      <c r="Y5" s="53" t="s">
        <v>644</v>
      </c>
      <c r="Z5" s="110" t="s">
        <v>645</v>
      </c>
      <c r="AA5" s="558" t="s">
        <v>135</v>
      </c>
      <c r="AB5" s="66" t="s">
        <v>646</v>
      </c>
      <c r="AC5" s="85">
        <v>1.391</v>
      </c>
      <c r="AD5" s="66" t="s">
        <v>43</v>
      </c>
      <c r="AE5" s="556" t="s">
        <v>138</v>
      </c>
      <c r="AF5" s="557">
        <f>AC5/1.134*1000+10</f>
        <v>1236.63139329806</v>
      </c>
      <c r="AG5" s="557">
        <v>25</v>
      </c>
      <c r="AH5" s="557">
        <v>2</v>
      </c>
      <c r="AI5" s="566">
        <f>AF5*1.134/1000</f>
        <v>1.40234</v>
      </c>
      <c r="AJ5" s="567">
        <f t="shared" ref="AJ5:AJ14" si="1">AC5/AI5</f>
        <v>0.991913515980433</v>
      </c>
      <c r="AK5" s="557"/>
      <c r="AL5" s="566">
        <f>3.14*AG5*AF5/1000000</f>
        <v>0.0970755643738977</v>
      </c>
      <c r="AM5" s="106"/>
      <c r="AN5" s="105"/>
      <c r="AO5" s="105"/>
      <c r="AP5" s="69"/>
      <c r="AQ5" s="69"/>
      <c r="AR5" s="51">
        <v>1</v>
      </c>
    </row>
    <row r="6" s="546" customFormat="1" ht="50.1" customHeight="1" spans="1:44">
      <c r="A6" s="549">
        <f t="shared" si="0"/>
        <v>4</v>
      </c>
      <c r="B6" s="68"/>
      <c r="C6" s="68"/>
      <c r="D6" s="68"/>
      <c r="E6" s="68"/>
      <c r="F6" s="68">
        <v>4</v>
      </c>
      <c r="G6" s="68"/>
      <c r="H6" s="68"/>
      <c r="I6" s="68"/>
      <c r="J6" s="68"/>
      <c r="K6" s="68"/>
      <c r="L6" s="68" t="s">
        <v>118</v>
      </c>
      <c r="M6" s="68"/>
      <c r="N6" s="51" t="s">
        <v>647</v>
      </c>
      <c r="O6" s="51" t="s">
        <v>648</v>
      </c>
      <c r="P6" s="88" t="s">
        <v>131</v>
      </c>
      <c r="Q6" s="67"/>
      <c r="R6" s="68"/>
      <c r="S6" s="62"/>
      <c r="T6" s="67" t="s">
        <v>96</v>
      </c>
      <c r="U6" s="51" t="s">
        <v>647</v>
      </c>
      <c r="V6" s="67" t="s">
        <v>96</v>
      </c>
      <c r="W6" s="70" t="s">
        <v>98</v>
      </c>
      <c r="X6" s="71" t="s">
        <v>132</v>
      </c>
      <c r="Y6" s="53" t="s">
        <v>644</v>
      </c>
      <c r="Z6" s="110" t="s">
        <v>645</v>
      </c>
      <c r="AA6" s="558" t="s">
        <v>135</v>
      </c>
      <c r="AB6" s="66" t="s">
        <v>649</v>
      </c>
      <c r="AC6" s="85">
        <v>0.4076</v>
      </c>
      <c r="AD6" s="66" t="s">
        <v>43</v>
      </c>
      <c r="AE6" s="556" t="s">
        <v>138</v>
      </c>
      <c r="AF6" s="557">
        <v>370</v>
      </c>
      <c r="AG6" s="557">
        <v>25</v>
      </c>
      <c r="AH6" s="557">
        <v>2</v>
      </c>
      <c r="AI6" s="566">
        <f>AF6*1.134/1000</f>
        <v>0.41958</v>
      </c>
      <c r="AJ6" s="567">
        <f t="shared" si="1"/>
        <v>0.971447638114305</v>
      </c>
      <c r="AK6" s="557"/>
      <c r="AL6" s="566">
        <f>3.14*AG6*AF6/1000000</f>
        <v>0.029045</v>
      </c>
      <c r="AM6" s="106"/>
      <c r="AN6" s="105"/>
      <c r="AO6" s="105"/>
      <c r="AP6" s="69"/>
      <c r="AQ6" s="69"/>
      <c r="AR6" s="51">
        <v>1</v>
      </c>
    </row>
    <row r="7" s="3" customFormat="1" ht="50.1" customHeight="1" spans="1:44">
      <c r="A7" s="549">
        <f t="shared" si="0"/>
        <v>5</v>
      </c>
      <c r="B7" s="68"/>
      <c r="C7" s="68"/>
      <c r="D7" s="68"/>
      <c r="E7" s="68"/>
      <c r="F7" s="68">
        <v>4</v>
      </c>
      <c r="G7" s="68"/>
      <c r="H7" s="68"/>
      <c r="I7" s="68"/>
      <c r="J7" s="68"/>
      <c r="K7" s="68"/>
      <c r="L7" s="68" t="s">
        <v>144</v>
      </c>
      <c r="M7" s="68"/>
      <c r="N7" s="51" t="s">
        <v>650</v>
      </c>
      <c r="O7" s="51" t="s">
        <v>651</v>
      </c>
      <c r="P7" s="88" t="s">
        <v>131</v>
      </c>
      <c r="Q7" s="67"/>
      <c r="R7" s="68"/>
      <c r="S7" s="62"/>
      <c r="T7" s="67" t="s">
        <v>96</v>
      </c>
      <c r="U7" s="51" t="s">
        <v>650</v>
      </c>
      <c r="V7" s="88" t="s">
        <v>96</v>
      </c>
      <c r="W7" s="70" t="s">
        <v>132</v>
      </c>
      <c r="X7" s="71" t="s">
        <v>133</v>
      </c>
      <c r="Y7" s="53" t="s">
        <v>644</v>
      </c>
      <c r="Z7" s="53" t="s">
        <v>652</v>
      </c>
      <c r="AA7" s="53" t="s">
        <v>135</v>
      </c>
      <c r="AB7" s="53" t="s">
        <v>653</v>
      </c>
      <c r="AC7" s="90">
        <v>0.0506</v>
      </c>
      <c r="AD7" s="66" t="s">
        <v>43</v>
      </c>
      <c r="AE7" s="556" t="s">
        <v>654</v>
      </c>
      <c r="AF7" s="557">
        <v>62</v>
      </c>
      <c r="AG7" s="557">
        <v>20</v>
      </c>
      <c r="AH7" s="557">
        <v>2</v>
      </c>
      <c r="AI7" s="566">
        <f>AF7*0.888/1000</f>
        <v>0.055056</v>
      </c>
      <c r="AJ7" s="567">
        <f t="shared" si="1"/>
        <v>0.919064225515838</v>
      </c>
      <c r="AK7" s="557"/>
      <c r="AL7" s="566">
        <f>3.14*AG7*AF7/1000000</f>
        <v>0.0038936</v>
      </c>
      <c r="AM7" s="106"/>
      <c r="AN7" s="105"/>
      <c r="AO7" s="105"/>
      <c r="AP7" s="69"/>
      <c r="AQ7" s="69"/>
      <c r="AR7" s="51">
        <v>1</v>
      </c>
    </row>
    <row r="8" s="3" customFormat="1" ht="50.1" customHeight="1" spans="1:44">
      <c r="A8" s="549">
        <f t="shared" si="0"/>
        <v>6</v>
      </c>
      <c r="B8" s="68"/>
      <c r="C8" s="68"/>
      <c r="D8" s="68"/>
      <c r="E8" s="68"/>
      <c r="F8" s="68">
        <v>4</v>
      </c>
      <c r="G8" s="68"/>
      <c r="H8" s="68"/>
      <c r="I8" s="68"/>
      <c r="J8" s="68"/>
      <c r="K8" s="68"/>
      <c r="L8" s="68" t="s">
        <v>144</v>
      </c>
      <c r="M8" s="68"/>
      <c r="N8" s="51" t="s">
        <v>655</v>
      </c>
      <c r="O8" s="51" t="s">
        <v>656</v>
      </c>
      <c r="P8" s="88" t="s">
        <v>131</v>
      </c>
      <c r="Q8" s="67"/>
      <c r="R8" s="68"/>
      <c r="S8" s="62"/>
      <c r="T8" s="67" t="s">
        <v>96</v>
      </c>
      <c r="U8" s="51" t="s">
        <v>655</v>
      </c>
      <c r="V8" s="88" t="s">
        <v>96</v>
      </c>
      <c r="W8" s="70" t="s">
        <v>132</v>
      </c>
      <c r="X8" s="71" t="s">
        <v>133</v>
      </c>
      <c r="Y8" s="53" t="s">
        <v>644</v>
      </c>
      <c r="Z8" s="53" t="s">
        <v>652</v>
      </c>
      <c r="AA8" s="53" t="s">
        <v>135</v>
      </c>
      <c r="AB8" s="53" t="s">
        <v>653</v>
      </c>
      <c r="AC8" s="90">
        <v>0.0507</v>
      </c>
      <c r="AD8" s="66" t="s">
        <v>43</v>
      </c>
      <c r="AE8" s="556" t="s">
        <v>654</v>
      </c>
      <c r="AF8" s="557">
        <v>62</v>
      </c>
      <c r="AG8" s="557">
        <v>20</v>
      </c>
      <c r="AH8" s="557">
        <v>2</v>
      </c>
      <c r="AI8" s="566">
        <f>AF8*0.888/1000</f>
        <v>0.055056</v>
      </c>
      <c r="AJ8" s="567">
        <f t="shared" si="1"/>
        <v>0.920880557977332</v>
      </c>
      <c r="AK8" s="557"/>
      <c r="AL8" s="566">
        <f>3.14*AG8*AF8/1000000</f>
        <v>0.0038936</v>
      </c>
      <c r="AM8" s="106"/>
      <c r="AN8" s="105"/>
      <c r="AO8" s="105"/>
      <c r="AP8" s="69"/>
      <c r="AQ8" s="69"/>
      <c r="AR8" s="51">
        <v>1</v>
      </c>
    </row>
    <row r="9" s="546" customFormat="1" ht="50.1" customHeight="1" spans="1:44">
      <c r="A9" s="549">
        <f t="shared" si="0"/>
        <v>7</v>
      </c>
      <c r="B9" s="68"/>
      <c r="C9" s="68"/>
      <c r="D9" s="68"/>
      <c r="E9" s="68"/>
      <c r="F9" s="68">
        <v>4</v>
      </c>
      <c r="G9" s="68"/>
      <c r="H9" s="68"/>
      <c r="I9" s="68"/>
      <c r="J9" s="68"/>
      <c r="K9" s="68"/>
      <c r="L9" s="68" t="s">
        <v>118</v>
      </c>
      <c r="M9" s="68"/>
      <c r="N9" s="51" t="s">
        <v>657</v>
      </c>
      <c r="O9" s="51" t="s">
        <v>658</v>
      </c>
      <c r="P9" s="88" t="s">
        <v>627</v>
      </c>
      <c r="Q9" s="67"/>
      <c r="R9" s="68"/>
      <c r="S9" s="62"/>
      <c r="T9" s="67" t="s">
        <v>96</v>
      </c>
      <c r="U9" s="51" t="s">
        <v>657</v>
      </c>
      <c r="V9" s="88" t="s">
        <v>96</v>
      </c>
      <c r="W9" s="70" t="s">
        <v>98</v>
      </c>
      <c r="X9" s="71" t="s">
        <v>132</v>
      </c>
      <c r="Y9" s="53" t="s">
        <v>659</v>
      </c>
      <c r="Z9" s="110" t="s">
        <v>660</v>
      </c>
      <c r="AA9" s="53" t="s">
        <v>135</v>
      </c>
      <c r="AB9" s="53" t="s">
        <v>661</v>
      </c>
      <c r="AC9" s="90">
        <v>0.1151</v>
      </c>
      <c r="AD9" s="66" t="s">
        <v>43</v>
      </c>
      <c r="AE9" s="556" t="s">
        <v>524</v>
      </c>
      <c r="AF9" s="557">
        <f>AC9/0.395*1000</f>
        <v>291.392405063291</v>
      </c>
      <c r="AG9" s="557">
        <v>8</v>
      </c>
      <c r="AH9" s="557"/>
      <c r="AI9" s="566">
        <f>AF9*0.395/1000</f>
        <v>0.1151</v>
      </c>
      <c r="AJ9" s="567">
        <f t="shared" si="1"/>
        <v>1</v>
      </c>
      <c r="AK9" s="557"/>
      <c r="AL9" s="566">
        <f>3.14*AG9*AF9*AR9/1000000</f>
        <v>0.0146395544303797</v>
      </c>
      <c r="AM9" s="106"/>
      <c r="AN9" s="105"/>
      <c r="AO9" s="105"/>
      <c r="AP9" s="69"/>
      <c r="AQ9" s="69"/>
      <c r="AR9" s="51">
        <v>2</v>
      </c>
    </row>
    <row r="10" s="546" customFormat="1" ht="50.1" customHeight="1" spans="1:44">
      <c r="A10" s="549">
        <f t="shared" si="0"/>
        <v>8</v>
      </c>
      <c r="B10" s="68"/>
      <c r="C10" s="68"/>
      <c r="D10" s="68"/>
      <c r="E10" s="68"/>
      <c r="F10" s="68">
        <v>4</v>
      </c>
      <c r="G10" s="68"/>
      <c r="H10" s="68"/>
      <c r="I10" s="68"/>
      <c r="J10" s="68"/>
      <c r="K10" s="68"/>
      <c r="L10" s="68" t="s">
        <v>118</v>
      </c>
      <c r="M10" s="68"/>
      <c r="N10" s="51" t="s">
        <v>662</v>
      </c>
      <c r="O10" s="51" t="s">
        <v>663</v>
      </c>
      <c r="P10" s="88" t="s">
        <v>131</v>
      </c>
      <c r="Q10" s="67"/>
      <c r="R10" s="68"/>
      <c r="S10" s="62"/>
      <c r="T10" s="67" t="s">
        <v>96</v>
      </c>
      <c r="U10" s="51" t="s">
        <v>662</v>
      </c>
      <c r="V10" s="88" t="s">
        <v>96</v>
      </c>
      <c r="W10" s="70" t="s">
        <v>98</v>
      </c>
      <c r="X10" s="71" t="s">
        <v>132</v>
      </c>
      <c r="Y10" s="53" t="s">
        <v>644</v>
      </c>
      <c r="Z10" s="110" t="s">
        <v>645</v>
      </c>
      <c r="AA10" s="53" t="s">
        <v>135</v>
      </c>
      <c r="AB10" s="53" t="s">
        <v>664</v>
      </c>
      <c r="AC10" s="90">
        <v>0.4522</v>
      </c>
      <c r="AD10" s="66" t="s">
        <v>43</v>
      </c>
      <c r="AE10" s="556" t="s">
        <v>138</v>
      </c>
      <c r="AF10" s="557">
        <f>AC10/1.134*1000+10</f>
        <v>408.765432098765</v>
      </c>
      <c r="AG10" s="557">
        <v>25</v>
      </c>
      <c r="AH10" s="557">
        <v>2</v>
      </c>
      <c r="AI10" s="566">
        <f>AF10*1.134/1000</f>
        <v>0.46354</v>
      </c>
      <c r="AJ10" s="567">
        <f t="shared" si="1"/>
        <v>0.975536091815162</v>
      </c>
      <c r="AK10" s="557"/>
      <c r="AL10" s="566">
        <f>3.14*AG10*AF10/1000000</f>
        <v>0.0320880864197531</v>
      </c>
      <c r="AM10" s="106"/>
      <c r="AN10" s="105"/>
      <c r="AO10" s="105"/>
      <c r="AP10" s="69"/>
      <c r="AQ10" s="69"/>
      <c r="AR10" s="51">
        <v>1</v>
      </c>
    </row>
    <row r="11" s="546" customFormat="1" ht="50.1" customHeight="1" spans="1:44">
      <c r="A11" s="549">
        <f t="shared" si="0"/>
        <v>9</v>
      </c>
      <c r="B11" s="68"/>
      <c r="C11" s="68"/>
      <c r="D11" s="68"/>
      <c r="E11" s="68"/>
      <c r="F11" s="68">
        <v>4</v>
      </c>
      <c r="G11" s="68"/>
      <c r="H11" s="68"/>
      <c r="I11" s="68"/>
      <c r="J11" s="68"/>
      <c r="K11" s="68"/>
      <c r="L11" s="68" t="s">
        <v>118</v>
      </c>
      <c r="M11" s="68"/>
      <c r="N11" s="51" t="s">
        <v>665</v>
      </c>
      <c r="O11" s="51" t="s">
        <v>666</v>
      </c>
      <c r="P11" s="88" t="s">
        <v>627</v>
      </c>
      <c r="Q11" s="67"/>
      <c r="R11" s="68"/>
      <c r="S11" s="62"/>
      <c r="T11" s="67" t="s">
        <v>96</v>
      </c>
      <c r="U11" s="51" t="s">
        <v>665</v>
      </c>
      <c r="V11" s="88" t="s">
        <v>96</v>
      </c>
      <c r="W11" s="70" t="s">
        <v>98</v>
      </c>
      <c r="X11" s="71" t="s">
        <v>132</v>
      </c>
      <c r="Y11" s="53" t="s">
        <v>659</v>
      </c>
      <c r="Z11" s="53" t="s">
        <v>667</v>
      </c>
      <c r="AA11" s="53" t="s">
        <v>135</v>
      </c>
      <c r="AB11" s="53" t="s">
        <v>668</v>
      </c>
      <c r="AC11" s="90">
        <v>0.1577</v>
      </c>
      <c r="AD11" s="66" t="s">
        <v>43</v>
      </c>
      <c r="AE11" s="556" t="s">
        <v>524</v>
      </c>
      <c r="AF11" s="557">
        <f>AC11/0.395*1000</f>
        <v>399.240506329114</v>
      </c>
      <c r="AG11" s="557">
        <v>8</v>
      </c>
      <c r="AH11" s="557"/>
      <c r="AI11" s="566">
        <f>AF11*0.395/1000</f>
        <v>0.1577</v>
      </c>
      <c r="AJ11" s="567">
        <f t="shared" si="1"/>
        <v>1</v>
      </c>
      <c r="AK11" s="557"/>
      <c r="AL11" s="566">
        <f>3.14*AG11*AF11*AR11/1000000</f>
        <v>0.0100289215189873</v>
      </c>
      <c r="AM11" s="106"/>
      <c r="AN11" s="105"/>
      <c r="AO11" s="105"/>
      <c r="AP11" s="69"/>
      <c r="AQ11" s="69"/>
      <c r="AR11" s="51">
        <v>1</v>
      </c>
    </row>
    <row r="12" s="3" customFormat="1" ht="50.1" customHeight="1" spans="1:44">
      <c r="A12" s="549">
        <f t="shared" si="0"/>
        <v>10</v>
      </c>
      <c r="B12" s="68"/>
      <c r="C12" s="68"/>
      <c r="D12" s="68"/>
      <c r="E12" s="68"/>
      <c r="F12" s="68">
        <v>4</v>
      </c>
      <c r="G12" s="68"/>
      <c r="H12" s="68"/>
      <c r="I12" s="68"/>
      <c r="J12" s="68"/>
      <c r="K12" s="68"/>
      <c r="L12" s="68" t="s">
        <v>669</v>
      </c>
      <c r="M12" s="68"/>
      <c r="N12" s="51" t="s">
        <v>670</v>
      </c>
      <c r="O12" s="51" t="s">
        <v>671</v>
      </c>
      <c r="P12" s="88" t="s">
        <v>230</v>
      </c>
      <c r="Q12" s="67"/>
      <c r="R12" s="68"/>
      <c r="S12" s="62"/>
      <c r="T12" s="67" t="s">
        <v>96</v>
      </c>
      <c r="U12" s="51" t="s">
        <v>670</v>
      </c>
      <c r="V12" s="88" t="s">
        <v>96</v>
      </c>
      <c r="W12" s="70" t="s">
        <v>132</v>
      </c>
      <c r="X12" s="71" t="s">
        <v>133</v>
      </c>
      <c r="Y12" s="53" t="s">
        <v>230</v>
      </c>
      <c r="Z12" s="53" t="s">
        <v>672</v>
      </c>
      <c r="AA12" s="53" t="s">
        <v>135</v>
      </c>
      <c r="AB12" s="53" t="s">
        <v>673</v>
      </c>
      <c r="AC12" s="90">
        <v>0.066</v>
      </c>
      <c r="AD12" s="66" t="s">
        <v>43</v>
      </c>
      <c r="AE12" s="559" t="s">
        <v>221</v>
      </c>
      <c r="AF12" s="560">
        <v>292</v>
      </c>
      <c r="AG12" s="560">
        <v>15</v>
      </c>
      <c r="AH12" s="560">
        <v>2</v>
      </c>
      <c r="AI12" s="568">
        <f>AF12*AG12*AH12*7860/1000000000</f>
        <v>0.0688536</v>
      </c>
      <c r="AJ12" s="569">
        <f t="shared" si="1"/>
        <v>0.958555543936701</v>
      </c>
      <c r="AK12" s="560"/>
      <c r="AL12" s="568">
        <f>AF12*AG12*2*AR12/1000000</f>
        <v>0.02628</v>
      </c>
      <c r="AM12" s="106"/>
      <c r="AN12" s="105"/>
      <c r="AO12" s="105"/>
      <c r="AP12" s="69"/>
      <c r="AQ12" s="69"/>
      <c r="AR12" s="51">
        <v>3</v>
      </c>
    </row>
    <row r="13" s="546" customFormat="1" ht="50.1" customHeight="1" spans="1:44">
      <c r="A13" s="549">
        <f t="shared" si="0"/>
        <v>11</v>
      </c>
      <c r="B13" s="68"/>
      <c r="C13" s="68"/>
      <c r="D13" s="68"/>
      <c r="E13" s="68"/>
      <c r="F13" s="68">
        <v>4</v>
      </c>
      <c r="G13" s="68"/>
      <c r="H13" s="68"/>
      <c r="I13" s="68"/>
      <c r="J13" s="68"/>
      <c r="K13" s="68"/>
      <c r="L13" s="68" t="s">
        <v>118</v>
      </c>
      <c r="M13" s="68"/>
      <c r="N13" s="51" t="s">
        <v>674</v>
      </c>
      <c r="O13" s="51" t="s">
        <v>675</v>
      </c>
      <c r="P13" s="88" t="s">
        <v>627</v>
      </c>
      <c r="Q13" s="67"/>
      <c r="R13" s="68"/>
      <c r="S13" s="62"/>
      <c r="T13" s="67" t="s">
        <v>96</v>
      </c>
      <c r="U13" s="51" t="s">
        <v>674</v>
      </c>
      <c r="V13" s="88" t="s">
        <v>96</v>
      </c>
      <c r="W13" s="70" t="s">
        <v>98</v>
      </c>
      <c r="X13" s="71" t="s">
        <v>132</v>
      </c>
      <c r="Y13" s="53" t="s">
        <v>659</v>
      </c>
      <c r="Z13" s="53" t="s">
        <v>676</v>
      </c>
      <c r="AA13" s="53" t="s">
        <v>677</v>
      </c>
      <c r="AB13" s="53" t="s">
        <v>678</v>
      </c>
      <c r="AC13" s="90">
        <v>0.0776</v>
      </c>
      <c r="AD13" s="66" t="s">
        <v>43</v>
      </c>
      <c r="AE13" s="556" t="s">
        <v>679</v>
      </c>
      <c r="AF13" s="557">
        <v>350</v>
      </c>
      <c r="AG13" s="557">
        <v>6</v>
      </c>
      <c r="AH13" s="557"/>
      <c r="AI13" s="566">
        <f>AF13*0.2219/1000</f>
        <v>0.077665</v>
      </c>
      <c r="AJ13" s="569">
        <f t="shared" si="1"/>
        <v>0.999163072168931</v>
      </c>
      <c r="AK13" s="557"/>
      <c r="AL13" s="566">
        <f>3.14*AG13*AF13*AR13/1000000</f>
        <v>0.013188</v>
      </c>
      <c r="AM13" s="106"/>
      <c r="AN13" s="105"/>
      <c r="AO13" s="105"/>
      <c r="AP13" s="69"/>
      <c r="AQ13" s="69"/>
      <c r="AR13" s="51">
        <v>2</v>
      </c>
    </row>
    <row r="14" s="546" customFormat="1" ht="50.1" customHeight="1" spans="1:44">
      <c r="A14" s="549">
        <f t="shared" si="0"/>
        <v>12</v>
      </c>
      <c r="B14" s="68"/>
      <c r="C14" s="68"/>
      <c r="D14" s="68"/>
      <c r="E14" s="68"/>
      <c r="F14" s="68">
        <v>4</v>
      </c>
      <c r="G14" s="68"/>
      <c r="H14" s="68"/>
      <c r="I14" s="68"/>
      <c r="J14" s="68"/>
      <c r="K14" s="68"/>
      <c r="L14" s="68" t="s">
        <v>118</v>
      </c>
      <c r="M14" s="68"/>
      <c r="N14" s="51" t="s">
        <v>680</v>
      </c>
      <c r="O14" s="51" t="s">
        <v>681</v>
      </c>
      <c r="P14" s="88" t="s">
        <v>131</v>
      </c>
      <c r="Q14" s="67"/>
      <c r="R14" s="68"/>
      <c r="S14" s="62"/>
      <c r="T14" s="67" t="s">
        <v>96</v>
      </c>
      <c r="U14" s="51" t="s">
        <v>662</v>
      </c>
      <c r="V14" s="88" t="s">
        <v>96</v>
      </c>
      <c r="W14" s="70" t="s">
        <v>98</v>
      </c>
      <c r="X14" s="71" t="s">
        <v>132</v>
      </c>
      <c r="Y14" s="53" t="s">
        <v>644</v>
      </c>
      <c r="Z14" s="53" t="s">
        <v>682</v>
      </c>
      <c r="AA14" s="53" t="s">
        <v>135</v>
      </c>
      <c r="AB14" s="53" t="s">
        <v>664</v>
      </c>
      <c r="AC14" s="90">
        <v>0.2195</v>
      </c>
      <c r="AD14" s="561" t="s">
        <v>43</v>
      </c>
      <c r="AE14" s="556" t="s">
        <v>138</v>
      </c>
      <c r="AF14" s="562">
        <f>AC14/0.684*1000+10</f>
        <v>330.906432748538</v>
      </c>
      <c r="AG14" s="562">
        <v>20</v>
      </c>
      <c r="AH14" s="562">
        <v>1.5</v>
      </c>
      <c r="AI14" s="570">
        <f>AF14*0.684/1000</f>
        <v>0.22634</v>
      </c>
      <c r="AJ14" s="569">
        <f t="shared" si="1"/>
        <v>0.969779977025714</v>
      </c>
      <c r="AK14" s="562"/>
      <c r="AL14" s="566">
        <f>3.14*AG14*AF14*AR14/1000000</f>
        <v>0.0207809239766082</v>
      </c>
      <c r="AM14" s="106"/>
      <c r="AN14" s="143"/>
      <c r="AO14" s="143"/>
      <c r="AP14" s="69"/>
      <c r="AQ14" s="69"/>
      <c r="AR14" s="51">
        <v>1</v>
      </c>
    </row>
    <row r="15" s="3" customFormat="1" ht="50.1" customHeight="1" spans="1:44">
      <c r="A15" s="549">
        <f t="shared" si="0"/>
        <v>13</v>
      </c>
      <c r="B15" s="68"/>
      <c r="C15" s="68"/>
      <c r="D15" s="68"/>
      <c r="E15" s="68"/>
      <c r="F15" s="68">
        <v>4</v>
      </c>
      <c r="G15" s="68"/>
      <c r="H15" s="68"/>
      <c r="I15" s="68"/>
      <c r="J15" s="68"/>
      <c r="K15" s="68"/>
      <c r="L15" s="68" t="s">
        <v>43</v>
      </c>
      <c r="M15" s="68"/>
      <c r="N15" s="51" t="s">
        <v>683</v>
      </c>
      <c r="O15" s="51" t="s">
        <v>684</v>
      </c>
      <c r="P15" s="88" t="s">
        <v>305</v>
      </c>
      <c r="Q15" s="67"/>
      <c r="R15" s="68"/>
      <c r="S15" s="62"/>
      <c r="T15" s="67" t="s">
        <v>96</v>
      </c>
      <c r="U15" s="69" t="s">
        <v>43</v>
      </c>
      <c r="V15" s="88" t="s">
        <v>43</v>
      </c>
      <c r="W15" s="70" t="s">
        <v>132</v>
      </c>
      <c r="X15" s="71" t="s">
        <v>133</v>
      </c>
      <c r="Y15" s="53" t="s">
        <v>305</v>
      </c>
      <c r="Z15" s="53" t="s">
        <v>685</v>
      </c>
      <c r="AA15" s="53" t="s">
        <v>43</v>
      </c>
      <c r="AB15" s="53" t="s">
        <v>43</v>
      </c>
      <c r="AC15" s="90">
        <v>0.0108</v>
      </c>
      <c r="AD15" s="66" t="s">
        <v>43</v>
      </c>
      <c r="AE15" s="556"/>
      <c r="AF15" s="557"/>
      <c r="AG15" s="557"/>
      <c r="AH15" s="557"/>
      <c r="AI15" s="566"/>
      <c r="AJ15" s="567"/>
      <c r="AK15" s="557"/>
      <c r="AL15" s="566"/>
      <c r="AM15" s="106"/>
      <c r="AN15" s="105"/>
      <c r="AO15" s="105"/>
      <c r="AP15" s="69"/>
      <c r="AQ15" s="69"/>
      <c r="AR15" s="51">
        <v>4</v>
      </c>
    </row>
  </sheetData>
  <autoFilter ref="A2:AR15">
    <extLst/>
  </autoFilter>
  <mergeCells count="33">
    <mergeCell ref="B1:K1"/>
    <mergeCell ref="AF1:AH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</mergeCells>
  <conditionalFormatting sqref="Y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Y1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Y13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A13"/>
  <sheetViews>
    <sheetView view="pageBreakPreview" zoomScale="40" zoomScaleNormal="100" workbookViewId="0">
      <pane xSplit="8" ySplit="9" topLeftCell="I10" activePane="bottomRight" state="frozen"/>
      <selection/>
      <selection pane="topRight"/>
      <selection pane="bottomLeft"/>
      <selection pane="bottomRight" activeCell="A1" sqref="A1:AP1"/>
    </sheetView>
  </sheetViews>
  <sheetFormatPr defaultColWidth="9" defaultRowHeight="14"/>
  <cols>
    <col min="1" max="3" width="4.5" style="4" customWidth="1"/>
    <col min="4" max="4" width="4.25454545454545" style="4" customWidth="1"/>
    <col min="5" max="5" width="5" style="4" customWidth="1"/>
    <col min="6" max="6" width="17" style="4" customWidth="1"/>
    <col min="7" max="7" width="19.5" style="4" customWidth="1"/>
    <col min="8" max="8" width="20" style="4" customWidth="1"/>
    <col min="9" max="9" width="20.3727272727273" style="5" hidden="1" customWidth="1" outlineLevel="1"/>
    <col min="10" max="10" width="4.87272727272727" style="4" hidden="1" customWidth="1" outlineLevel="1"/>
    <col min="11" max="11" width="5.25454545454545" style="4" hidden="1" customWidth="1" outlineLevel="1"/>
    <col min="12" max="12" width="10.5" style="4" customWidth="1" collapsed="1"/>
    <col min="13" max="13" width="6.12727272727273" style="6" hidden="1" customWidth="1" outlineLevel="1"/>
    <col min="14" max="14" width="11.6272727272727" style="4" hidden="1" customWidth="1" outlineLevel="1"/>
    <col min="15" max="15" width="8.12727272727273" style="7" hidden="1" customWidth="1" outlineLevel="1"/>
    <col min="16" max="17" width="7.25454545454545" style="6" hidden="1" customWidth="1" outlineLevel="1"/>
    <col min="18" max="18" width="11.2545454545455" style="6" customWidth="1" collapsed="1"/>
    <col min="19" max="19" width="11.7545454545455" style="6" customWidth="1"/>
    <col min="20" max="20" width="11.7545454545455" style="6" hidden="1" customWidth="1" outlineLevel="1"/>
    <col min="21" max="21" width="9.62727272727273" style="6" hidden="1" customWidth="1" outlineLevel="1"/>
    <col min="22" max="22" width="12.8727272727273" style="4" hidden="1" customWidth="1" outlineLevel="1"/>
    <col min="23" max="23" width="10.3727272727273" style="4" hidden="1" customWidth="1" outlineLevel="1"/>
    <col min="24" max="24" width="14.6272727272727" style="224" customWidth="1" collapsed="1"/>
    <col min="25" max="27" width="14.6272727272727" style="224" hidden="1" customWidth="1" outlineLevel="1"/>
    <col min="28" max="28" width="12.5" style="4" hidden="1" customWidth="1" outlineLevel="1"/>
    <col min="29" max="29" width="14.6272727272727" style="224" customWidth="1" collapsed="1"/>
    <col min="30" max="33" width="14.6272727272727" style="224" hidden="1" customWidth="1" outlineLevel="1"/>
    <col min="34" max="34" width="14.6272727272727" style="13" hidden="1" customWidth="1" outlineLevel="1"/>
    <col min="35" max="38" width="14.6272727272727" style="224" hidden="1" customWidth="1" outlineLevel="1"/>
    <col min="39" max="39" width="14.6272727272727" style="224" customWidth="1" collapsed="1"/>
    <col min="40" max="40" width="14.6272727272727" style="224" customWidth="1"/>
    <col min="41" max="41" width="11.1272727272727" style="4" customWidth="1"/>
    <col min="42" max="42" width="16.1272727272727" style="4" customWidth="1"/>
    <col min="43" max="16384" width="9" style="4"/>
  </cols>
  <sheetData>
    <row r="1" ht="20.25" customHeight="1" outlineLevel="1" spans="1:42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535"/>
      <c r="AD1" s="535"/>
      <c r="AE1" s="535"/>
      <c r="AF1" s="535"/>
      <c r="AG1" s="535"/>
      <c r="AH1" s="537"/>
      <c r="AI1" s="535"/>
      <c r="AJ1" s="535"/>
      <c r="AK1" s="535"/>
      <c r="AL1" s="535"/>
      <c r="AM1" s="414"/>
      <c r="AN1" s="414"/>
      <c r="AO1" s="414"/>
      <c r="AP1" s="414"/>
    </row>
    <row r="2" ht="27.75" customHeight="1" outlineLevel="1" spans="1:42">
      <c r="A2" s="415" t="s">
        <v>610</v>
      </c>
      <c r="B2" s="416"/>
      <c r="C2" s="416"/>
      <c r="D2" s="417"/>
      <c r="E2" s="22" t="s">
        <v>611</v>
      </c>
      <c r="F2" s="22"/>
      <c r="G2" s="22"/>
      <c r="H2" s="22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538"/>
      <c r="AI2" s="35"/>
      <c r="AJ2" s="35"/>
      <c r="AK2" s="35"/>
      <c r="AL2" s="35"/>
      <c r="AM2" s="35"/>
      <c r="AN2" s="35"/>
      <c r="AO2" s="56" t="s">
        <v>28</v>
      </c>
      <c r="AP2" s="543"/>
    </row>
    <row r="3" ht="27.75" customHeight="1" outlineLevel="1" spans="1:42">
      <c r="A3" s="418"/>
      <c r="B3" s="419"/>
      <c r="C3" s="419"/>
      <c r="D3" s="420"/>
      <c r="E3" s="22"/>
      <c r="F3" s="22"/>
      <c r="G3" s="22"/>
      <c r="H3" s="22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538"/>
      <c r="AI3" s="35"/>
      <c r="AJ3" s="35"/>
      <c r="AK3" s="35"/>
      <c r="AL3" s="35"/>
      <c r="AM3" s="35"/>
      <c r="AN3" s="35"/>
      <c r="AO3" s="56" t="s">
        <v>37</v>
      </c>
      <c r="AP3" s="543"/>
    </row>
    <row r="4" ht="27" customHeight="1" outlineLevel="1" spans="1:42">
      <c r="A4" s="19" t="s">
        <v>38</v>
      </c>
      <c r="B4" s="19"/>
      <c r="C4" s="19"/>
      <c r="D4" s="19"/>
      <c r="E4" s="19"/>
      <c r="F4" s="19"/>
      <c r="G4" s="19"/>
      <c r="H4" s="19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538"/>
      <c r="AI4" s="35"/>
      <c r="AJ4" s="35"/>
      <c r="AK4" s="35"/>
      <c r="AL4" s="35"/>
      <c r="AM4" s="35"/>
      <c r="AN4" s="35"/>
      <c r="AO4" s="56" t="s">
        <v>39</v>
      </c>
      <c r="AP4" s="511"/>
    </row>
    <row r="5" ht="31.5" customHeight="1" outlineLevel="1" spans="1:42">
      <c r="A5" s="22" t="s">
        <v>40</v>
      </c>
      <c r="B5" s="22"/>
      <c r="C5" s="22"/>
      <c r="D5" s="22"/>
      <c r="E5" s="22"/>
      <c r="F5" s="22"/>
      <c r="G5" s="22" t="s">
        <v>41</v>
      </c>
      <c r="H5" s="39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538"/>
      <c r="AI5" s="35"/>
      <c r="AJ5" s="35"/>
      <c r="AK5" s="35"/>
      <c r="AL5" s="35"/>
      <c r="AM5" s="35"/>
      <c r="AN5" s="35"/>
      <c r="AO5" s="56" t="s">
        <v>42</v>
      </c>
      <c r="AP5" s="512"/>
    </row>
    <row r="6" ht="28.5" customHeight="1" outlineLevel="1" spans="1:42">
      <c r="A6" s="22" t="s">
        <v>44</v>
      </c>
      <c r="B6" s="22"/>
      <c r="C6" s="22"/>
      <c r="D6" s="22"/>
      <c r="E6" s="22"/>
      <c r="F6" s="22"/>
      <c r="G6" s="22"/>
      <c r="H6" s="22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538"/>
      <c r="AI6" s="35"/>
      <c r="AJ6" s="35"/>
      <c r="AK6" s="35"/>
      <c r="AL6" s="35"/>
      <c r="AM6" s="35"/>
      <c r="AN6" s="35"/>
      <c r="AO6" s="56" t="s">
        <v>19</v>
      </c>
      <c r="AP6" s="56"/>
    </row>
    <row r="7" ht="28.5" customHeight="1" outlineLevel="1" spans="1:42">
      <c r="A7" s="421" t="s">
        <v>45</v>
      </c>
      <c r="B7" s="421"/>
      <c r="C7" s="421"/>
      <c r="D7" s="421"/>
      <c r="E7" s="421"/>
      <c r="F7" s="421"/>
      <c r="G7" s="421"/>
      <c r="H7" s="421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538"/>
      <c r="AI7" s="35"/>
      <c r="AJ7" s="35"/>
      <c r="AK7" s="35"/>
      <c r="AL7" s="35"/>
      <c r="AM7" s="35"/>
      <c r="AN7" s="35"/>
      <c r="AO7" s="513" t="s">
        <v>46</v>
      </c>
      <c r="AP7" s="512" t="s">
        <v>43</v>
      </c>
    </row>
    <row r="8" s="15" customFormat="1" ht="28.5" customHeight="1" spans="1:130">
      <c r="A8" s="522" t="s">
        <v>47</v>
      </c>
      <c r="B8" s="523" t="s">
        <v>48</v>
      </c>
      <c r="C8" s="524"/>
      <c r="D8" s="525"/>
      <c r="E8" s="522" t="s">
        <v>49</v>
      </c>
      <c r="F8" s="522" t="s">
        <v>612</v>
      </c>
      <c r="G8" s="522" t="s">
        <v>28</v>
      </c>
      <c r="H8" s="522" t="s">
        <v>39</v>
      </c>
      <c r="I8" s="522" t="s">
        <v>613</v>
      </c>
      <c r="J8" s="522" t="s">
        <v>52</v>
      </c>
      <c r="K8" s="522" t="s">
        <v>53</v>
      </c>
      <c r="L8" s="522" t="s">
        <v>14</v>
      </c>
      <c r="M8" s="522" t="s">
        <v>54</v>
      </c>
      <c r="N8" s="522" t="s">
        <v>614</v>
      </c>
      <c r="O8" s="522" t="s">
        <v>615</v>
      </c>
      <c r="P8" s="522" t="s">
        <v>57</v>
      </c>
      <c r="Q8" s="522" t="s">
        <v>616</v>
      </c>
      <c r="R8" s="522" t="s">
        <v>617</v>
      </c>
      <c r="S8" s="522" t="s">
        <v>60</v>
      </c>
      <c r="T8" s="522" t="s">
        <v>61</v>
      </c>
      <c r="U8" s="522" t="s">
        <v>62</v>
      </c>
      <c r="V8" s="522" t="s">
        <v>63</v>
      </c>
      <c r="W8" s="522" t="s">
        <v>64</v>
      </c>
      <c r="X8" s="522" t="s">
        <v>65</v>
      </c>
      <c r="Y8" s="522" t="s">
        <v>66</v>
      </c>
      <c r="Z8" s="522" t="s">
        <v>67</v>
      </c>
      <c r="AA8" s="522" t="s">
        <v>68</v>
      </c>
      <c r="AB8" s="522" t="s">
        <v>69</v>
      </c>
      <c r="AC8" s="479" t="s">
        <v>70</v>
      </c>
      <c r="AD8" s="479" t="s">
        <v>72</v>
      </c>
      <c r="AE8" s="479"/>
      <c r="AF8" s="479"/>
      <c r="AG8" s="426" t="s">
        <v>73</v>
      </c>
      <c r="AH8" s="539" t="s">
        <v>74</v>
      </c>
      <c r="AI8" s="426" t="s">
        <v>75</v>
      </c>
      <c r="AJ8" s="426" t="s">
        <v>76</v>
      </c>
      <c r="AK8" s="426" t="s">
        <v>618</v>
      </c>
      <c r="AL8" s="426" t="s">
        <v>619</v>
      </c>
      <c r="AM8" s="426" t="s">
        <v>620</v>
      </c>
      <c r="AN8" s="426" t="s">
        <v>78</v>
      </c>
      <c r="AO8" s="426"/>
      <c r="AP8" s="426"/>
      <c r="AQ8" s="544"/>
      <c r="AR8" s="544"/>
      <c r="AS8" s="544"/>
      <c r="AT8" s="544"/>
      <c r="AU8" s="544"/>
      <c r="AV8" s="544"/>
      <c r="AW8" s="544"/>
      <c r="AX8" s="544"/>
      <c r="AY8" s="544"/>
      <c r="AZ8" s="544"/>
      <c r="BA8" s="544"/>
      <c r="BB8" s="544"/>
      <c r="BC8" s="544"/>
      <c r="BD8" s="544"/>
      <c r="BE8" s="544"/>
      <c r="BF8" s="544"/>
      <c r="BG8" s="544"/>
      <c r="BH8" s="544"/>
      <c r="BI8" s="544"/>
      <c r="BJ8" s="544"/>
      <c r="BK8" s="544"/>
      <c r="BL8" s="544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  <c r="CD8" s="544"/>
      <c r="CE8" s="544"/>
      <c r="CF8" s="544"/>
      <c r="CG8" s="544"/>
      <c r="CH8" s="544"/>
      <c r="CI8" s="544"/>
      <c r="CJ8" s="544"/>
      <c r="CK8" s="544"/>
      <c r="CL8" s="544"/>
      <c r="CM8" s="544"/>
      <c r="CN8" s="544"/>
      <c r="CO8" s="544"/>
      <c r="CP8" s="544"/>
      <c r="CQ8" s="544"/>
      <c r="CR8" s="544"/>
      <c r="CS8" s="544"/>
      <c r="CT8" s="544"/>
      <c r="CU8" s="544"/>
      <c r="CV8" s="544"/>
      <c r="CW8" s="544"/>
      <c r="CX8" s="544"/>
      <c r="CY8" s="544"/>
      <c r="CZ8" s="544"/>
      <c r="DA8" s="544"/>
      <c r="DB8" s="544"/>
      <c r="DC8" s="544"/>
      <c r="DD8" s="544"/>
      <c r="DE8" s="544"/>
      <c r="DF8" s="544"/>
      <c r="DG8" s="544"/>
      <c r="DH8" s="544"/>
      <c r="DI8" s="544"/>
      <c r="DJ8" s="544"/>
      <c r="DK8" s="544"/>
      <c r="DL8" s="544"/>
      <c r="DM8" s="544"/>
      <c r="DN8" s="544"/>
      <c r="DO8" s="544"/>
      <c r="DP8" s="544"/>
      <c r="DQ8" s="544"/>
      <c r="DR8" s="544"/>
      <c r="DS8" s="544"/>
      <c r="DT8" s="544"/>
      <c r="DU8" s="544"/>
      <c r="DV8" s="544"/>
      <c r="DW8" s="544"/>
      <c r="DX8" s="544"/>
      <c r="DY8" s="544"/>
      <c r="DZ8" s="544"/>
    </row>
    <row r="9" s="521" customFormat="1" ht="30.95" customHeight="1" spans="1:42">
      <c r="A9" s="526"/>
      <c r="B9" s="512">
        <v>0</v>
      </c>
      <c r="C9" s="512">
        <v>1</v>
      </c>
      <c r="D9" s="512">
        <v>2</v>
      </c>
      <c r="E9" s="526"/>
      <c r="F9" s="527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6"/>
      <c r="U9" s="526"/>
      <c r="V9" s="526"/>
      <c r="W9" s="526"/>
      <c r="X9" s="526"/>
      <c r="Y9" s="526"/>
      <c r="Z9" s="526"/>
      <c r="AA9" s="526"/>
      <c r="AB9" s="526"/>
      <c r="AC9" s="479"/>
      <c r="AD9" s="479" t="s">
        <v>91</v>
      </c>
      <c r="AE9" s="479" t="s">
        <v>92</v>
      </c>
      <c r="AF9" s="479" t="s">
        <v>93</v>
      </c>
      <c r="AG9" s="428"/>
      <c r="AH9" s="540"/>
      <c r="AI9" s="428"/>
      <c r="AJ9" s="428"/>
      <c r="AK9" s="428"/>
      <c r="AL9" s="428"/>
      <c r="AM9" s="428"/>
      <c r="AN9" s="428"/>
      <c r="AO9" s="428" t="s">
        <v>468</v>
      </c>
      <c r="AP9" s="428" t="s">
        <v>90</v>
      </c>
    </row>
    <row r="10" s="1" customFormat="1" ht="50.1" customHeight="1" spans="1:42">
      <c r="A10" s="309">
        <v>27</v>
      </c>
      <c r="B10" s="309">
        <v>2</v>
      </c>
      <c r="C10" s="309"/>
      <c r="D10" s="309"/>
      <c r="E10" s="309" t="s">
        <v>118</v>
      </c>
      <c r="F10" s="528" t="s">
        <v>475</v>
      </c>
      <c r="G10" s="528" t="s">
        <v>475</v>
      </c>
      <c r="H10" s="528" t="s">
        <v>476</v>
      </c>
      <c r="I10" s="529" t="s">
        <v>121</v>
      </c>
      <c r="J10" s="309" t="s">
        <v>109</v>
      </c>
      <c r="K10" s="529" t="s">
        <v>97</v>
      </c>
      <c r="L10" s="529"/>
      <c r="M10" s="529" t="s">
        <v>96</v>
      </c>
      <c r="N10" s="529" t="s">
        <v>475</v>
      </c>
      <c r="O10" s="529" t="s">
        <v>96</v>
      </c>
      <c r="P10" s="529" t="s">
        <v>98</v>
      </c>
      <c r="Q10" s="529" t="s">
        <v>99</v>
      </c>
      <c r="R10" s="529" t="s">
        <v>121</v>
      </c>
      <c r="S10" s="529" t="s">
        <v>101</v>
      </c>
      <c r="T10" s="529" t="s">
        <v>43</v>
      </c>
      <c r="U10" s="529" t="s">
        <v>43</v>
      </c>
      <c r="V10" s="529" t="s">
        <v>160</v>
      </c>
      <c r="W10" s="529" t="s">
        <v>43</v>
      </c>
      <c r="X10" s="309">
        <v>1.3613</v>
      </c>
      <c r="Y10" s="529" t="s">
        <v>103</v>
      </c>
      <c r="Z10" s="529" t="s">
        <v>43</v>
      </c>
      <c r="AA10" s="529" t="s">
        <v>43</v>
      </c>
      <c r="AB10" s="529" t="s">
        <v>43</v>
      </c>
      <c r="AE10" s="481"/>
      <c r="AF10" s="481"/>
      <c r="AG10" s="310"/>
      <c r="AH10" s="492"/>
      <c r="AI10" s="309"/>
      <c r="AJ10" s="309"/>
      <c r="AK10" s="309"/>
      <c r="AL10" s="309"/>
      <c r="AM10" s="529" t="s">
        <v>105</v>
      </c>
      <c r="AN10" s="529" t="s">
        <v>161</v>
      </c>
      <c r="AO10" s="529"/>
      <c r="AP10" s="309">
        <v>1</v>
      </c>
    </row>
    <row r="11" s="1" customFormat="1" ht="50.1" customHeight="1" spans="1:42">
      <c r="A11" s="309"/>
      <c r="B11" s="309"/>
      <c r="C11" s="309"/>
      <c r="D11" s="309"/>
      <c r="E11" s="309"/>
      <c r="F11" s="528"/>
      <c r="G11" s="528"/>
      <c r="H11" s="528" t="s">
        <v>622</v>
      </c>
      <c r="I11" s="529"/>
      <c r="J11" s="309"/>
      <c r="K11" s="529"/>
      <c r="L11" s="529"/>
      <c r="M11" s="529" t="s">
        <v>96</v>
      </c>
      <c r="N11" s="529" t="s">
        <v>475</v>
      </c>
      <c r="O11" s="529" t="s">
        <v>96</v>
      </c>
      <c r="P11" s="529" t="s">
        <v>98</v>
      </c>
      <c r="Q11" s="529" t="s">
        <v>99</v>
      </c>
      <c r="R11" s="529" t="s">
        <v>121</v>
      </c>
      <c r="S11" s="529" t="s">
        <v>101</v>
      </c>
      <c r="T11" s="529" t="s">
        <v>43</v>
      </c>
      <c r="U11" s="529" t="s">
        <v>43</v>
      </c>
      <c r="V11" s="529" t="s">
        <v>160</v>
      </c>
      <c r="W11" s="529" t="s">
        <v>43</v>
      </c>
      <c r="X11" s="309">
        <v>1.33</v>
      </c>
      <c r="Y11" s="529"/>
      <c r="Z11" s="529"/>
      <c r="AA11" s="529"/>
      <c r="AB11" s="529"/>
      <c r="AC11" s="309" t="s">
        <v>122</v>
      </c>
      <c r="AD11" s="481" t="s">
        <v>624</v>
      </c>
      <c r="AE11" s="481"/>
      <c r="AF11" s="481"/>
      <c r="AG11" s="310">
        <f>X11*1.08</f>
        <v>1.4364</v>
      </c>
      <c r="AH11" s="492">
        <f>X11/AG11</f>
        <v>0.925925925925926</v>
      </c>
      <c r="AI11" s="309"/>
      <c r="AJ11" s="309"/>
      <c r="AK11" s="309"/>
      <c r="AL11" s="309"/>
      <c r="AM11" s="529" t="s">
        <v>111</v>
      </c>
      <c r="AN11" s="529"/>
      <c r="AO11" s="529"/>
      <c r="AP11" s="309">
        <v>1</v>
      </c>
    </row>
    <row r="12" s="283" customFormat="1" ht="50.1" customHeight="1" spans="1:131">
      <c r="A12" s="255"/>
      <c r="B12" s="255"/>
      <c r="C12" s="255"/>
      <c r="D12" s="255">
        <v>3</v>
      </c>
      <c r="E12" s="255"/>
      <c r="F12" s="433" t="s">
        <v>625</v>
      </c>
      <c r="G12" s="433" t="s">
        <v>625</v>
      </c>
      <c r="H12" s="433" t="s">
        <v>626</v>
      </c>
      <c r="I12" s="126" t="s">
        <v>627</v>
      </c>
      <c r="J12" s="437"/>
      <c r="K12" s="131" t="s">
        <v>97</v>
      </c>
      <c r="L12" s="446"/>
      <c r="M12" s="530" t="s">
        <v>96</v>
      </c>
      <c r="N12" s="486" t="s">
        <v>625</v>
      </c>
      <c r="O12" s="131" t="s">
        <v>96</v>
      </c>
      <c r="P12" s="131" t="s">
        <v>98</v>
      </c>
      <c r="Q12" s="463" t="s">
        <v>99</v>
      </c>
      <c r="R12" s="451" t="s">
        <v>627</v>
      </c>
      <c r="S12" s="532" t="s">
        <v>628</v>
      </c>
      <c r="T12" s="451" t="s">
        <v>210</v>
      </c>
      <c r="V12" s="533" t="s">
        <v>629</v>
      </c>
      <c r="W12" s="534"/>
      <c r="X12" s="534">
        <v>0.006</v>
      </c>
      <c r="Y12" s="255"/>
      <c r="Z12" s="255"/>
      <c r="AA12" s="255"/>
      <c r="AB12" s="255"/>
      <c r="AC12" s="463" t="s">
        <v>524</v>
      </c>
      <c r="AD12" s="536"/>
      <c r="AE12" s="536"/>
      <c r="AF12" s="536"/>
      <c r="AG12" s="541">
        <v>0.006</v>
      </c>
      <c r="AH12" s="542">
        <v>1</v>
      </c>
      <c r="AI12" s="536"/>
      <c r="AJ12" s="541"/>
      <c r="AM12" s="503" t="s">
        <v>116</v>
      </c>
      <c r="AN12" s="143" t="s">
        <v>630</v>
      </c>
      <c r="AP12" s="433">
        <v>4</v>
      </c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545"/>
    </row>
    <row r="13" s="283" customFormat="1" ht="50.1" customHeight="1" spans="1:131">
      <c r="A13" s="255"/>
      <c r="B13" s="255"/>
      <c r="C13" s="255"/>
      <c r="D13" s="255">
        <v>3</v>
      </c>
      <c r="E13" s="255"/>
      <c r="F13" s="434" t="s">
        <v>631</v>
      </c>
      <c r="G13" s="434" t="s">
        <v>631</v>
      </c>
      <c r="H13" s="450" t="s">
        <v>632</v>
      </c>
      <c r="I13" s="451" t="s">
        <v>627</v>
      </c>
      <c r="J13" s="452" t="s">
        <v>109</v>
      </c>
      <c r="K13" s="131" t="s">
        <v>97</v>
      </c>
      <c r="L13" s="453"/>
      <c r="M13" s="452" t="s">
        <v>96</v>
      </c>
      <c r="N13" s="531" t="s">
        <v>633</v>
      </c>
      <c r="O13" s="131" t="s">
        <v>96</v>
      </c>
      <c r="P13" s="131" t="s">
        <v>98</v>
      </c>
      <c r="Q13" s="463" t="s">
        <v>99</v>
      </c>
      <c r="R13" s="451" t="s">
        <v>627</v>
      </c>
      <c r="S13" s="532" t="s">
        <v>628</v>
      </c>
      <c r="T13" s="451" t="s">
        <v>210</v>
      </c>
      <c r="V13" s="533" t="s">
        <v>634</v>
      </c>
      <c r="W13" s="534"/>
      <c r="X13" s="534">
        <v>0.00725</v>
      </c>
      <c r="Y13" s="255"/>
      <c r="Z13" s="255"/>
      <c r="AA13" s="255"/>
      <c r="AB13" s="255"/>
      <c r="AC13" s="463" t="s">
        <v>524</v>
      </c>
      <c r="AD13" s="536"/>
      <c r="AE13" s="536"/>
      <c r="AF13" s="536"/>
      <c r="AG13" s="541">
        <v>0.00725</v>
      </c>
      <c r="AH13" s="542">
        <v>1</v>
      </c>
      <c r="AI13" s="536"/>
      <c r="AJ13" s="541"/>
      <c r="AM13" s="503" t="s">
        <v>116</v>
      </c>
      <c r="AN13" s="143" t="s">
        <v>630</v>
      </c>
      <c r="AP13" s="433">
        <v>1</v>
      </c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545"/>
    </row>
  </sheetData>
  <autoFilter ref="A9:AP13">
    <extLst/>
  </autoFilter>
  <mergeCells count="47">
    <mergeCell ref="A1:AP1"/>
    <mergeCell ref="A4:H4"/>
    <mergeCell ref="A5:E5"/>
    <mergeCell ref="G5:H5"/>
    <mergeCell ref="A6:H6"/>
    <mergeCell ref="A7:H7"/>
    <mergeCell ref="B8:D8"/>
    <mergeCell ref="AD8:AF8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2:D3"/>
    <mergeCell ref="E2:H3"/>
    <mergeCell ref="I2:AN7"/>
  </mergeCells>
  <conditionalFormatting sqref="N10">
    <cfRule type="duplicateValues" dxfId="0" priority="54"/>
  </conditionalFormatting>
  <conditionalFormatting sqref="N11">
    <cfRule type="duplicateValues" dxfId="0" priority="1"/>
  </conditionalFormatting>
  <conditionalFormatting sqref="G12">
    <cfRule type="duplicateValues" dxfId="0" priority="8"/>
  </conditionalFormatting>
  <conditionalFormatting sqref="N12">
    <cfRule type="duplicateValues" dxfId="0" priority="6"/>
  </conditionalFormatting>
  <conditionalFormatting sqref="G13">
    <cfRule type="duplicateValues" dxfId="0" priority="7"/>
  </conditionalFormatting>
  <conditionalFormatting sqref="N13">
    <cfRule type="duplicateValues" dxfId="0" priority="5"/>
  </conditionalFormatting>
  <conditionalFormatting sqref="F10:F11">
    <cfRule type="duplicateValues" dxfId="0" priority="26"/>
  </conditionalFormatting>
  <conditionalFormatting sqref="G2:G3">
    <cfRule type="duplicateValues" dxfId="0" priority="40"/>
  </conditionalFormatting>
  <conditionalFormatting sqref="G10:G11">
    <cfRule type="duplicateValues" dxfId="0" priority="59"/>
  </conditionalFormatting>
  <conditionalFormatting sqref="AP2:AP3">
    <cfRule type="duplicateValues" dxfId="6" priority="58"/>
  </conditionalFormatting>
  <conditionalFormatting sqref="AP10:AP11">
    <cfRule type="containsText" dxfId="8" priority="27" operator="between" text="0">
      <formula>NOT(ISERROR(SEARCH("0",AP10)))</formula>
    </cfRule>
  </conditionalFormatting>
  <conditionalFormatting sqref="G1 G4:G8 G14:G1048576">
    <cfRule type="duplicateValues" dxfId="0" priority="60"/>
  </conditionalFormatting>
  <printOptions horizontalCentered="1"/>
  <pageMargins left="0.31496062992126" right="0.275590551181102" top="0.393700787401575" bottom="0.551181102362205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Q13"/>
  <sheetViews>
    <sheetView view="pageBreakPreview" zoomScale="40" zoomScaleNormal="100" workbookViewId="0">
      <pane xSplit="9" ySplit="9" topLeftCell="J10" activePane="bottomRight" state="frozen"/>
      <selection/>
      <selection pane="topRight"/>
      <selection pane="bottomLeft"/>
      <selection pane="bottomRight" activeCell="BF19" sqref="BF19"/>
    </sheetView>
  </sheetViews>
  <sheetFormatPr defaultColWidth="9" defaultRowHeight="14"/>
  <cols>
    <col min="1" max="1" width="6.62727272727273" style="4" customWidth="1"/>
    <col min="2" max="2" width="5.75454545454545" style="4" customWidth="1"/>
    <col min="3" max="3" width="5.87272727272727" style="4" customWidth="1"/>
    <col min="4" max="5" width="5.12727272727273" style="4" customWidth="1"/>
    <col min="6" max="6" width="7.25454545454545" style="4" customWidth="1"/>
    <col min="7" max="7" width="17.5" style="4" customWidth="1"/>
    <col min="8" max="8" width="23.3727272727273" style="4" customWidth="1"/>
    <col min="9" max="9" width="17.8727272727273" style="4" customWidth="1"/>
    <col min="10" max="10" width="20.3727272727273" style="5" hidden="1" customWidth="1" outlineLevel="1"/>
    <col min="11" max="11" width="9.75454545454545" style="4" hidden="1" customWidth="1" outlineLevel="1"/>
    <col min="12" max="12" width="7.87272727272727" style="4" hidden="1" customWidth="1" outlineLevel="1"/>
    <col min="13" max="13" width="10.5" style="4" customWidth="1" collapsed="1"/>
    <col min="14" max="14" width="10.2545454545455" style="6" hidden="1" customWidth="1" outlineLevel="1"/>
    <col min="15" max="15" width="19.7545454545455" style="4" hidden="1" customWidth="1" outlineLevel="1"/>
    <col min="16" max="16" width="12.3727272727273" style="7" hidden="1" customWidth="1" outlineLevel="1"/>
    <col min="17" max="17" width="7" style="6" hidden="1" customWidth="1" outlineLevel="1"/>
    <col min="18" max="18" width="7.25454545454545" style="6" hidden="1" customWidth="1" outlineLevel="1"/>
    <col min="19" max="19" width="11.2545454545455" style="6" customWidth="1" collapsed="1"/>
    <col min="20" max="21" width="11.7545454545455" style="6" hidden="1" customWidth="1" outlineLevel="1"/>
    <col min="22" max="22" width="9.62727272727273" style="6" hidden="1" customWidth="1" outlineLevel="1"/>
    <col min="23" max="24" width="10.3727272727273" style="4" hidden="1" customWidth="1" outlineLevel="1"/>
    <col min="25" max="25" width="14.6272727272727" style="224" customWidth="1" collapsed="1"/>
    <col min="26" max="28" width="14.6272727272727" style="224" hidden="1" customWidth="1" outlineLevel="1"/>
    <col min="29" max="29" width="12.5" style="4" customWidth="1" collapsed="1"/>
    <col min="30" max="39" width="14.6272727272727" style="224" hidden="1" customWidth="1" outlineLevel="1"/>
    <col min="40" max="40" width="14.6272727272727" style="224" customWidth="1" collapsed="1"/>
    <col min="41" max="41" width="12.5" style="4" customWidth="1"/>
    <col min="42" max="42" width="11.1272727272727" style="4" customWidth="1"/>
    <col min="43" max="43" width="16.1272727272727" style="4" customWidth="1"/>
    <col min="44" max="16384" width="9" style="4"/>
  </cols>
  <sheetData>
    <row r="1" s="4" customFormat="1" ht="20.25" customHeight="1" outlineLevel="1" spans="1:43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</row>
    <row r="2" s="4" customFormat="1" ht="27.75" customHeight="1" outlineLevel="1" spans="1:43">
      <c r="A2" s="415" t="s">
        <v>610</v>
      </c>
      <c r="B2" s="416"/>
      <c r="C2" s="416"/>
      <c r="D2" s="417"/>
      <c r="E2" s="417"/>
      <c r="F2" s="22" t="s">
        <v>611</v>
      </c>
      <c r="G2" s="22"/>
      <c r="H2" s="22"/>
      <c r="I2" s="22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56" t="s">
        <v>28</v>
      </c>
      <c r="AQ2" s="510"/>
    </row>
    <row r="3" s="4" customFormat="1" ht="27.75" customHeight="1" outlineLevel="1" spans="1:43">
      <c r="A3" s="418"/>
      <c r="B3" s="419"/>
      <c r="C3" s="419"/>
      <c r="D3" s="420"/>
      <c r="E3" s="420"/>
      <c r="F3" s="22"/>
      <c r="G3" s="22"/>
      <c r="H3" s="22"/>
      <c r="I3" s="22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56" t="s">
        <v>37</v>
      </c>
      <c r="AQ3" s="510"/>
    </row>
    <row r="4" s="4" customFormat="1" ht="27" customHeight="1" outlineLevel="1" spans="1:43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56" t="s">
        <v>39</v>
      </c>
      <c r="AQ4" s="511"/>
    </row>
    <row r="5" s="4" customFormat="1" ht="31.5" customHeight="1" outlineLevel="1" spans="1:43">
      <c r="A5" s="22" t="s">
        <v>40</v>
      </c>
      <c r="B5" s="22"/>
      <c r="C5" s="22"/>
      <c r="D5" s="22"/>
      <c r="E5" s="22"/>
      <c r="F5" s="22"/>
      <c r="G5" s="22"/>
      <c r="H5" s="22" t="s">
        <v>41</v>
      </c>
      <c r="I5" s="39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56" t="s">
        <v>42</v>
      </c>
      <c r="AQ5" s="512"/>
    </row>
    <row r="6" s="4" customFormat="1" ht="28.5" customHeight="1" outlineLevel="1" spans="1:43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56" t="s">
        <v>19</v>
      </c>
      <c r="AQ6" s="56"/>
    </row>
    <row r="7" s="4" customFormat="1" ht="63" customHeight="1" outlineLevel="1" spans="1:43">
      <c r="A7" s="421" t="s">
        <v>45</v>
      </c>
      <c r="B7" s="421"/>
      <c r="C7" s="421"/>
      <c r="D7" s="421"/>
      <c r="E7" s="421"/>
      <c r="F7" s="421"/>
      <c r="G7" s="421"/>
      <c r="H7" s="421"/>
      <c r="I7" s="421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513" t="s">
        <v>46</v>
      </c>
      <c r="AQ7" s="514"/>
    </row>
    <row r="8" s="15" customFormat="1" ht="27" customHeight="1" spans="1:43">
      <c r="A8" s="422" t="s">
        <v>47</v>
      </c>
      <c r="B8" s="423" t="s">
        <v>48</v>
      </c>
      <c r="C8" s="424"/>
      <c r="D8" s="424"/>
      <c r="E8" s="425"/>
      <c r="F8" s="426" t="s">
        <v>49</v>
      </c>
      <c r="G8" s="426" t="s">
        <v>612</v>
      </c>
      <c r="H8" s="427" t="s">
        <v>28</v>
      </c>
      <c r="I8" s="426" t="s">
        <v>39</v>
      </c>
      <c r="J8" s="440" t="s">
        <v>613</v>
      </c>
      <c r="K8" s="426" t="s">
        <v>52</v>
      </c>
      <c r="L8" s="426" t="s">
        <v>53</v>
      </c>
      <c r="M8" s="426" t="s">
        <v>14</v>
      </c>
      <c r="N8" s="427" t="s">
        <v>54</v>
      </c>
      <c r="O8" s="440" t="s">
        <v>614</v>
      </c>
      <c r="P8" s="441" t="s">
        <v>615</v>
      </c>
      <c r="Q8" s="427" t="s">
        <v>57</v>
      </c>
      <c r="R8" s="464" t="s">
        <v>616</v>
      </c>
      <c r="S8" s="464" t="s">
        <v>617</v>
      </c>
      <c r="T8" s="465" t="s">
        <v>60</v>
      </c>
      <c r="U8" s="465" t="s">
        <v>61</v>
      </c>
      <c r="V8" s="465" t="s">
        <v>62</v>
      </c>
      <c r="W8" s="426" t="s">
        <v>63</v>
      </c>
      <c r="X8" s="426" t="s">
        <v>64</v>
      </c>
      <c r="Y8" s="478" t="s">
        <v>65</v>
      </c>
      <c r="Z8" s="478" t="s">
        <v>66</v>
      </c>
      <c r="AA8" s="478" t="s">
        <v>67</v>
      </c>
      <c r="AB8" s="478" t="s">
        <v>68</v>
      </c>
      <c r="AC8" s="426" t="s">
        <v>69</v>
      </c>
      <c r="AD8" s="479" t="s">
        <v>70</v>
      </c>
      <c r="AE8" s="479" t="s">
        <v>72</v>
      </c>
      <c r="AF8" s="479"/>
      <c r="AG8" s="479"/>
      <c r="AH8" s="426" t="s">
        <v>73</v>
      </c>
      <c r="AI8" s="426" t="s">
        <v>74</v>
      </c>
      <c r="AJ8" s="426" t="s">
        <v>75</v>
      </c>
      <c r="AK8" s="426" t="s">
        <v>76</v>
      </c>
      <c r="AL8" s="426" t="s">
        <v>618</v>
      </c>
      <c r="AM8" s="426" t="s">
        <v>619</v>
      </c>
      <c r="AN8" s="426" t="s">
        <v>620</v>
      </c>
      <c r="AO8" s="426" t="s">
        <v>78</v>
      </c>
      <c r="AP8" s="516" t="s">
        <v>20</v>
      </c>
      <c r="AQ8" s="426" t="s">
        <v>90</v>
      </c>
    </row>
    <row r="9" s="1" customFormat="1" ht="24" customHeight="1" spans="1:43">
      <c r="A9" s="422"/>
      <c r="B9" s="428">
        <v>0</v>
      </c>
      <c r="C9" s="428">
        <v>1</v>
      </c>
      <c r="D9" s="428">
        <v>2</v>
      </c>
      <c r="E9" s="428">
        <v>3</v>
      </c>
      <c r="F9" s="428"/>
      <c r="G9" s="428"/>
      <c r="H9" s="429"/>
      <c r="I9" s="428"/>
      <c r="J9" s="442"/>
      <c r="K9" s="428"/>
      <c r="L9" s="428"/>
      <c r="M9" s="428"/>
      <c r="N9" s="429"/>
      <c r="O9" s="442"/>
      <c r="P9" s="443"/>
      <c r="Q9" s="429"/>
      <c r="R9" s="464"/>
      <c r="S9" s="464"/>
      <c r="T9" s="465"/>
      <c r="U9" s="465"/>
      <c r="V9" s="465"/>
      <c r="W9" s="428"/>
      <c r="X9" s="428"/>
      <c r="Y9" s="480"/>
      <c r="Z9" s="480"/>
      <c r="AA9" s="480"/>
      <c r="AB9" s="480"/>
      <c r="AC9" s="428"/>
      <c r="AD9" s="479"/>
      <c r="AE9" s="479" t="s">
        <v>91</v>
      </c>
      <c r="AF9" s="479" t="s">
        <v>92</v>
      </c>
      <c r="AG9" s="479" t="s">
        <v>93</v>
      </c>
      <c r="AH9" s="428"/>
      <c r="AI9" s="428"/>
      <c r="AJ9" s="428"/>
      <c r="AK9" s="428"/>
      <c r="AL9" s="428"/>
      <c r="AM9" s="428"/>
      <c r="AN9" s="428"/>
      <c r="AO9" s="428"/>
      <c r="AP9" s="517"/>
      <c r="AQ9" s="428"/>
    </row>
    <row r="10" s="413" customFormat="1" ht="50.1" customHeight="1" spans="1:43">
      <c r="A10" s="255">
        <v>47</v>
      </c>
      <c r="B10" s="255"/>
      <c r="C10" s="255"/>
      <c r="D10" s="255">
        <v>2</v>
      </c>
      <c r="E10" s="255"/>
      <c r="F10" s="255" t="s">
        <v>118</v>
      </c>
      <c r="G10" s="430" t="s">
        <v>601</v>
      </c>
      <c r="H10" s="255" t="s">
        <v>601</v>
      </c>
      <c r="I10" s="255" t="s">
        <v>371</v>
      </c>
      <c r="J10" s="444" t="s">
        <v>602</v>
      </c>
      <c r="K10" s="255" t="s">
        <v>109</v>
      </c>
      <c r="L10" s="255" t="s">
        <v>97</v>
      </c>
      <c r="M10" s="255"/>
      <c r="N10" s="255" t="s">
        <v>96</v>
      </c>
      <c r="O10" s="255" t="s">
        <v>601</v>
      </c>
      <c r="P10" s="255" t="s">
        <v>96</v>
      </c>
      <c r="Q10" s="255" t="s">
        <v>98</v>
      </c>
      <c r="R10" s="255" t="s">
        <v>99</v>
      </c>
      <c r="S10" s="255" t="s">
        <v>603</v>
      </c>
      <c r="T10" s="255" t="s">
        <v>101</v>
      </c>
      <c r="U10" s="255" t="s">
        <v>43</v>
      </c>
      <c r="V10" s="255" t="s">
        <v>43</v>
      </c>
      <c r="W10" s="255" t="s">
        <v>604</v>
      </c>
      <c r="X10" s="255" t="s">
        <v>43</v>
      </c>
      <c r="Y10" s="255">
        <v>0.594</v>
      </c>
      <c r="Z10" s="255" t="s">
        <v>103</v>
      </c>
      <c r="AA10" s="255" t="s">
        <v>43</v>
      </c>
      <c r="AB10" s="255" t="s">
        <v>43</v>
      </c>
      <c r="AC10" s="255" t="s">
        <v>43</v>
      </c>
      <c r="AD10" s="309"/>
      <c r="AE10" s="481"/>
      <c r="AF10" s="481"/>
      <c r="AG10" s="481"/>
      <c r="AH10" s="310">
        <f>Y10*1.08</f>
        <v>0.64152</v>
      </c>
      <c r="AI10" s="492">
        <f t="shared" ref="AI10:AI13" si="0">Y10/AH10</f>
        <v>0.925925925925926</v>
      </c>
      <c r="AJ10" s="255"/>
      <c r="AK10" s="255"/>
      <c r="AL10" s="255"/>
      <c r="AM10" s="255"/>
      <c r="AN10" s="255" t="s">
        <v>105</v>
      </c>
      <c r="AO10" s="255" t="s">
        <v>161</v>
      </c>
      <c r="AP10" s="255"/>
      <c r="AQ10" s="255">
        <v>1</v>
      </c>
    </row>
    <row r="11" s="413" customFormat="1" ht="50.1" customHeight="1" spans="1:43">
      <c r="A11" s="255"/>
      <c r="B11" s="255"/>
      <c r="C11" s="255"/>
      <c r="D11" s="255"/>
      <c r="E11" s="255"/>
      <c r="F11" s="437" t="s">
        <v>118</v>
      </c>
      <c r="G11" s="437"/>
      <c r="H11" s="126" t="s">
        <v>686</v>
      </c>
      <c r="I11" s="126" t="s">
        <v>687</v>
      </c>
      <c r="J11" s="128" t="s">
        <v>43</v>
      </c>
      <c r="K11" s="437"/>
      <c r="L11" s="131" t="s">
        <v>97</v>
      </c>
      <c r="M11" s="130"/>
      <c r="N11" s="459"/>
      <c r="O11" s="460" t="s">
        <v>43</v>
      </c>
      <c r="P11" s="461" t="s">
        <v>43</v>
      </c>
      <c r="Q11" s="449" t="s">
        <v>98</v>
      </c>
      <c r="R11" s="472" t="s">
        <v>99</v>
      </c>
      <c r="S11" s="70"/>
      <c r="T11" s="473" t="s">
        <v>43</v>
      </c>
      <c r="U11" s="474" t="s">
        <v>623</v>
      </c>
      <c r="V11" s="475" t="s">
        <v>43</v>
      </c>
      <c r="W11" s="473" t="s">
        <v>604</v>
      </c>
      <c r="X11" s="476"/>
      <c r="Y11" s="489">
        <v>0.5715</v>
      </c>
      <c r="Z11" s="487"/>
      <c r="AA11" s="487"/>
      <c r="AB11" s="487"/>
      <c r="AC11" s="255"/>
      <c r="AD11" s="309" t="s">
        <v>122</v>
      </c>
      <c r="AE11" s="481" t="s">
        <v>624</v>
      </c>
      <c r="AF11" s="491"/>
      <c r="AG11" s="491"/>
      <c r="AH11" s="504">
        <v>0.93</v>
      </c>
      <c r="AI11" s="502"/>
      <c r="AJ11" s="505"/>
      <c r="AK11" s="506"/>
      <c r="AL11" s="507"/>
      <c r="AM11" s="508"/>
      <c r="AN11" s="509"/>
      <c r="AO11" s="131"/>
      <c r="AP11" s="70"/>
      <c r="AQ11" s="437">
        <v>1</v>
      </c>
    </row>
    <row r="12" s="413" customFormat="1" ht="50.1" customHeight="1" spans="1:43">
      <c r="A12" s="255"/>
      <c r="B12" s="255"/>
      <c r="C12" s="255"/>
      <c r="D12" s="255"/>
      <c r="E12" s="255">
        <v>3</v>
      </c>
      <c r="F12" s="438" t="s">
        <v>118</v>
      </c>
      <c r="G12" s="439" t="s">
        <v>688</v>
      </c>
      <c r="H12" s="439" t="s">
        <v>688</v>
      </c>
      <c r="I12" s="462" t="s">
        <v>689</v>
      </c>
      <c r="J12" s="131" t="s">
        <v>627</v>
      </c>
      <c r="K12" s="438" t="s">
        <v>304</v>
      </c>
      <c r="L12" s="131" t="s">
        <v>97</v>
      </c>
      <c r="M12" s="463"/>
      <c r="N12" s="447" t="s">
        <v>96</v>
      </c>
      <c r="O12" s="449" t="s">
        <v>690</v>
      </c>
      <c r="P12" s="447" t="s">
        <v>691</v>
      </c>
      <c r="Q12" s="449" t="s">
        <v>98</v>
      </c>
      <c r="R12" s="466" t="s">
        <v>99</v>
      </c>
      <c r="S12" s="70"/>
      <c r="T12" s="477" t="s">
        <v>627</v>
      </c>
      <c r="U12" s="467" t="s">
        <v>628</v>
      </c>
      <c r="V12" s="473" t="s">
        <v>210</v>
      </c>
      <c r="W12" s="473" t="s">
        <v>692</v>
      </c>
      <c r="X12" s="476"/>
      <c r="Y12" s="141">
        <f>0.025*420/1000</f>
        <v>0.0105</v>
      </c>
      <c r="Z12" s="487"/>
      <c r="AA12" s="487"/>
      <c r="AB12" s="487"/>
      <c r="AC12" s="255"/>
      <c r="AD12" s="447" t="s">
        <v>524</v>
      </c>
      <c r="AE12" s="488"/>
      <c r="AF12" s="488"/>
      <c r="AG12" s="488"/>
      <c r="AH12" s="501">
        <v>0.0105</v>
      </c>
      <c r="AI12" s="502">
        <f t="shared" si="0"/>
        <v>1</v>
      </c>
      <c r="AJ12" s="488"/>
      <c r="AK12" s="501"/>
      <c r="AL12" s="476"/>
      <c r="AM12" s="476"/>
      <c r="AN12" s="503" t="s">
        <v>116</v>
      </c>
      <c r="AO12" s="143" t="s">
        <v>630</v>
      </c>
      <c r="AP12" s="70"/>
      <c r="AQ12" s="518">
        <v>2</v>
      </c>
    </row>
    <row r="13" s="413" customFormat="1" ht="50.1" customHeight="1" spans="1:43">
      <c r="A13" s="255"/>
      <c r="B13" s="255"/>
      <c r="C13" s="255"/>
      <c r="D13" s="255"/>
      <c r="E13" s="255">
        <v>3</v>
      </c>
      <c r="F13" s="438" t="s">
        <v>118</v>
      </c>
      <c r="G13" s="433" t="s">
        <v>625</v>
      </c>
      <c r="H13" s="433" t="s">
        <v>625</v>
      </c>
      <c r="I13" s="433" t="s">
        <v>626</v>
      </c>
      <c r="J13" s="131" t="s">
        <v>627</v>
      </c>
      <c r="K13" s="438" t="s">
        <v>304</v>
      </c>
      <c r="L13" s="131" t="s">
        <v>97</v>
      </c>
      <c r="M13" s="463"/>
      <c r="N13" s="447" t="s">
        <v>96</v>
      </c>
      <c r="O13" s="449" t="s">
        <v>633</v>
      </c>
      <c r="P13" s="447" t="s">
        <v>691</v>
      </c>
      <c r="Q13" s="449" t="s">
        <v>98</v>
      </c>
      <c r="R13" s="466" t="s">
        <v>99</v>
      </c>
      <c r="S13" s="70"/>
      <c r="T13" s="477" t="s">
        <v>627</v>
      </c>
      <c r="U13" s="467" t="s">
        <v>628</v>
      </c>
      <c r="V13" s="473" t="s">
        <v>210</v>
      </c>
      <c r="W13" s="473" t="s">
        <v>693</v>
      </c>
      <c r="X13" s="476"/>
      <c r="Y13" s="141">
        <f>0.025*240/1000</f>
        <v>0.006</v>
      </c>
      <c r="Z13" s="487"/>
      <c r="AA13" s="487"/>
      <c r="AB13" s="487"/>
      <c r="AC13" s="255"/>
      <c r="AD13" s="447" t="s">
        <v>524</v>
      </c>
      <c r="AE13" s="488"/>
      <c r="AF13" s="488"/>
      <c r="AG13" s="488"/>
      <c r="AH13" s="501">
        <v>0.006</v>
      </c>
      <c r="AI13" s="502">
        <f t="shared" si="0"/>
        <v>1</v>
      </c>
      <c r="AJ13" s="488"/>
      <c r="AK13" s="501"/>
      <c r="AL13" s="476"/>
      <c r="AM13" s="476"/>
      <c r="AN13" s="503" t="s">
        <v>116</v>
      </c>
      <c r="AO13" s="143" t="s">
        <v>630</v>
      </c>
      <c r="AP13" s="70"/>
      <c r="AQ13" s="518">
        <v>1</v>
      </c>
    </row>
  </sheetData>
  <autoFilter ref="A9:BA13">
    <extLst/>
  </autoFilter>
  <mergeCells count="47">
    <mergeCell ref="A1:AQ1"/>
    <mergeCell ref="A4:I4"/>
    <mergeCell ref="A5:F5"/>
    <mergeCell ref="H5:I5"/>
    <mergeCell ref="A6:I6"/>
    <mergeCell ref="A7:I7"/>
    <mergeCell ref="B8:E8"/>
    <mergeCell ref="AE8:AG8"/>
    <mergeCell ref="A8:A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2:D3"/>
    <mergeCell ref="F2:I3"/>
    <mergeCell ref="J2:AO7"/>
  </mergeCells>
  <conditionalFormatting sqref="G12:G13">
    <cfRule type="duplicateValues" dxfId="0" priority="4"/>
  </conditionalFormatting>
  <conditionalFormatting sqref="H1:H10 H14:H1048576">
    <cfRule type="duplicateValues" dxfId="0" priority="9"/>
  </conditionalFormatting>
  <conditionalFormatting sqref="H1 H14:H1048576">
    <cfRule type="duplicateValues" dxfId="0" priority="10"/>
  </conditionalFormatting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KING</vt:lpstr>
      <vt:lpstr>主驾驶首页 </vt:lpstr>
      <vt:lpstr>大黄蜂驾驶员座椅总成</vt:lpstr>
      <vt:lpstr>副驾驶员首页 </vt:lpstr>
      <vt:lpstr>副驾驶员座椅总成</vt:lpstr>
      <vt:lpstr>SHT0012295</vt:lpstr>
      <vt:lpstr>SHT0012294</vt:lpstr>
      <vt:lpstr>SHT0012440</vt:lpstr>
      <vt:lpstr>SHT0012288</vt:lpstr>
      <vt:lpstr>SHT0012292</vt:lpstr>
      <vt:lpstr>SHT0011613</vt:lpstr>
      <vt:lpstr>SHT0012220</vt:lpstr>
      <vt:lpstr>SHT0014598</vt:lpstr>
      <vt:lpstr>SHT0012320</vt:lpstr>
      <vt:lpstr>SHT0012319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2023-02-22T03:34:53Z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9BA9E8B9219A4072BFC2FFC5049F4812</vt:lpwstr>
  </property>
  <property fmtid="{D5CDD505-2E9C-101B-9397-08002B2CF9AE}" pid="3" name="KSOProductBuildVer">
    <vt:lpwstr>2052-11.1.0.12116</vt:lpwstr>
  </property>
  <property fmtid="{D5CDD505-2E9C-101B-9397-08002B2CF9AE}" pid="4" name="KSOReadingLayout">
    <vt:bool>true</vt:bool>
  </property>
</Properties>
</file>