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B54D30D-3287-479D-A827-1354A83A0B2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核算" sheetId="5" r:id="rId1"/>
  </sheets>
  <calcPr calcId="191029"/>
</workbook>
</file>

<file path=xl/calcChain.xml><?xml version="1.0" encoding="utf-8"?>
<calcChain xmlns="http://schemas.openxmlformats.org/spreadsheetml/2006/main">
  <c r="C26" i="5" l="1"/>
  <c r="C21" i="5"/>
  <c r="C16" i="5"/>
  <c r="C10" i="5"/>
  <c r="C4" i="5"/>
  <c r="F26" i="5"/>
  <c r="F21" i="5"/>
  <c r="F16" i="5"/>
  <c r="F10" i="5"/>
  <c r="F4" i="5"/>
  <c r="H4" i="5" s="1"/>
  <c r="N4" i="5" s="1"/>
  <c r="H10" i="5" l="1"/>
  <c r="N10" i="5" s="1"/>
  <c r="L9" i="5"/>
  <c r="K9" i="5"/>
  <c r="L25" i="5"/>
  <c r="K25" i="5"/>
  <c r="H21" i="5"/>
  <c r="N21" i="5" s="1"/>
  <c r="L15" i="5"/>
  <c r="K15" i="5"/>
  <c r="L30" i="5"/>
  <c r="K30" i="5"/>
  <c r="L20" i="5"/>
  <c r="K20" i="5"/>
  <c r="H16" i="5" l="1"/>
  <c r="N16" i="5" s="1"/>
  <c r="H26" i="5"/>
  <c r="N26" i="5" s="1"/>
</calcChain>
</file>

<file path=xl/sharedStrings.xml><?xml version="1.0" encoding="utf-8"?>
<sst xmlns="http://schemas.openxmlformats.org/spreadsheetml/2006/main" count="67" uniqueCount="37">
  <si>
    <t>下料尺寸</t>
    <phoneticPr fontId="2" type="noConversion"/>
  </si>
  <si>
    <t>成型</t>
    <phoneticPr fontId="2" type="noConversion"/>
  </si>
  <si>
    <t>160T</t>
    <phoneticPr fontId="2" type="noConversion"/>
  </si>
  <si>
    <t>200T</t>
    <phoneticPr fontId="2" type="noConversion"/>
  </si>
  <si>
    <r>
      <t>Q</t>
    </r>
    <r>
      <rPr>
        <sz val="11"/>
        <color theme="1"/>
        <rFont val="宋体"/>
        <family val="3"/>
        <charset val="134"/>
        <scheme val="minor"/>
      </rPr>
      <t>AD代码</t>
    </r>
    <phoneticPr fontId="2" type="noConversion"/>
  </si>
  <si>
    <t>物料名称</t>
    <phoneticPr fontId="2" type="noConversion"/>
  </si>
  <si>
    <t>防尘罩前支架</t>
    <phoneticPr fontId="2" type="noConversion"/>
  </si>
  <si>
    <t>SHT0013819</t>
    <phoneticPr fontId="2" type="noConversion"/>
  </si>
  <si>
    <t>SHT0013822</t>
    <phoneticPr fontId="2" type="noConversion"/>
  </si>
  <si>
    <r>
      <t>1</t>
    </r>
    <r>
      <rPr>
        <sz val="11"/>
        <color theme="1"/>
        <rFont val="宋体"/>
        <family val="3"/>
        <charset val="134"/>
        <scheme val="minor"/>
      </rPr>
      <t>5-16</t>
    </r>
    <phoneticPr fontId="2" type="noConversion"/>
  </si>
  <si>
    <t>重量</t>
    <phoneticPr fontId="2" type="noConversion"/>
  </si>
  <si>
    <t>防尘罩侧支架</t>
    <phoneticPr fontId="2" type="noConversion"/>
  </si>
  <si>
    <t>15-16</t>
    <phoneticPr fontId="2" type="noConversion"/>
  </si>
  <si>
    <t>材料费用</t>
    <phoneticPr fontId="2" type="noConversion"/>
  </si>
  <si>
    <t>工序</t>
    <phoneticPr fontId="2" type="noConversion"/>
  </si>
  <si>
    <t>吨位</t>
    <phoneticPr fontId="2" type="noConversion"/>
  </si>
  <si>
    <t>工序费</t>
    <phoneticPr fontId="2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</si>
  <si>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00T</t>
    </r>
    <phoneticPr fontId="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</si>
  <si>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00T</t>
    </r>
    <phoneticPr fontId="2" type="noConversion"/>
  </si>
  <si>
    <t>加工成本</t>
    <phoneticPr fontId="2" type="noConversion"/>
  </si>
  <si>
    <t>长</t>
    <phoneticPr fontId="2" type="noConversion"/>
  </si>
  <si>
    <t>宽</t>
    <phoneticPr fontId="2" type="noConversion"/>
  </si>
  <si>
    <t>厚</t>
    <phoneticPr fontId="2" type="noConversion"/>
  </si>
  <si>
    <r>
      <t>注：扁铁宽度不规格，介于1</t>
    </r>
    <r>
      <rPr>
        <sz val="11"/>
        <color theme="1"/>
        <rFont val="宋体"/>
        <family val="3"/>
        <charset val="134"/>
        <scheme val="minor"/>
      </rPr>
      <t>5-16之间</t>
    </r>
    <phoneticPr fontId="2" type="noConversion"/>
  </si>
  <si>
    <t>系数</t>
    <phoneticPr fontId="2" type="noConversion"/>
  </si>
  <si>
    <t>核算工序费</t>
    <phoneticPr fontId="2" type="noConversion"/>
  </si>
  <si>
    <t>SHT0013818</t>
    <phoneticPr fontId="2" type="noConversion"/>
  </si>
  <si>
    <t>SHT0013820</t>
    <phoneticPr fontId="2" type="noConversion"/>
  </si>
  <si>
    <t>SHT0013821</t>
    <phoneticPr fontId="2" type="noConversion"/>
  </si>
  <si>
    <t>冲孔</t>
    <phoneticPr fontId="2" type="noConversion"/>
  </si>
  <si>
    <t>断料</t>
    <phoneticPr fontId="2" type="noConversion"/>
  </si>
  <si>
    <t>折弯</t>
    <phoneticPr fontId="2" type="noConversion"/>
  </si>
  <si>
    <t>100T</t>
    <phoneticPr fontId="2" type="noConversion"/>
  </si>
  <si>
    <t>成型*2</t>
    <phoneticPr fontId="2" type="noConversion"/>
  </si>
  <si>
    <t>Q235材质</t>
    <phoneticPr fontId="2" type="noConversion"/>
  </si>
  <si>
    <t>未税合计</t>
    <phoneticPr fontId="2" type="noConversion"/>
  </si>
  <si>
    <t>未税材料价格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</si>
</sst>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"/>
  </numFmts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5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0" fillId="0" borderId="5" xfId="0" applyBorder="1">
      <alignment vertical="center"/>
    </xf>
    <xf numFmtId="0" fontId="1" fillId="0" borderId="2" xfId="0" applyFont="1" applyBorder="1">
      <alignment vertical="center"/>
    </xf>
    <xf numFmtId="0" fontId="0" fillId="0" borderId="1" xfId="0" applyBorder="1">
      <alignment vertical="center"/>
    </xf>
    <xf numFmtId="0" fontId="1" fillId="2" borderId="5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6">
    <cellStyle name="BOM_Level_Below3" xfId="5" xr:uid="{00000000-0005-0000-0000-000000000000}"/>
    <cellStyle name="百分比 2" xfId="3" xr:uid="{00000000-0005-0000-0000-000001000000}"/>
    <cellStyle name="常规" xfId="0" builtinId="0"/>
    <cellStyle name="常规 2" xfId="1" xr:uid="{00000000-0005-0000-0000-000003000000}"/>
    <cellStyle name="常规 2 2 6" xfId="2" xr:uid="{00000000-0005-0000-0000-000004000000}"/>
    <cellStyle name="常规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245534</xdr:colOff>
      <xdr:row>0</xdr:row>
      <xdr:rowOff>0</xdr:rowOff>
    </xdr:from>
    <xdr:to>
      <xdr:col>31</xdr:col>
      <xdr:colOff>542624</xdr:colOff>
      <xdr:row>23</xdr:row>
      <xdr:rowOff>170914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6444F6F-1A12-177F-5696-B7A539C7F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4934" y="0"/>
          <a:ext cx="10876190" cy="4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CBA0-DCF4-420B-BABF-5EA581A86D6E}">
  <dimension ref="A2:R31"/>
  <sheetViews>
    <sheetView tabSelected="1" view="pageBreakPreview" zoomScale="60" zoomScaleNormal="90" workbookViewId="0">
      <selection activeCell="S28" sqref="S28"/>
    </sheetView>
  </sheetViews>
  <sheetFormatPr defaultRowHeight="14.4" x14ac:dyDescent="0.25"/>
  <cols>
    <col min="1" max="1" width="14.77734375" customWidth="1"/>
    <col min="2" max="2" width="14.109375" customWidth="1"/>
    <col min="3" max="3" width="6.77734375" customWidth="1"/>
    <col min="4" max="4" width="6.88671875" customWidth="1"/>
    <col min="5" max="5" width="6.77734375" customWidth="1"/>
    <col min="6" max="6" width="11.77734375" customWidth="1"/>
    <col min="7" max="7" width="13.33203125" customWidth="1"/>
    <col min="9" max="9" width="10.33203125" customWidth="1"/>
    <col min="12" max="12" width="12" customWidth="1"/>
    <col min="13" max="13" width="8.33203125" customWidth="1"/>
    <col min="18" max="18" width="12" customWidth="1"/>
    <col min="33" max="33" width="6.33203125" customWidth="1"/>
  </cols>
  <sheetData>
    <row r="2" spans="1:15" x14ac:dyDescent="0.25">
      <c r="A2" s="17" t="s">
        <v>4</v>
      </c>
      <c r="B2" s="17" t="s">
        <v>5</v>
      </c>
      <c r="C2" s="16" t="s">
        <v>0</v>
      </c>
      <c r="D2" s="22"/>
      <c r="E2" s="22"/>
      <c r="F2" s="17" t="s">
        <v>10</v>
      </c>
      <c r="G2" s="17" t="s">
        <v>36</v>
      </c>
      <c r="H2" s="17" t="s">
        <v>13</v>
      </c>
      <c r="I2" s="20" t="s">
        <v>19</v>
      </c>
      <c r="J2" s="29"/>
      <c r="K2" s="29"/>
      <c r="L2" s="21"/>
      <c r="M2" s="16" t="s">
        <v>24</v>
      </c>
      <c r="N2" s="17" t="s">
        <v>35</v>
      </c>
    </row>
    <row r="3" spans="1:15" x14ac:dyDescent="0.25">
      <c r="A3" s="19"/>
      <c r="B3" s="19"/>
      <c r="C3" s="3" t="s">
        <v>20</v>
      </c>
      <c r="D3" s="2" t="s">
        <v>21</v>
      </c>
      <c r="E3" s="2" t="s">
        <v>22</v>
      </c>
      <c r="F3" s="19"/>
      <c r="G3" s="19"/>
      <c r="H3" s="19"/>
      <c r="I3" s="3" t="s">
        <v>14</v>
      </c>
      <c r="J3" s="3" t="s">
        <v>15</v>
      </c>
      <c r="K3" s="3" t="s">
        <v>16</v>
      </c>
      <c r="L3" s="5" t="s">
        <v>25</v>
      </c>
      <c r="M3" s="22"/>
      <c r="N3" s="19"/>
      <c r="O3" s="1"/>
    </row>
    <row r="4" spans="1:15" ht="14.25" customHeight="1" x14ac:dyDescent="0.25">
      <c r="A4" s="16" t="s">
        <v>26</v>
      </c>
      <c r="B4" s="16" t="s">
        <v>6</v>
      </c>
      <c r="C4" s="13">
        <f>499+4</f>
        <v>503</v>
      </c>
      <c r="D4" s="17" t="s">
        <v>9</v>
      </c>
      <c r="E4" s="13">
        <v>2</v>
      </c>
      <c r="F4" s="23">
        <f>C4*15.5*E4*7.85/1000000</f>
        <v>0.12240504999999999</v>
      </c>
      <c r="G4" s="13">
        <v>4.2</v>
      </c>
      <c r="H4" s="13">
        <f>F4*G4</f>
        <v>0.51410120999999998</v>
      </c>
      <c r="I4" s="3" t="s">
        <v>30</v>
      </c>
      <c r="J4" s="3" t="s">
        <v>17</v>
      </c>
      <c r="K4" s="3">
        <v>0.1</v>
      </c>
      <c r="L4" s="3">
        <v>7.0000000000000007E-2</v>
      </c>
      <c r="M4" s="16">
        <v>1.1200000000000001</v>
      </c>
      <c r="N4" s="13">
        <f>(H4+L9)*M4</f>
        <v>1.2141933552000002</v>
      </c>
    </row>
    <row r="5" spans="1:15" ht="14.25" customHeight="1" x14ac:dyDescent="0.25">
      <c r="A5" s="16"/>
      <c r="B5" s="16"/>
      <c r="C5" s="14"/>
      <c r="D5" s="18"/>
      <c r="E5" s="14"/>
      <c r="F5" s="24"/>
      <c r="G5" s="14"/>
      <c r="H5" s="14"/>
      <c r="I5" s="3" t="s">
        <v>29</v>
      </c>
      <c r="J5" s="3" t="s">
        <v>18</v>
      </c>
      <c r="K5" s="4">
        <v>0.15</v>
      </c>
      <c r="L5" s="4">
        <v>0.15</v>
      </c>
      <c r="M5" s="16"/>
      <c r="N5" s="14"/>
    </row>
    <row r="6" spans="1:15" ht="14.25" customHeight="1" x14ac:dyDescent="0.25">
      <c r="A6" s="16"/>
      <c r="B6" s="16"/>
      <c r="C6" s="14"/>
      <c r="D6" s="18"/>
      <c r="E6" s="14"/>
      <c r="F6" s="24"/>
      <c r="G6" s="14"/>
      <c r="H6" s="14"/>
      <c r="I6" s="3" t="s">
        <v>31</v>
      </c>
      <c r="J6" s="3" t="s">
        <v>3</v>
      </c>
      <c r="K6" s="4">
        <v>0.15</v>
      </c>
      <c r="L6" s="4">
        <v>0.15</v>
      </c>
      <c r="M6" s="16"/>
      <c r="N6" s="14"/>
    </row>
    <row r="7" spans="1:15" ht="14.25" customHeight="1" x14ac:dyDescent="0.25">
      <c r="A7" s="16"/>
      <c r="B7" s="16"/>
      <c r="C7" s="14"/>
      <c r="D7" s="18"/>
      <c r="E7" s="14"/>
      <c r="F7" s="24"/>
      <c r="G7" s="14"/>
      <c r="H7" s="14"/>
      <c r="I7" s="3" t="s">
        <v>33</v>
      </c>
      <c r="J7" s="3" t="s">
        <v>2</v>
      </c>
      <c r="K7" s="4">
        <v>0.12</v>
      </c>
      <c r="L7" s="4">
        <v>0.2</v>
      </c>
      <c r="M7" s="16"/>
      <c r="N7" s="14"/>
    </row>
    <row r="8" spans="1:15" ht="14.25" customHeight="1" x14ac:dyDescent="0.25">
      <c r="A8" s="16"/>
      <c r="B8" s="16"/>
      <c r="C8" s="14"/>
      <c r="D8" s="18"/>
      <c r="E8" s="14"/>
      <c r="F8" s="24"/>
      <c r="G8" s="14"/>
      <c r="H8" s="14"/>
      <c r="I8" s="3"/>
      <c r="J8" s="3"/>
      <c r="K8" s="4"/>
      <c r="L8" s="4"/>
      <c r="M8" s="16"/>
      <c r="N8" s="15"/>
    </row>
    <row r="9" spans="1:15" ht="14.25" customHeight="1" x14ac:dyDescent="0.25">
      <c r="A9" s="16"/>
      <c r="B9" s="16"/>
      <c r="C9" s="15"/>
      <c r="D9" s="19"/>
      <c r="E9" s="15"/>
      <c r="F9" s="25"/>
      <c r="G9" s="15"/>
      <c r="H9" s="15"/>
      <c r="I9" s="7"/>
      <c r="J9" s="7"/>
      <c r="K9" s="8">
        <f>SUM(K4:K8)</f>
        <v>0.52</v>
      </c>
      <c r="L9" s="8">
        <f>SUM(L4:L8)</f>
        <v>0.57000000000000006</v>
      </c>
      <c r="M9" s="10"/>
      <c r="N9" s="9"/>
    </row>
    <row r="10" spans="1:15" ht="14.25" customHeight="1" x14ac:dyDescent="0.25">
      <c r="A10" s="16" t="s">
        <v>27</v>
      </c>
      <c r="B10" s="16" t="s">
        <v>6</v>
      </c>
      <c r="C10" s="13">
        <f>490+4</f>
        <v>494</v>
      </c>
      <c r="D10" s="17" t="s">
        <v>9</v>
      </c>
      <c r="E10" s="13">
        <v>2</v>
      </c>
      <c r="F10" s="23">
        <f>C10*15.5*E10*7.85/1000000</f>
        <v>0.1202149</v>
      </c>
      <c r="G10" s="13">
        <v>4.2</v>
      </c>
      <c r="H10" s="13">
        <f>F10*G10</f>
        <v>0.50490257999999999</v>
      </c>
      <c r="I10" s="3" t="s">
        <v>30</v>
      </c>
      <c r="J10" s="3" t="s">
        <v>17</v>
      </c>
      <c r="K10" s="3">
        <v>0.1</v>
      </c>
      <c r="L10" s="3">
        <v>7.0000000000000007E-2</v>
      </c>
      <c r="M10" s="16">
        <v>1.1200000000000001</v>
      </c>
      <c r="N10" s="16">
        <f>(H10+L15)*M10</f>
        <v>1.0918908896000001</v>
      </c>
    </row>
    <row r="11" spans="1:15" ht="14.25" customHeight="1" x14ac:dyDescent="0.25">
      <c r="A11" s="16"/>
      <c r="B11" s="16"/>
      <c r="C11" s="14"/>
      <c r="D11" s="18"/>
      <c r="E11" s="14"/>
      <c r="F11" s="24"/>
      <c r="G11" s="14"/>
      <c r="H11" s="14"/>
      <c r="I11" s="3" t="s">
        <v>29</v>
      </c>
      <c r="J11" s="3" t="s">
        <v>18</v>
      </c>
      <c r="K11" s="4">
        <v>0.15</v>
      </c>
      <c r="L11" s="4">
        <v>0.15</v>
      </c>
      <c r="M11" s="16"/>
      <c r="N11" s="16"/>
    </row>
    <row r="12" spans="1:15" ht="14.25" customHeight="1" x14ac:dyDescent="0.25">
      <c r="A12" s="16"/>
      <c r="B12" s="16"/>
      <c r="C12" s="14"/>
      <c r="D12" s="18"/>
      <c r="E12" s="14"/>
      <c r="F12" s="24"/>
      <c r="G12" s="14"/>
      <c r="H12" s="14"/>
      <c r="I12" s="3" t="s">
        <v>31</v>
      </c>
      <c r="J12" s="3" t="s">
        <v>3</v>
      </c>
      <c r="K12" s="4">
        <v>0.15</v>
      </c>
      <c r="L12" s="4">
        <v>0.15</v>
      </c>
      <c r="M12" s="16"/>
      <c r="N12" s="16"/>
    </row>
    <row r="13" spans="1:15" ht="14.25" customHeight="1" x14ac:dyDescent="0.25">
      <c r="A13" s="16"/>
      <c r="B13" s="16"/>
      <c r="C13" s="14"/>
      <c r="D13" s="18"/>
      <c r="E13" s="14"/>
      <c r="F13" s="24"/>
      <c r="G13" s="14"/>
      <c r="H13" s="14"/>
      <c r="I13" s="3" t="s">
        <v>1</v>
      </c>
      <c r="J13" s="3" t="s">
        <v>2</v>
      </c>
      <c r="K13" s="4">
        <v>0.12</v>
      </c>
      <c r="L13" s="4">
        <v>0.1</v>
      </c>
      <c r="M13" s="16"/>
      <c r="N13" s="16"/>
    </row>
    <row r="14" spans="1:15" ht="14.25" customHeight="1" x14ac:dyDescent="0.25">
      <c r="A14" s="16"/>
      <c r="B14" s="16"/>
      <c r="C14" s="14"/>
      <c r="D14" s="18"/>
      <c r="E14" s="14"/>
      <c r="F14" s="24"/>
      <c r="G14" s="14"/>
      <c r="H14" s="14"/>
      <c r="I14" s="3"/>
      <c r="J14" s="3"/>
      <c r="K14" s="4"/>
      <c r="L14" s="4"/>
      <c r="M14" s="16"/>
      <c r="N14" s="16"/>
    </row>
    <row r="15" spans="1:15" ht="14.25" customHeight="1" x14ac:dyDescent="0.25">
      <c r="A15" s="16"/>
      <c r="B15" s="16"/>
      <c r="C15" s="15"/>
      <c r="D15" s="19"/>
      <c r="E15" s="15"/>
      <c r="F15" s="25"/>
      <c r="G15" s="15"/>
      <c r="H15" s="15"/>
      <c r="I15" s="7"/>
      <c r="J15" s="7"/>
      <c r="K15" s="8">
        <f>SUM(K10:K14)</f>
        <v>0.52</v>
      </c>
      <c r="L15" s="8">
        <f>SUM(L10:L14)</f>
        <v>0.47</v>
      </c>
      <c r="M15" s="11"/>
      <c r="N15" s="12"/>
    </row>
    <row r="16" spans="1:15" ht="14.25" customHeight="1" x14ac:dyDescent="0.25">
      <c r="A16" s="16" t="s">
        <v>7</v>
      </c>
      <c r="B16" s="16" t="s">
        <v>11</v>
      </c>
      <c r="C16" s="13">
        <f>214+4</f>
        <v>218</v>
      </c>
      <c r="D16" s="17" t="s">
        <v>12</v>
      </c>
      <c r="E16" s="13">
        <v>2</v>
      </c>
      <c r="F16" s="26">
        <f>C16*15.5*E16*7.85/1000000</f>
        <v>5.3050299999999995E-2</v>
      </c>
      <c r="G16" s="13">
        <v>4.2</v>
      </c>
      <c r="H16" s="13">
        <f>F16*G16</f>
        <v>0.22281125999999998</v>
      </c>
      <c r="I16" s="3" t="s">
        <v>30</v>
      </c>
      <c r="J16" s="3" t="s">
        <v>32</v>
      </c>
      <c r="K16" s="4">
        <v>0.12</v>
      </c>
      <c r="L16" s="4">
        <v>0.1</v>
      </c>
      <c r="M16" s="13">
        <v>1.1200000000000001</v>
      </c>
      <c r="N16" s="13">
        <f>(H16+L20)*M16</f>
        <v>0.64154861119999995</v>
      </c>
    </row>
    <row r="17" spans="1:18" ht="14.25" customHeight="1" x14ac:dyDescent="0.25">
      <c r="A17" s="16"/>
      <c r="B17" s="16"/>
      <c r="C17" s="14"/>
      <c r="D17" s="18"/>
      <c r="E17" s="14"/>
      <c r="F17" s="27"/>
      <c r="G17" s="14"/>
      <c r="H17" s="14"/>
      <c r="I17" s="3" t="s">
        <v>29</v>
      </c>
      <c r="J17" s="3" t="s">
        <v>3</v>
      </c>
      <c r="K17" s="4">
        <v>0.15</v>
      </c>
      <c r="L17" s="4">
        <v>0.15</v>
      </c>
      <c r="M17" s="14"/>
      <c r="N17" s="14"/>
    </row>
    <row r="18" spans="1:18" ht="14.25" customHeight="1" x14ac:dyDescent="0.25">
      <c r="A18" s="16"/>
      <c r="B18" s="16"/>
      <c r="C18" s="14"/>
      <c r="D18" s="18"/>
      <c r="E18" s="14"/>
      <c r="F18" s="27"/>
      <c r="G18" s="14"/>
      <c r="H18" s="14"/>
      <c r="I18" s="3" t="s">
        <v>1</v>
      </c>
      <c r="J18" s="3" t="s">
        <v>2</v>
      </c>
      <c r="K18" s="4">
        <v>0.12</v>
      </c>
      <c r="L18" s="4">
        <v>0.1</v>
      </c>
      <c r="M18" s="14"/>
      <c r="N18" s="14"/>
    </row>
    <row r="19" spans="1:18" ht="14.25" customHeight="1" x14ac:dyDescent="0.25">
      <c r="A19" s="16"/>
      <c r="B19" s="16"/>
      <c r="C19" s="14"/>
      <c r="D19" s="18"/>
      <c r="E19" s="14"/>
      <c r="F19" s="27"/>
      <c r="G19" s="14"/>
      <c r="H19" s="14"/>
      <c r="I19" s="6"/>
      <c r="J19" s="6"/>
      <c r="K19" s="6"/>
      <c r="L19" s="6"/>
      <c r="M19" s="14"/>
      <c r="N19" s="14"/>
    </row>
    <row r="20" spans="1:18" ht="14.25" customHeight="1" x14ac:dyDescent="0.25">
      <c r="A20" s="16"/>
      <c r="B20" s="16"/>
      <c r="C20" s="15"/>
      <c r="D20" s="19"/>
      <c r="E20" s="15"/>
      <c r="F20" s="28"/>
      <c r="G20" s="15"/>
      <c r="H20" s="15"/>
      <c r="I20" s="8"/>
      <c r="J20" s="8"/>
      <c r="K20" s="8">
        <f>SUM(K16:K19)</f>
        <v>0.39</v>
      </c>
      <c r="L20" s="8">
        <f>SUM(L16:L19)</f>
        <v>0.35</v>
      </c>
      <c r="M20" s="8"/>
      <c r="N20" s="8"/>
    </row>
    <row r="21" spans="1:18" ht="14.25" customHeight="1" x14ac:dyDescent="0.25">
      <c r="A21" s="16" t="s">
        <v>28</v>
      </c>
      <c r="B21" s="16" t="s">
        <v>11</v>
      </c>
      <c r="C21" s="13">
        <f>204+4</f>
        <v>208</v>
      </c>
      <c r="D21" s="17" t="s">
        <v>12</v>
      </c>
      <c r="E21" s="13">
        <v>2</v>
      </c>
      <c r="F21" s="26">
        <f>C21*15.5*E21*7.85/1000000</f>
        <v>5.0616799999999997E-2</v>
      </c>
      <c r="G21" s="13">
        <v>4.2</v>
      </c>
      <c r="H21" s="13">
        <f>F21*G21</f>
        <v>0.21259055999999998</v>
      </c>
      <c r="I21" s="3" t="s">
        <v>30</v>
      </c>
      <c r="J21" s="3" t="s">
        <v>32</v>
      </c>
      <c r="K21" s="4">
        <v>0.12</v>
      </c>
      <c r="L21" s="4">
        <v>0.1</v>
      </c>
      <c r="M21" s="13">
        <v>1.1200000000000001</v>
      </c>
      <c r="N21" s="13">
        <f>(H21+L25)*M21</f>
        <v>0.63010142720000006</v>
      </c>
    </row>
    <row r="22" spans="1:18" ht="14.25" customHeight="1" x14ac:dyDescent="0.25">
      <c r="A22" s="16"/>
      <c r="B22" s="16"/>
      <c r="C22" s="14"/>
      <c r="D22" s="18"/>
      <c r="E22" s="14"/>
      <c r="F22" s="27"/>
      <c r="G22" s="14"/>
      <c r="H22" s="14"/>
      <c r="I22" s="3" t="s">
        <v>29</v>
      </c>
      <c r="J22" s="3" t="s">
        <v>3</v>
      </c>
      <c r="K22" s="4">
        <v>0.15</v>
      </c>
      <c r="L22" s="4">
        <v>0.15</v>
      </c>
      <c r="M22" s="14"/>
      <c r="N22" s="14"/>
    </row>
    <row r="23" spans="1:18" ht="14.25" customHeight="1" x14ac:dyDescent="0.25">
      <c r="A23" s="16"/>
      <c r="B23" s="16"/>
      <c r="C23" s="14"/>
      <c r="D23" s="18"/>
      <c r="E23" s="14"/>
      <c r="F23" s="27"/>
      <c r="G23" s="14"/>
      <c r="H23" s="14"/>
      <c r="I23" s="3" t="s">
        <v>1</v>
      </c>
      <c r="J23" s="3" t="s">
        <v>2</v>
      </c>
      <c r="K23" s="4">
        <v>0.12</v>
      </c>
      <c r="L23" s="4">
        <v>0.1</v>
      </c>
      <c r="M23" s="14"/>
      <c r="N23" s="14"/>
    </row>
    <row r="24" spans="1:18" ht="14.25" customHeight="1" x14ac:dyDescent="0.25">
      <c r="A24" s="16"/>
      <c r="B24" s="16"/>
      <c r="C24" s="14"/>
      <c r="D24" s="18"/>
      <c r="E24" s="14"/>
      <c r="F24" s="27"/>
      <c r="G24" s="14"/>
      <c r="H24" s="14"/>
      <c r="I24" s="6"/>
      <c r="J24" s="6"/>
      <c r="K24" s="6"/>
      <c r="L24" s="6"/>
      <c r="M24" s="14"/>
      <c r="N24" s="14"/>
    </row>
    <row r="25" spans="1:18" ht="14.25" customHeight="1" x14ac:dyDescent="0.25">
      <c r="A25" s="16"/>
      <c r="B25" s="16"/>
      <c r="C25" s="15"/>
      <c r="D25" s="19"/>
      <c r="E25" s="15"/>
      <c r="F25" s="28"/>
      <c r="G25" s="15"/>
      <c r="H25" s="15"/>
      <c r="I25" s="8"/>
      <c r="J25" s="8"/>
      <c r="K25" s="8">
        <f>SUM(K21:K24)</f>
        <v>0.39</v>
      </c>
      <c r="L25" s="8">
        <f>SUM(L21:L24)</f>
        <v>0.35</v>
      </c>
      <c r="M25" s="8"/>
      <c r="N25" s="8"/>
    </row>
    <row r="26" spans="1:18" ht="14.25" customHeight="1" x14ac:dyDescent="0.25">
      <c r="A26" s="16" t="s">
        <v>8</v>
      </c>
      <c r="B26" s="16" t="s">
        <v>6</v>
      </c>
      <c r="C26" s="13">
        <f>395+4</f>
        <v>399</v>
      </c>
      <c r="D26" s="17" t="s">
        <v>12</v>
      </c>
      <c r="E26" s="13">
        <v>2</v>
      </c>
      <c r="F26" s="26">
        <f>C26*15.5*E26*7.85/1000000</f>
        <v>9.7096649999999993E-2</v>
      </c>
      <c r="G26" s="13">
        <v>4.2</v>
      </c>
      <c r="H26" s="13">
        <f>F26*G26</f>
        <v>0.40780592999999998</v>
      </c>
      <c r="I26" s="3" t="s">
        <v>30</v>
      </c>
      <c r="J26" s="3" t="s">
        <v>32</v>
      </c>
      <c r="K26" s="4">
        <v>0.15</v>
      </c>
      <c r="L26" s="4">
        <v>0.15</v>
      </c>
      <c r="M26" s="22">
        <v>1.1200000000000001</v>
      </c>
      <c r="N26" s="22">
        <f>(H26+L30)*M26</f>
        <v>0.84874264160000001</v>
      </c>
    </row>
    <row r="27" spans="1:18" x14ac:dyDescent="0.25">
      <c r="A27" s="16"/>
      <c r="B27" s="16"/>
      <c r="C27" s="14"/>
      <c r="D27" s="18"/>
      <c r="E27" s="14"/>
      <c r="F27" s="27"/>
      <c r="G27" s="14"/>
      <c r="H27" s="14"/>
      <c r="I27" s="3" t="s">
        <v>29</v>
      </c>
      <c r="J27" s="3" t="s">
        <v>3</v>
      </c>
      <c r="K27" s="4">
        <v>0.15</v>
      </c>
      <c r="L27" s="4">
        <v>0.1</v>
      </c>
      <c r="M27" s="22"/>
      <c r="N27" s="22"/>
    </row>
    <row r="28" spans="1:18" x14ac:dyDescent="0.25">
      <c r="A28" s="16"/>
      <c r="B28" s="16"/>
      <c r="C28" s="14"/>
      <c r="D28" s="18"/>
      <c r="E28" s="14"/>
      <c r="F28" s="27"/>
      <c r="G28" s="14"/>
      <c r="H28" s="14"/>
      <c r="I28" s="3" t="s">
        <v>1</v>
      </c>
      <c r="J28" s="3" t="s">
        <v>2</v>
      </c>
      <c r="K28" s="4">
        <v>0.12</v>
      </c>
      <c r="L28" s="4">
        <v>0.1</v>
      </c>
      <c r="M28" s="22"/>
      <c r="N28" s="22"/>
      <c r="R28" s="1" t="s">
        <v>34</v>
      </c>
    </row>
    <row r="29" spans="1:18" x14ac:dyDescent="0.25">
      <c r="A29" s="16"/>
      <c r="B29" s="16"/>
      <c r="C29" s="14"/>
      <c r="D29" s="18"/>
      <c r="E29" s="14"/>
      <c r="F29" s="27"/>
      <c r="G29" s="14"/>
      <c r="H29" s="14"/>
      <c r="I29" s="4"/>
      <c r="J29" s="4"/>
      <c r="K29" s="4"/>
      <c r="L29" s="4"/>
      <c r="M29" s="22"/>
      <c r="N29" s="22"/>
    </row>
    <row r="30" spans="1:18" x14ac:dyDescent="0.25">
      <c r="A30" s="16"/>
      <c r="B30" s="16"/>
      <c r="C30" s="15"/>
      <c r="D30" s="19"/>
      <c r="E30" s="15"/>
      <c r="F30" s="28"/>
      <c r="G30" s="15"/>
      <c r="H30" s="15"/>
      <c r="I30" s="8"/>
      <c r="J30" s="8"/>
      <c r="K30" s="8">
        <f>SUM(K26:K29)</f>
        <v>0.42</v>
      </c>
      <c r="L30" s="8">
        <f>SUM(L26:L29)</f>
        <v>0.35</v>
      </c>
      <c r="M30" s="8"/>
      <c r="N30" s="8"/>
    </row>
    <row r="31" spans="1:18" x14ac:dyDescent="0.25">
      <c r="A31" s="1" t="s">
        <v>23</v>
      </c>
    </row>
  </sheetData>
  <mergeCells count="59">
    <mergeCell ref="M26:M29"/>
    <mergeCell ref="N26:N29"/>
    <mergeCell ref="G21:G25"/>
    <mergeCell ref="H21:H25"/>
    <mergeCell ref="M2:M3"/>
    <mergeCell ref="M4:M8"/>
    <mergeCell ref="N2:N3"/>
    <mergeCell ref="N4:N8"/>
    <mergeCell ref="M10:M14"/>
    <mergeCell ref="N10:N14"/>
    <mergeCell ref="I2:L2"/>
    <mergeCell ref="M16:M19"/>
    <mergeCell ref="N16:N19"/>
    <mergeCell ref="M21:M24"/>
    <mergeCell ref="N21:N24"/>
    <mergeCell ref="G2:G3"/>
    <mergeCell ref="H26:H30"/>
    <mergeCell ref="A10:A15"/>
    <mergeCell ref="B10:B15"/>
    <mergeCell ref="C10:C15"/>
    <mergeCell ref="D10:D15"/>
    <mergeCell ref="E10:E15"/>
    <mergeCell ref="F10:F15"/>
    <mergeCell ref="G10:G15"/>
    <mergeCell ref="H10:H15"/>
    <mergeCell ref="G16:G20"/>
    <mergeCell ref="H16:H20"/>
    <mergeCell ref="A26:A30"/>
    <mergeCell ref="B26:B30"/>
    <mergeCell ref="C26:C30"/>
    <mergeCell ref="D26:D30"/>
    <mergeCell ref="A21:A25"/>
    <mergeCell ref="E26:E30"/>
    <mergeCell ref="F26:F30"/>
    <mergeCell ref="G26:G30"/>
    <mergeCell ref="A16:A20"/>
    <mergeCell ref="B16:B20"/>
    <mergeCell ref="C16:C20"/>
    <mergeCell ref="D16:D20"/>
    <mergeCell ref="E16:E20"/>
    <mergeCell ref="F16:F20"/>
    <mergeCell ref="F21:F25"/>
    <mergeCell ref="B21:B25"/>
    <mergeCell ref="C21:C25"/>
    <mergeCell ref="D21:D25"/>
    <mergeCell ref="E21:E25"/>
    <mergeCell ref="F4:F9"/>
    <mergeCell ref="C2:E2"/>
    <mergeCell ref="G4:G9"/>
    <mergeCell ref="H4:H9"/>
    <mergeCell ref="A4:A9"/>
    <mergeCell ref="B4:B9"/>
    <mergeCell ref="C4:C9"/>
    <mergeCell ref="D4:D9"/>
    <mergeCell ref="E4:E9"/>
    <mergeCell ref="A2:A3"/>
    <mergeCell ref="B2:B3"/>
    <mergeCell ref="F2:F3"/>
    <mergeCell ref="H2:H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2022-07-08T01:41:36Z</cp:lastPrinted>
  <dcterms:created xsi:type="dcterms:W3CDTF">2020-10-23T02:57:00Z</dcterms:created>
  <dcterms:modified xsi:type="dcterms:W3CDTF">2023-02-27T11:16:27Z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