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大黄蜂-2023.2.15\"/>
    </mc:Choice>
  </mc:AlternateContent>
  <xr:revisionPtr revIDLastSave="0" documentId="13_ncr:1_{99AA824C-2014-4A76-9EB1-21B40B4B3A2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T6" i="1"/>
  <c r="W6" i="1" s="1"/>
  <c r="Y3" i="1"/>
  <c r="W5" i="1" l="1"/>
  <c r="W4" i="1"/>
  <c r="N3" i="1"/>
  <c r="AA3" i="1" l="1"/>
  <c r="W3" i="1"/>
  <c r="W7" i="1" s="1"/>
  <c r="P3" i="1"/>
  <c r="Q3" i="1" s="1"/>
  <c r="Q7" i="1" s="1"/>
  <c r="X3" i="1" l="1"/>
  <c r="AB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9A615E7C-131B-4201-B6C2-3F31FD94400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数量少，无法冷镦，采用机加工方式，预估供应商外采在0.2元/件-0.3元/件</t>
        </r>
      </text>
    </comment>
    <comment ref="W6" authorId="0" shapeId="0" xr:uid="{F482A7E5-86EA-4734-8F75-CA29EF987AD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成卓委外焊接，费用预计在0.2-0.5元/件</t>
        </r>
      </text>
    </comment>
  </commentList>
</comments>
</file>

<file path=xl/sharedStrings.xml><?xml version="1.0" encoding="utf-8"?>
<sst xmlns="http://schemas.openxmlformats.org/spreadsheetml/2006/main" count="50" uniqueCount="47">
  <si>
    <t>自制</t>
  </si>
  <si>
    <t>落料</t>
  </si>
  <si>
    <t>合计</t>
  </si>
  <si>
    <t>序</t>
  </si>
  <si>
    <t>核价区间</t>
  </si>
  <si>
    <t>物料代码</t>
  </si>
  <si>
    <t>名称</t>
  </si>
  <si>
    <t>零件名称</t>
  </si>
  <si>
    <t>自制/外购</t>
  </si>
  <si>
    <t>耗用量</t>
  </si>
  <si>
    <t>材质</t>
  </si>
  <si>
    <t>长</t>
  </si>
  <si>
    <t>宽</t>
  </si>
  <si>
    <t>厚</t>
  </si>
  <si>
    <t>未税单价</t>
    <phoneticPr fontId="2" type="noConversion"/>
  </si>
  <si>
    <t>重量</t>
  </si>
  <si>
    <t>材料费</t>
  </si>
  <si>
    <t>加工成本</t>
  </si>
  <si>
    <t>未税</t>
    <phoneticPr fontId="2" type="noConversion"/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</si>
  <si>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</si>
  <si>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</si>
  <si>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</si>
  <si>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</si>
  <si>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</si>
  <si>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</si>
  <si>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</si>
  <si>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</si>
  <si>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</si>
  <si>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</si>
  <si>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</si>
  <si>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</si>
  <si>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</si>
  <si>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</si>
  <si>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</si>
  <si>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</si>
  <si>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</si>
  <si>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SHT0015610</t>
    <phoneticPr fontId="2" type="noConversion"/>
  </si>
  <si>
    <t>右下连接板总成</t>
    <phoneticPr fontId="2" type="noConversion"/>
  </si>
  <si>
    <t>SHT0015431右下连接板</t>
    <phoneticPr fontId="2" type="noConversion"/>
  </si>
  <si>
    <t>BFA0000388盘簧钩销</t>
    <phoneticPr fontId="2" type="noConversion"/>
  </si>
  <si>
    <t>外购</t>
    <phoneticPr fontId="2" type="noConversion"/>
  </si>
  <si>
    <t>SAPH440</t>
    <phoneticPr fontId="2" type="noConversion"/>
  </si>
  <si>
    <t>冲孔</t>
    <phoneticPr fontId="2" type="noConversion"/>
  </si>
  <si>
    <t>成型</t>
    <phoneticPr fontId="2" type="noConversion"/>
  </si>
  <si>
    <t>125T</t>
    <phoneticPr fontId="2" type="noConversion"/>
  </si>
  <si>
    <t>焊接</t>
    <phoneticPr fontId="2" type="noConversion"/>
  </si>
  <si>
    <t>价格介于4.06-4.72元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</si>
</sst>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 "/>
    <numFmt numFmtId="178" formatCode="0.000_);[Red]\(0.000\)"/>
    <numFmt numFmtId="179" formatCode="0.00_ "/>
    <numFmt numFmtId="180" formatCode="0_ "/>
  </numFmts>
  <fonts count="9" x14ac:knownFonts="1"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6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7" fontId="4" fillId="0" borderId="2" xfId="1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shrinkToFit="1"/>
    </xf>
    <xf numFmtId="179" fontId="5" fillId="0" borderId="2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1" xr:uid="{9575FCAA-0832-42D5-85D8-8A39CE9C60D2}"/>
    <cellStyle name="样式 1" xfId="2" xr:uid="{B6781E74-689E-414A-9998-128378AD1D8E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53340</xdr:colOff>
      <xdr:row>2</xdr:row>
      <xdr:rowOff>335280</xdr:rowOff>
    </xdr:from>
    <xdr:to>
      <xdr:col>29</xdr:col>
      <xdr:colOff>14670</xdr:colOff>
      <xdr:row>4</xdr:row>
      <xdr:rowOff>228600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AFE7EF3-1268-462F-90CB-DD9DA621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6460" y="922020"/>
          <a:ext cx="57093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"/>
  <sheetViews>
    <sheetView tabSelected="1" topLeftCell="E1" workbookViewId="0">
      <selection activeCell="H21" sqref="H21"/>
    </sheetView>
  </sheetViews>
  <sheetFormatPr defaultRowHeight="13.8" x14ac:dyDescent="0.25"/>
  <cols>
    <col min="2" max="2" width="12.5546875" customWidth="1"/>
    <col min="3" max="3" width="12.33203125" customWidth="1"/>
    <col min="5" max="5" width="14.44140625" customWidth="1"/>
    <col min="9" max="11" width="5.109375" customWidth="1"/>
    <col min="24" max="24" width="20.44140625" customWidth="1"/>
    <col min="25" max="25" width="11.5546875" customWidth="1"/>
  </cols>
  <sheetData>
    <row r="1" spans="1:29" s="11" customFormat="1" ht="15.9" customHeight="1" x14ac:dyDescent="0.25">
      <c r="A1" s="17" t="s">
        <v>3</v>
      </c>
      <c r="B1" s="42" t="s">
        <v>4</v>
      </c>
      <c r="C1" s="33" t="s">
        <v>5</v>
      </c>
      <c r="D1" s="33" t="s">
        <v>6</v>
      </c>
      <c r="E1" s="33" t="s">
        <v>7</v>
      </c>
      <c r="F1" s="44" t="s">
        <v>8</v>
      </c>
      <c r="G1" s="33" t="s">
        <v>9</v>
      </c>
      <c r="H1" s="33" t="s">
        <v>10</v>
      </c>
      <c r="I1" s="34" t="s">
        <v>11</v>
      </c>
      <c r="J1" s="34" t="s">
        <v>12</v>
      </c>
      <c r="K1" s="34" t="s">
        <v>13</v>
      </c>
      <c r="L1" s="36" t="s">
        <v>14</v>
      </c>
      <c r="M1" s="36"/>
      <c r="N1" s="28" t="s">
        <v>15</v>
      </c>
      <c r="O1" s="28"/>
      <c r="P1" s="28"/>
      <c r="Q1" s="29" t="s">
        <v>16</v>
      </c>
      <c r="R1" s="30" t="s">
        <v>17</v>
      </c>
      <c r="S1" s="30"/>
      <c r="T1" s="30"/>
      <c r="U1" s="30"/>
      <c r="V1" s="30"/>
      <c r="W1" s="30"/>
      <c r="X1" s="20" t="s">
        <v>18</v>
      </c>
      <c r="Y1" s="31" t="s">
        <v>19</v>
      </c>
      <c r="Z1" s="25" t="s">
        <v>20</v>
      </c>
      <c r="AA1" s="25" t="s">
        <v>21</v>
      </c>
      <c r="AB1" s="25" t="s">
        <v>22</v>
      </c>
      <c r="AC1" s="27" t="s">
        <v>23</v>
      </c>
    </row>
    <row r="2" spans="1:29" s="11" customFormat="1" ht="30.6" customHeight="1" x14ac:dyDescent="0.25">
      <c r="A2" s="17" t="s">
        <v>24</v>
      </c>
      <c r="B2" s="43"/>
      <c r="C2" s="33"/>
      <c r="D2" s="33"/>
      <c r="E2" s="33"/>
      <c r="F2" s="45"/>
      <c r="G2" s="33"/>
      <c r="H2" s="33"/>
      <c r="I2" s="35"/>
      <c r="J2" s="35"/>
      <c r="K2" s="35"/>
      <c r="L2" s="18" t="s">
        <v>25</v>
      </c>
      <c r="M2" s="18" t="s">
        <v>26</v>
      </c>
      <c r="N2" s="19" t="s">
        <v>27</v>
      </c>
      <c r="O2" s="19" t="s">
        <v>28</v>
      </c>
      <c r="P2" s="19" t="s">
        <v>26</v>
      </c>
      <c r="Q2" s="29"/>
      <c r="R2" s="21" t="s">
        <v>29</v>
      </c>
      <c r="S2" s="20" t="s">
        <v>30</v>
      </c>
      <c r="T2" s="20" t="s">
        <v>31</v>
      </c>
      <c r="U2" s="20" t="s">
        <v>32</v>
      </c>
      <c r="V2" s="20" t="s">
        <v>33</v>
      </c>
      <c r="W2" s="22" t="s">
        <v>34</v>
      </c>
      <c r="X2" s="20" t="s">
        <v>35</v>
      </c>
      <c r="Y2" s="32"/>
      <c r="Z2" s="26"/>
      <c r="AA2" s="26"/>
      <c r="AB2" s="26"/>
      <c r="AC2" s="27"/>
    </row>
    <row r="3" spans="1:29" s="11" customFormat="1" ht="32.4" customHeight="1" x14ac:dyDescent="0.25">
      <c r="A3" s="42">
        <v>5</v>
      </c>
      <c r="B3" s="47">
        <v>44984</v>
      </c>
      <c r="C3" s="50" t="s">
        <v>36</v>
      </c>
      <c r="D3" s="50" t="s">
        <v>37</v>
      </c>
      <c r="E3" s="23" t="s">
        <v>38</v>
      </c>
      <c r="F3" s="2" t="s">
        <v>0</v>
      </c>
      <c r="G3" s="3">
        <v>1</v>
      </c>
      <c r="H3" s="4" t="s">
        <v>41</v>
      </c>
      <c r="I3" s="5">
        <v>225</v>
      </c>
      <c r="J3" s="5">
        <v>149.5</v>
      </c>
      <c r="K3" s="2">
        <v>3</v>
      </c>
      <c r="L3" s="6">
        <v>4.67</v>
      </c>
      <c r="M3" s="7">
        <v>2.5</v>
      </c>
      <c r="N3" s="8">
        <f>I3*J3*K3*7.85/1000000</f>
        <v>0.79216312499999997</v>
      </c>
      <c r="O3" s="9">
        <v>0.58130000000000004</v>
      </c>
      <c r="P3" s="9">
        <f>N3-O3</f>
        <v>0.21086312499999993</v>
      </c>
      <c r="Q3" s="6">
        <f>(L3*N3-M3*P3)*G3</f>
        <v>3.1722439812500003</v>
      </c>
      <c r="R3" s="10" t="s">
        <v>1</v>
      </c>
      <c r="S3" s="10" t="s">
        <v>44</v>
      </c>
      <c r="T3" s="10">
        <v>1</v>
      </c>
      <c r="U3" s="10">
        <v>1</v>
      </c>
      <c r="V3" s="10">
        <v>0.08</v>
      </c>
      <c r="W3" s="10">
        <f>T3*V3/U3</f>
        <v>0.08</v>
      </c>
      <c r="X3" s="53">
        <f>(Q7+W7)*1.12</f>
        <v>4.0603706990000008</v>
      </c>
      <c r="Y3" s="53">
        <f>22000</f>
        <v>22000</v>
      </c>
      <c r="Z3" s="37">
        <v>30000</v>
      </c>
      <c r="AA3" s="38">
        <f>Y3/Z3</f>
        <v>0.73333333333333328</v>
      </c>
      <c r="AB3" s="38">
        <f>X3+AA3</f>
        <v>4.7937040323333342</v>
      </c>
      <c r="AC3" s="38"/>
    </row>
    <row r="4" spans="1:29" s="11" customFormat="1" ht="32.4" customHeight="1" x14ac:dyDescent="0.25">
      <c r="A4" s="46"/>
      <c r="B4" s="48"/>
      <c r="C4" s="51"/>
      <c r="D4" s="51"/>
      <c r="E4" s="24" t="s">
        <v>39</v>
      </c>
      <c r="F4" s="2" t="s">
        <v>40</v>
      </c>
      <c r="G4" s="3">
        <v>1</v>
      </c>
      <c r="H4" s="4"/>
      <c r="I4" s="5"/>
      <c r="J4" s="5"/>
      <c r="K4" s="2"/>
      <c r="L4" s="6">
        <v>7.9636999999999999E-2</v>
      </c>
      <c r="M4" s="7"/>
      <c r="N4" s="8"/>
      <c r="O4" s="12"/>
      <c r="P4" s="12"/>
      <c r="Q4" s="54">
        <f>G4*L4</f>
        <v>7.9636999999999999E-2</v>
      </c>
      <c r="R4" s="10" t="s">
        <v>43</v>
      </c>
      <c r="S4" s="10" t="s">
        <v>44</v>
      </c>
      <c r="T4" s="10">
        <v>1</v>
      </c>
      <c r="U4" s="10">
        <v>1</v>
      </c>
      <c r="V4" s="10">
        <v>0.08</v>
      </c>
      <c r="W4" s="10">
        <f>T4*V4/U4</f>
        <v>0.08</v>
      </c>
      <c r="X4" s="53"/>
      <c r="Y4" s="53"/>
      <c r="Z4" s="37"/>
      <c r="AA4" s="38"/>
      <c r="AB4" s="38"/>
      <c r="AC4" s="38"/>
    </row>
    <row r="5" spans="1:29" s="11" customFormat="1" ht="32.4" customHeight="1" x14ac:dyDescent="0.25">
      <c r="A5" s="46"/>
      <c r="B5" s="48"/>
      <c r="C5" s="51"/>
      <c r="D5" s="51"/>
      <c r="E5" s="1"/>
      <c r="F5" s="2"/>
      <c r="G5" s="3"/>
      <c r="H5" s="4"/>
      <c r="I5" s="5"/>
      <c r="J5" s="5"/>
      <c r="K5" s="2"/>
      <c r="L5" s="6"/>
      <c r="M5" s="7"/>
      <c r="N5" s="8"/>
      <c r="O5" s="12"/>
      <c r="P5" s="12"/>
      <c r="Q5" s="6"/>
      <c r="R5" s="10" t="s">
        <v>42</v>
      </c>
      <c r="S5" s="10" t="s">
        <v>44</v>
      </c>
      <c r="T5" s="10">
        <v>1</v>
      </c>
      <c r="U5" s="10">
        <v>1</v>
      </c>
      <c r="V5" s="10">
        <v>0.08</v>
      </c>
      <c r="W5" s="10">
        <f>T5*V5/U5</f>
        <v>0.08</v>
      </c>
      <c r="X5" s="53"/>
      <c r="Y5" s="53"/>
      <c r="Z5" s="37"/>
      <c r="AA5" s="38"/>
      <c r="AB5" s="38"/>
      <c r="AC5" s="38"/>
    </row>
    <row r="6" spans="1:29" s="11" customFormat="1" ht="32.4" customHeight="1" x14ac:dyDescent="0.25">
      <c r="A6" s="46"/>
      <c r="B6" s="48"/>
      <c r="C6" s="51"/>
      <c r="D6" s="51"/>
      <c r="E6" s="1"/>
      <c r="F6" s="2"/>
      <c r="G6" s="3"/>
      <c r="H6" s="4"/>
      <c r="I6" s="5"/>
      <c r="J6" s="5"/>
      <c r="K6" s="2"/>
      <c r="L6" s="6"/>
      <c r="M6" s="7"/>
      <c r="N6" s="8"/>
      <c r="O6" s="12"/>
      <c r="P6" s="12"/>
      <c r="Q6" s="6"/>
      <c r="R6" s="10" t="s">
        <v>45</v>
      </c>
      <c r="S6" s="10"/>
      <c r="T6" s="10">
        <f>0.85*3.14</f>
        <v>2.669</v>
      </c>
      <c r="U6" s="10">
        <v>1</v>
      </c>
      <c r="V6" s="10">
        <v>0.05</v>
      </c>
      <c r="W6" s="55">
        <f>T6*V6/U6</f>
        <v>0.13345000000000001</v>
      </c>
      <c r="X6" s="53"/>
      <c r="Y6" s="53"/>
      <c r="Z6" s="37"/>
      <c r="AA6" s="38"/>
      <c r="AB6" s="38"/>
      <c r="AC6" s="38"/>
    </row>
    <row r="7" spans="1:29" s="16" customFormat="1" ht="13.8" customHeight="1" x14ac:dyDescent="0.25">
      <c r="A7" s="43"/>
      <c r="B7" s="49"/>
      <c r="C7" s="52"/>
      <c r="D7" s="52"/>
      <c r="E7" s="39" t="s">
        <v>2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  <c r="Q7" s="13">
        <f>SUM(Q3:Q6)</f>
        <v>3.2518809812500002</v>
      </c>
      <c r="R7" s="14"/>
      <c r="S7" s="14"/>
      <c r="T7" s="14"/>
      <c r="U7" s="14"/>
      <c r="V7" s="14"/>
      <c r="W7" s="14">
        <f>SUM(W3:W6)</f>
        <v>0.37345</v>
      </c>
      <c r="X7" s="14" t="s">
        <v>46</v>
      </c>
      <c r="Y7" s="15"/>
      <c r="Z7" s="15"/>
      <c r="AA7" s="15"/>
      <c r="AB7" s="15"/>
      <c r="AC7" s="15"/>
    </row>
  </sheetData>
  <mergeCells count="30">
    <mergeCell ref="A3:A7"/>
    <mergeCell ref="B3:B7"/>
    <mergeCell ref="C3:C7"/>
    <mergeCell ref="D3:D7"/>
    <mergeCell ref="X3:X6"/>
    <mergeCell ref="E7:P7"/>
    <mergeCell ref="B1:B2"/>
    <mergeCell ref="C1:C2"/>
    <mergeCell ref="D1:D2"/>
    <mergeCell ref="E1:E2"/>
    <mergeCell ref="F1:F2"/>
    <mergeCell ref="L1:M1"/>
    <mergeCell ref="Z3:Z6"/>
    <mergeCell ref="AA3:AA6"/>
    <mergeCell ref="AB3:AB6"/>
    <mergeCell ref="AC3:AC6"/>
    <mergeCell ref="Y3:Y6"/>
    <mergeCell ref="G1:G2"/>
    <mergeCell ref="H1:H2"/>
    <mergeCell ref="I1:I2"/>
    <mergeCell ref="J1:J2"/>
    <mergeCell ref="K1:K2"/>
    <mergeCell ref="AB1:AB2"/>
    <mergeCell ref="AC1:AC2"/>
    <mergeCell ref="N1:P1"/>
    <mergeCell ref="Q1:Q2"/>
    <mergeCell ref="R1:W1"/>
    <mergeCell ref="Y1:Y2"/>
    <mergeCell ref="Z1:Z2"/>
    <mergeCell ref="AA1:AA2"/>
  </mergeCells>
  <phoneticPr fontId="2" type="noConversion"/>
  <conditionalFormatting sqref="B1:B2">
    <cfRule type="duplicateValues" dxfId="3" priority="2"/>
  </conditionalFormatting>
  <conditionalFormatting sqref="C1:C2">
    <cfRule type="duplicateValues" dxfId="2" priority="1"/>
  </conditionalFormatting>
  <conditionalFormatting sqref="B3:B6">
    <cfRule type="duplicateValues" dxfId="1" priority="8"/>
  </conditionalFormatting>
  <conditionalFormatting sqref="C3:C6">
    <cfRule type="duplicateValues" dxfId="0" priority="9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2023-03-01T11:20:45Z</dcterms:modified>
</cp:coreProperties>
</file>