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资料\河北光华荣昌采购工作\设变履行\2022.10.31日之后设变\B设变资料\J6L项目靠背骨架设变-2023.2.14\"/>
    </mc:Choice>
  </mc:AlternateContent>
  <xr:revisionPtr revIDLastSave="0" documentId="13_ncr:1_{2D7FA79A-243F-4CCE-8E90-F1700EA79238}" xr6:coauthVersionLast="47" xr6:coauthVersionMax="47" xr10:uidLastSave="{00000000-0000-0000-0000-000000000000}"/>
  <bookViews>
    <workbookView xWindow="-108" yWindow="-108" windowWidth="23256" windowHeight="12720" activeTab="2" xr2:uid="{00000000-000D-0000-FFFF-FFFF00000000}"/>
  </bookViews>
  <sheets>
    <sheet name="目标价" sheetId="1" r:id="rId1"/>
    <sheet name="目标价 -设变后（根据前期定价时材料费核算）" sheetId="5" r:id="rId2"/>
    <sheet name="目标价 -设变后 (根据1-2月材料费核算)" sheetId="6" r:id="rId3"/>
    <sheet name="Sheet1" sheetId="4" r:id="rId4"/>
    <sheet name="汇总" sheetId="2" state="hidden" r:id="rId5"/>
    <sheet name="物料及工装采购价格审批表" sheetId="3" state="hidden" r:id="rId6"/>
  </sheets>
  <definedNames>
    <definedName name="_xlnm._FilterDatabase" localSheetId="0" hidden="1">目标价!$A$3:$XDE$65</definedName>
    <definedName name="_xlnm._FilterDatabase" localSheetId="2" hidden="1">'目标价 -设变后 (根据1-2月材料费核算)'!$A$3:$XDE$65</definedName>
    <definedName name="_xlnm._FilterDatabase" localSheetId="1" hidden="1">'目标价 -设变后（根据前期定价时材料费核算）'!$A$3:$XDE$65</definedName>
  </definedNames>
  <calcPr calcId="191029"/>
</workbook>
</file>

<file path=xl/calcChain.xml><?xml version="1.0" encoding="utf-8"?>
<calcChain xmlns="http://schemas.openxmlformats.org/spreadsheetml/2006/main">
  <c r="O64" i="6" l="1"/>
  <c r="O33" i="6"/>
  <c r="S34" i="6"/>
  <c r="AC65" i="5"/>
  <c r="AC34" i="5"/>
  <c r="AC65" i="6"/>
  <c r="D2" i="4"/>
  <c r="B2" i="4"/>
  <c r="V61" i="6"/>
  <c r="Y61" i="6" s="1"/>
  <c r="Y60" i="6"/>
  <c r="AG59" i="6"/>
  <c r="AG58" i="6"/>
  <c r="S58" i="6"/>
  <c r="AG57" i="6"/>
  <c r="Y57" i="6"/>
  <c r="S57" i="6"/>
  <c r="J56" i="6"/>
  <c r="AG55" i="6"/>
  <c r="S55" i="6"/>
  <c r="J55" i="6"/>
  <c r="S54" i="6"/>
  <c r="O54" i="6"/>
  <c r="AG54" i="6" s="1"/>
  <c r="AG53" i="6"/>
  <c r="J53" i="6"/>
  <c r="Y52" i="6"/>
  <c r="AG51" i="6"/>
  <c r="J51" i="6"/>
  <c r="AG50" i="6"/>
  <c r="Y50" i="6"/>
  <c r="P50" i="6"/>
  <c r="S50" i="6" s="1"/>
  <c r="J50" i="6"/>
  <c r="Y49" i="6"/>
  <c r="AG48" i="6"/>
  <c r="J48" i="6"/>
  <c r="AG47" i="6"/>
  <c r="Y47" i="6"/>
  <c r="P47" i="6"/>
  <c r="S47" i="6" s="1"/>
  <c r="J47" i="6"/>
  <c r="AG46" i="6"/>
  <c r="S46" i="6"/>
  <c r="Q46" i="6"/>
  <c r="J46" i="6"/>
  <c r="AG45" i="6"/>
  <c r="Y45" i="6"/>
  <c r="AG44" i="6"/>
  <c r="AG43" i="6"/>
  <c r="Y42" i="6"/>
  <c r="AG41" i="6"/>
  <c r="Y41" i="6"/>
  <c r="AG40" i="6"/>
  <c r="Y40" i="6"/>
  <c r="P40" i="6"/>
  <c r="S40" i="6" s="1"/>
  <c r="Y39" i="6"/>
  <c r="O39" i="6"/>
  <c r="AG39" i="6" s="1"/>
  <c r="N39" i="6"/>
  <c r="P39" i="6" s="1"/>
  <c r="S39" i="6" s="1"/>
  <c r="AG38" i="6"/>
  <c r="Y38" i="6"/>
  <c r="AG37" i="6"/>
  <c r="AG36" i="6"/>
  <c r="Y36" i="6"/>
  <c r="AG35" i="6"/>
  <c r="Y35" i="6"/>
  <c r="Y65" i="6" s="1"/>
  <c r="S35" i="6"/>
  <c r="P35" i="6"/>
  <c r="Y30" i="6"/>
  <c r="Y29" i="6"/>
  <c r="J28" i="6"/>
  <c r="AG27" i="6"/>
  <c r="S27" i="6"/>
  <c r="J27" i="6"/>
  <c r="O26" i="6"/>
  <c r="J26" i="6" s="1"/>
  <c r="AG25" i="6"/>
  <c r="J25" i="6"/>
  <c r="Y24" i="6"/>
  <c r="AG23" i="6"/>
  <c r="J23" i="6"/>
  <c r="AG22" i="6"/>
  <c r="Y22" i="6"/>
  <c r="P22" i="6"/>
  <c r="S22" i="6" s="1"/>
  <c r="J22" i="6"/>
  <c r="AG21" i="6"/>
  <c r="S21" i="6"/>
  <c r="J21" i="6"/>
  <c r="AG20" i="6"/>
  <c r="Y20" i="6"/>
  <c r="J20" i="6"/>
  <c r="Y19" i="6"/>
  <c r="O19" i="6"/>
  <c r="AG19" i="6" s="1"/>
  <c r="N19" i="6"/>
  <c r="Y18" i="6"/>
  <c r="AG17" i="6"/>
  <c r="J17" i="6"/>
  <c r="AG16" i="6"/>
  <c r="Y16" i="6"/>
  <c r="S16" i="6"/>
  <c r="P16" i="6"/>
  <c r="J16" i="6"/>
  <c r="AG15" i="6"/>
  <c r="Q15" i="6"/>
  <c r="S15" i="6" s="1"/>
  <c r="J15" i="6"/>
  <c r="AG14" i="6"/>
  <c r="Y14" i="6"/>
  <c r="AG13" i="6"/>
  <c r="AG12" i="6"/>
  <c r="Y11" i="6"/>
  <c r="AG10" i="6"/>
  <c r="Y10" i="6"/>
  <c r="AG9" i="6"/>
  <c r="Y9" i="6"/>
  <c r="S9" i="6"/>
  <c r="P9" i="6"/>
  <c r="Y8" i="6"/>
  <c r="P8" i="6"/>
  <c r="O8" i="6"/>
  <c r="AG8" i="6" s="1"/>
  <c r="N8" i="6"/>
  <c r="S8" i="6" s="1"/>
  <c r="AG7" i="6"/>
  <c r="Y7" i="6"/>
  <c r="AG6" i="6"/>
  <c r="AG5" i="6"/>
  <c r="Y5" i="6"/>
  <c r="AG4" i="6"/>
  <c r="Y4" i="6"/>
  <c r="Y34" i="6" s="1"/>
  <c r="P4" i="6"/>
  <c r="S4" i="6" s="1"/>
  <c r="S65" i="6" l="1"/>
  <c r="Z65" i="6" s="1"/>
  <c r="J19" i="6"/>
  <c r="S26" i="6"/>
  <c r="AG26" i="6"/>
  <c r="S19" i="6"/>
  <c r="Z34" i="6" s="1"/>
  <c r="AC34" i="6" s="1"/>
  <c r="J54" i="6"/>
  <c r="S55" i="5" l="1"/>
  <c r="J55" i="5"/>
  <c r="Q46" i="5"/>
  <c r="S46" i="5" s="1"/>
  <c r="J46" i="5"/>
  <c r="S27" i="5"/>
  <c r="S15" i="5" l="1"/>
  <c r="Q15" i="5"/>
  <c r="V61" i="5"/>
  <c r="Y61" i="5" s="1"/>
  <c r="Y60" i="5"/>
  <c r="AG59" i="5"/>
  <c r="AG58" i="5"/>
  <c r="S58" i="5"/>
  <c r="AG57" i="5"/>
  <c r="Y57" i="5"/>
  <c r="S57" i="5"/>
  <c r="J56" i="5"/>
  <c r="AG55" i="5"/>
  <c r="O54" i="5"/>
  <c r="S54" i="5" s="1"/>
  <c r="AG53" i="5"/>
  <c r="J53" i="5"/>
  <c r="Y52" i="5"/>
  <c r="AG51" i="5"/>
  <c r="J51" i="5"/>
  <c r="AG50" i="5"/>
  <c r="Y50" i="5"/>
  <c r="S50" i="5"/>
  <c r="P50" i="5"/>
  <c r="J50" i="5"/>
  <c r="Y49" i="5"/>
  <c r="AG48" i="5"/>
  <c r="J48" i="5"/>
  <c r="AG47" i="5"/>
  <c r="Y47" i="5"/>
  <c r="S47" i="5"/>
  <c r="P47" i="5"/>
  <c r="J47" i="5"/>
  <c r="AG46" i="5"/>
  <c r="AG45" i="5"/>
  <c r="Y45" i="5"/>
  <c r="AG44" i="5"/>
  <c r="AG43" i="5"/>
  <c r="Y42" i="5"/>
  <c r="AG41" i="5"/>
  <c r="Y41" i="5"/>
  <c r="AG40" i="5"/>
  <c r="Y40" i="5"/>
  <c r="P40" i="5"/>
  <c r="S40" i="5" s="1"/>
  <c r="Y39" i="5"/>
  <c r="P39" i="5"/>
  <c r="O39" i="5"/>
  <c r="AG39" i="5" s="1"/>
  <c r="N39" i="5"/>
  <c r="S39" i="5" s="1"/>
  <c r="AG38" i="5"/>
  <c r="Y38" i="5"/>
  <c r="Y65" i="5" s="1"/>
  <c r="AG37" i="5"/>
  <c r="AG36" i="5"/>
  <c r="Y36" i="5"/>
  <c r="AG35" i="5"/>
  <c r="Y35" i="5"/>
  <c r="P35" i="5"/>
  <c r="S35" i="5" s="1"/>
  <c r="S65" i="5" s="1"/>
  <c r="Y30" i="5"/>
  <c r="Y29" i="5"/>
  <c r="J28" i="5"/>
  <c r="AG27" i="5"/>
  <c r="J27" i="5"/>
  <c r="O26" i="5"/>
  <c r="J26" i="5" s="1"/>
  <c r="AG25" i="5"/>
  <c r="J25" i="5"/>
  <c r="Y24" i="5"/>
  <c r="AG23" i="5"/>
  <c r="J23" i="5"/>
  <c r="AG22" i="5"/>
  <c r="Y22" i="5"/>
  <c r="P22" i="5"/>
  <c r="S22" i="5" s="1"/>
  <c r="J22" i="5"/>
  <c r="AG21" i="5"/>
  <c r="S21" i="5"/>
  <c r="J21" i="5"/>
  <c r="AG20" i="5"/>
  <c r="Y20" i="5"/>
  <c r="J20" i="5"/>
  <c r="AG19" i="5"/>
  <c r="Y19" i="5"/>
  <c r="S19" i="5"/>
  <c r="O19" i="5"/>
  <c r="N19" i="5"/>
  <c r="J19" i="5"/>
  <c r="Y18" i="5"/>
  <c r="AG17" i="5"/>
  <c r="J17" i="5"/>
  <c r="AG16" i="5"/>
  <c r="Y16" i="5"/>
  <c r="P16" i="5"/>
  <c r="S16" i="5" s="1"/>
  <c r="J16" i="5"/>
  <c r="AG15" i="5"/>
  <c r="J15" i="5"/>
  <c r="AG14" i="5"/>
  <c r="Y14" i="5"/>
  <c r="AG13" i="5"/>
  <c r="AG12" i="5"/>
  <c r="Y11" i="5"/>
  <c r="AG10" i="5"/>
  <c r="Y10" i="5"/>
  <c r="AG9" i="5"/>
  <c r="Y9" i="5"/>
  <c r="P9" i="5"/>
  <c r="S9" i="5" s="1"/>
  <c r="Y8" i="5"/>
  <c r="O8" i="5"/>
  <c r="AG8" i="5" s="1"/>
  <c r="N8" i="5"/>
  <c r="AG7" i="5"/>
  <c r="Y7" i="5"/>
  <c r="AG6" i="5"/>
  <c r="AG5" i="5"/>
  <c r="Y5" i="5"/>
  <c r="AG4" i="5"/>
  <c r="Y4" i="5"/>
  <c r="Y34" i="5" s="1"/>
  <c r="S4" i="5"/>
  <c r="P4" i="5"/>
  <c r="Y57" i="1"/>
  <c r="S58" i="1"/>
  <c r="S57" i="1"/>
  <c r="P35" i="1"/>
  <c r="S35" i="1"/>
  <c r="N39" i="1"/>
  <c r="O39" i="1"/>
  <c r="P39" i="1"/>
  <c r="S39" i="1"/>
  <c r="P40" i="1"/>
  <c r="S40" i="1"/>
  <c r="O46" i="1"/>
  <c r="S46" i="1"/>
  <c r="P47" i="1"/>
  <c r="S47" i="1"/>
  <c r="P50" i="1"/>
  <c r="S50" i="1"/>
  <c r="O54" i="1"/>
  <c r="S54" i="1"/>
  <c r="S65" i="1"/>
  <c r="Y35" i="1"/>
  <c r="Y36" i="1"/>
  <c r="Y38" i="1"/>
  <c r="Y39" i="1"/>
  <c r="Y40" i="1"/>
  <c r="Y41" i="1"/>
  <c r="Y42" i="1"/>
  <c r="Y45" i="1"/>
  <c r="Y46" i="1"/>
  <c r="Y47" i="1"/>
  <c r="Y49" i="1"/>
  <c r="Y50" i="1"/>
  <c r="Y52" i="1"/>
  <c r="Y60" i="1"/>
  <c r="V61" i="1"/>
  <c r="Y61" i="1"/>
  <c r="Y65" i="1"/>
  <c r="Z65" i="1"/>
  <c r="AG59" i="1"/>
  <c r="AG58" i="1"/>
  <c r="AG57" i="1"/>
  <c r="J56" i="1"/>
  <c r="AG55" i="1"/>
  <c r="J55" i="1"/>
  <c r="AG54" i="1"/>
  <c r="J54" i="1"/>
  <c r="AG53" i="1"/>
  <c r="J53" i="1"/>
  <c r="AG51" i="1"/>
  <c r="J51" i="1"/>
  <c r="AG50" i="1"/>
  <c r="J50" i="1"/>
  <c r="AG48" i="1"/>
  <c r="J48" i="1"/>
  <c r="AG47" i="1"/>
  <c r="J47" i="1"/>
  <c r="AG46" i="1"/>
  <c r="N46" i="1"/>
  <c r="J46" i="1"/>
  <c r="AG45" i="1"/>
  <c r="AG44" i="1"/>
  <c r="AG43" i="1"/>
  <c r="AG41" i="1"/>
  <c r="AG40" i="1"/>
  <c r="AG39" i="1"/>
  <c r="AG38" i="1"/>
  <c r="AG37" i="1"/>
  <c r="AG36" i="1"/>
  <c r="AG35" i="1"/>
  <c r="B1" i="4"/>
  <c r="A1" i="4"/>
  <c r="P4" i="1"/>
  <c r="S4" i="1"/>
  <c r="N8" i="1"/>
  <c r="O8" i="1"/>
  <c r="P8" i="1"/>
  <c r="S8" i="1"/>
  <c r="P9" i="1"/>
  <c r="S9" i="1"/>
  <c r="O15" i="1"/>
  <c r="S15" i="1"/>
  <c r="P16" i="1"/>
  <c r="S16" i="1"/>
  <c r="O19" i="1"/>
  <c r="S19" i="1"/>
  <c r="S21" i="1"/>
  <c r="P22" i="1"/>
  <c r="S22" i="1"/>
  <c r="O26" i="1"/>
  <c r="S26" i="1"/>
  <c r="S34" i="1"/>
  <c r="Y4" i="1"/>
  <c r="Y5" i="1"/>
  <c r="Y7" i="1"/>
  <c r="Y8" i="1"/>
  <c r="Y9" i="1"/>
  <c r="Y10" i="1"/>
  <c r="Y11" i="1"/>
  <c r="Y14" i="1"/>
  <c r="Y15" i="1"/>
  <c r="Y16" i="1"/>
  <c r="Y18" i="1"/>
  <c r="Y19" i="1"/>
  <c r="Y20" i="1"/>
  <c r="Y22" i="1"/>
  <c r="Y24" i="1"/>
  <c r="Y29" i="1"/>
  <c r="Y30" i="1"/>
  <c r="Y34" i="1"/>
  <c r="Z34" i="1"/>
  <c r="N19" i="1"/>
  <c r="N15" i="1"/>
  <c r="J28" i="1"/>
  <c r="AG27" i="1"/>
  <c r="J27" i="1"/>
  <c r="AG26" i="1"/>
  <c r="J26" i="1"/>
  <c r="AG25" i="1"/>
  <c r="J25" i="1"/>
  <c r="AG23" i="1"/>
  <c r="J23" i="1"/>
  <c r="AG22" i="1"/>
  <c r="J22" i="1"/>
  <c r="AG21" i="1"/>
  <c r="J21" i="1"/>
  <c r="AG20" i="1"/>
  <c r="J20" i="1"/>
  <c r="AG19" i="1"/>
  <c r="J19" i="1"/>
  <c r="AG17" i="1"/>
  <c r="J17" i="1"/>
  <c r="AG16" i="1"/>
  <c r="J16" i="1"/>
  <c r="AG15" i="1"/>
  <c r="J15" i="1"/>
  <c r="AG14" i="1"/>
  <c r="AG13" i="1"/>
  <c r="AG12" i="1"/>
  <c r="AG10" i="1"/>
  <c r="AG9" i="1"/>
  <c r="AG8" i="1"/>
  <c r="AG7" i="1"/>
  <c r="AG6" i="1"/>
  <c r="AG5" i="1"/>
  <c r="AG4" i="1"/>
  <c r="Z65" i="5" l="1"/>
  <c r="AG54" i="5"/>
  <c r="S26" i="5"/>
  <c r="AG26" i="5"/>
  <c r="P8" i="5"/>
  <c r="S8" i="5" s="1"/>
  <c r="S34" i="5" s="1"/>
  <c r="Z34" i="5" s="1"/>
  <c r="J5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I9" authorId="0" shapeId="0" xr:uid="{A69E353C-1AC2-418A-BDD0-196AC0F1F19E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新强力2.0，河北1.5</t>
        </r>
      </text>
    </comment>
    <comment ref="Q9" authorId="0" shapeId="0" xr:uid="{7AFFACF3-7AE8-41B2-A2DF-6BD1176FA05D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新强力5.82，河北5.44</t>
        </r>
      </text>
    </comment>
    <comment ref="I26" authorId="0" shapeId="0" xr:uid="{078582B4-1E7F-4D6E-8722-E99391F4B2F3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新强力2.0 河北1.5</t>
        </r>
      </text>
    </comment>
    <comment ref="S27" authorId="0" shapeId="0" xr:uid="{BE20639F-E909-46BF-909A-C55AB150CAA5}">
      <text>
        <r>
          <rPr>
            <b/>
            <sz val="9"/>
            <color indexed="81"/>
            <rFont val="宋体"/>
            <family val="3"/>
            <charset val="134"/>
          </rPr>
          <t>吴英格
新强力外采件1.69</t>
        </r>
      </text>
    </comment>
    <comment ref="W30" authorId="0" shapeId="0" xr:uid="{1C21806D-C406-4C2A-BFA0-AFB5794B26D2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新强力按0.06 河北按0.05</t>
        </r>
      </text>
    </comment>
    <comment ref="AA34" authorId="0" shapeId="0" xr:uid="{1EB5670A-CBAA-4F9C-B89B-638788625B79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不含长春的卸车费，500件/次</t>
        </r>
      </text>
    </comment>
    <comment ref="I40" authorId="0" shapeId="0" xr:uid="{95CA4DCD-67EA-4CEF-A631-0A3B6534E051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新强力2.0，河北1.5</t>
        </r>
      </text>
    </comment>
    <comment ref="Q40" authorId="0" shapeId="0" xr:uid="{48BEE433-5B69-49DE-B554-7D84D5666C77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新强力5.82，河北5.44</t>
        </r>
      </text>
    </comment>
    <comment ref="I54" authorId="0" shapeId="0" xr:uid="{96EB7C1E-0C21-4511-B24E-C4ED042DF782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新强力2.0 河北1.5</t>
        </r>
      </text>
    </comment>
    <comment ref="S55" authorId="0" shapeId="0" xr:uid="{62901B50-C493-4B5E-BA23-9C1832A82295}">
      <text>
        <r>
          <rPr>
            <b/>
            <sz val="9"/>
            <color indexed="81"/>
            <rFont val="宋体"/>
            <family val="3"/>
            <charset val="134"/>
          </rPr>
          <t>吴英格
新强力外采件1.69</t>
        </r>
      </text>
    </comment>
    <comment ref="S57" authorId="0" shapeId="0" xr:uid="{641C217D-969C-4F2C-B2DA-8EC465833610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外购件</t>
        </r>
      </text>
    </comment>
    <comment ref="S58" authorId="0" shapeId="0" xr:uid="{409EC10A-B049-410A-AA60-AF25A5A22EC1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外购件</t>
        </r>
      </text>
    </comment>
    <comment ref="S59" authorId="0" shapeId="0" xr:uid="{7BBE1CB3-D341-4FB5-8CBC-D2CCA89F191D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外购件</t>
        </r>
      </text>
    </comment>
    <comment ref="W61" authorId="0" shapeId="0" xr:uid="{5F7CC702-45FA-445A-9ADB-E2C22E3BB8B8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新强力按0.06 河北按0.05</t>
        </r>
      </text>
    </comment>
    <comment ref="AA65" authorId="0" shapeId="0" xr:uid="{94009A51-E2FC-402C-A172-B618894FF11E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不含长春的卸车费，500件/次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I9" authorId="0" shapeId="0" xr:uid="{AD356BBB-664A-4486-BEDA-3F2C4F323A44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新强力2.0，河北1.5</t>
        </r>
      </text>
    </comment>
    <comment ref="Q9" authorId="0" shapeId="0" xr:uid="{899CACE8-0C14-4BA7-BDEC-7752A3147232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新强力5.82，河北5.44</t>
        </r>
      </text>
    </comment>
    <comment ref="F15" authorId="0" shapeId="0" xr:uid="{AF489DFD-33D3-4B50-B847-6B13E5FF0B7B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由板条变更为钢丝</t>
        </r>
      </text>
    </comment>
    <comment ref="I26" authorId="0" shapeId="0" xr:uid="{5332863A-F779-450A-8284-FA08EC207B03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新强力2.0 河北1.5</t>
        </r>
      </text>
    </comment>
    <comment ref="W30" authorId="0" shapeId="0" xr:uid="{56F842CB-2D1E-4255-B9D0-ACAD10E455E6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新强力按0.06 河北按0.05</t>
        </r>
      </text>
    </comment>
    <comment ref="AA34" authorId="0" shapeId="0" xr:uid="{EAB6462F-5E8A-401D-AA59-AF745E01E75A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不含长春的卸车费，500件/次</t>
        </r>
      </text>
    </comment>
    <comment ref="I40" authorId="0" shapeId="0" xr:uid="{21C2C958-E0C9-4E3D-A210-05CE0E2C9397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新强力2.0，河北1.5</t>
        </r>
      </text>
    </comment>
    <comment ref="Q40" authorId="0" shapeId="0" xr:uid="{E5A609CB-5BD4-4C26-8AC9-25A490F322D7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新强力5.82，河北5.44</t>
        </r>
      </text>
    </comment>
    <comment ref="F46" authorId="0" shapeId="0" xr:uid="{50121736-B520-40F8-B052-33D4AD8FED62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由板条变更为钢丝</t>
        </r>
      </text>
    </comment>
    <comment ref="I54" authorId="0" shapeId="0" xr:uid="{09DB6C77-F279-43FC-9BA8-6E28ED16E5DD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新强力2.0 河北1.5</t>
        </r>
      </text>
    </comment>
    <comment ref="S57" authorId="0" shapeId="0" xr:uid="{81A31E16-8948-4F65-815D-53CAB9F7D1F3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外购件</t>
        </r>
      </text>
    </comment>
    <comment ref="S58" authorId="0" shapeId="0" xr:uid="{C09491A7-9799-4511-A90E-517A62B56961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外购件</t>
        </r>
      </text>
    </comment>
    <comment ref="S59" authorId="0" shapeId="0" xr:uid="{A141C6B0-D135-4B95-9AAF-752A588866C2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外购件</t>
        </r>
      </text>
    </comment>
    <comment ref="W61" authorId="0" shapeId="0" xr:uid="{CF0B2975-8EC5-4752-BB1C-D54EE0336772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新强力按0.06 河北按0.05</t>
        </r>
      </text>
    </comment>
    <comment ref="AA65" authorId="0" shapeId="0" xr:uid="{31E76376-8580-46B8-9516-F5F88515CBDA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不含长春的卸车费，500件/次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I9" authorId="0" shapeId="0" xr:uid="{22F25811-7B98-4C8E-9BC8-B2560516EDFD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新强力2.0，河北1.5</t>
        </r>
      </text>
    </comment>
    <comment ref="F15" authorId="0" shapeId="0" xr:uid="{60D4BF62-1577-4609-835C-86EB85F0EED7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由板条变更为钢丝</t>
        </r>
      </text>
    </comment>
    <comment ref="I26" authorId="0" shapeId="0" xr:uid="{A2C51C13-A605-4329-A1B6-B543D476559A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新强力2.0 河北1.5</t>
        </r>
      </text>
    </comment>
    <comment ref="W30" authorId="0" shapeId="0" xr:uid="{092CD6C9-7918-4FFC-A93D-C27CA0BEBAB9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新强力按0.06 河北按0.05</t>
        </r>
      </text>
    </comment>
    <comment ref="AA34" authorId="0" shapeId="0" xr:uid="{03533CBE-BED3-4436-BFB0-68BEAB7B7A28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不含长春的卸车费，500件/次</t>
        </r>
      </text>
    </comment>
    <comment ref="I40" authorId="0" shapeId="0" xr:uid="{AC10284D-E3D6-4436-AE28-8185EE31D1D1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新强力2.0，河北1.5</t>
        </r>
      </text>
    </comment>
    <comment ref="F46" authorId="0" shapeId="0" xr:uid="{13317B42-EEC1-4256-9540-D8C2E3275175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由板条变更为钢丝</t>
        </r>
      </text>
    </comment>
    <comment ref="I54" authorId="0" shapeId="0" xr:uid="{49696659-FC17-44E6-9EAA-03668FF7DDD9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新强力2.0 河北1.5</t>
        </r>
      </text>
    </comment>
    <comment ref="S57" authorId="0" shapeId="0" xr:uid="{B1F1263A-20FA-4DC0-8345-F737E531F3A8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外购件</t>
        </r>
      </text>
    </comment>
    <comment ref="S58" authorId="0" shapeId="0" xr:uid="{A71B05AE-27D1-4ADA-9C62-D3577BD5A8F4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外购件</t>
        </r>
      </text>
    </comment>
    <comment ref="S59" authorId="0" shapeId="0" xr:uid="{BB9DB4F7-D660-44FA-8993-06C241CD1378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外购件</t>
        </r>
      </text>
    </comment>
    <comment ref="W61" authorId="0" shapeId="0" xr:uid="{7CE40F37-57C8-4E5F-8BCB-2ABAA57B8C6A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新强力按0.06 河北按0.05</t>
        </r>
      </text>
    </comment>
    <comment ref="AA65" authorId="0" shapeId="0" xr:uid="{69079AC7-2A79-4093-9439-8DC5FA2E5C88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不含长春的卸车费，500件/次</t>
        </r>
      </text>
    </comment>
  </commentList>
</comments>
</file>

<file path=xl/sharedStrings.xml><?xml version="1.0" encoding="utf-8"?>
<sst xmlns="http://schemas.openxmlformats.org/spreadsheetml/2006/main" count="686" uniqueCount="131">
  <si>
    <t>目标价</t>
  </si>
  <si>
    <t>序</t>
  </si>
  <si>
    <t>使用单位</t>
  </si>
  <si>
    <t>QAD编码</t>
  </si>
  <si>
    <t>总成名称</t>
  </si>
  <si>
    <t>名称</t>
  </si>
  <si>
    <t>自制/外协</t>
  </si>
  <si>
    <t>数量</t>
  </si>
  <si>
    <t>净重尺寸</t>
  </si>
  <si>
    <t>下料尺寸</t>
  </si>
  <si>
    <t>重量</t>
  </si>
  <si>
    <t>未税单价</t>
  </si>
  <si>
    <t>材料费</t>
  </si>
  <si>
    <t>加工成本</t>
  </si>
  <si>
    <t>系数</t>
  </si>
  <si>
    <t>是否单独算运费</t>
  </si>
  <si>
    <t>是否单独算包装费</t>
  </si>
  <si>
    <t>未税价</t>
  </si>
  <si>
    <t>未税模具费</t>
  </si>
  <si>
    <t>模具分摊数量</t>
  </si>
  <si>
    <t>模摊费</t>
  </si>
  <si>
    <t>号</t>
  </si>
  <si>
    <t>长mm</t>
  </si>
  <si>
    <t>宽mm</t>
  </si>
  <si>
    <t>厚mm</t>
  </si>
  <si>
    <t>毛重</t>
  </si>
  <si>
    <t>净重</t>
  </si>
  <si>
    <t>废铁</t>
  </si>
  <si>
    <t>材料</t>
  </si>
  <si>
    <t>工序</t>
  </si>
  <si>
    <t>吨位</t>
  </si>
  <si>
    <t>工序数</t>
  </si>
  <si>
    <t>工序费</t>
  </si>
  <si>
    <t>出件数</t>
  </si>
  <si>
    <t>合计</t>
  </si>
  <si>
    <t>长春</t>
  </si>
  <si>
    <t>SHT0012305</t>
  </si>
  <si>
    <t>靠背骨架总成-气动腰托</t>
  </si>
  <si>
    <t>SHT0012225头枕主体管</t>
  </si>
  <si>
    <t>自制</t>
  </si>
  <si>
    <t>1.5</t>
  </si>
  <si>
    <t>切管</t>
  </si>
  <si>
    <t>38.15（发200件/次）
37（发300件/次）
36.14（发500件/次）</t>
  </si>
  <si>
    <t>折弯*2</t>
  </si>
  <si>
    <t>切弧*2</t>
  </si>
  <si>
    <t>63T</t>
  </si>
  <si>
    <t>冲孔</t>
  </si>
  <si>
    <t>40T</t>
  </si>
  <si>
    <t>SHT0014489头枕支撑条</t>
  </si>
  <si>
    <t>2</t>
  </si>
  <si>
    <t>切断</t>
  </si>
  <si>
    <t>SHT0012507靠背主体管</t>
  </si>
  <si>
    <t>折弯</t>
  </si>
  <si>
    <t>拍扁</t>
  </si>
  <si>
    <t>80T</t>
  </si>
  <si>
    <t>冲流水孔*3</t>
  </si>
  <si>
    <t>25T</t>
  </si>
  <si>
    <t>H5-6802136靠背支撑板条1</t>
  </si>
  <si>
    <t>2.0</t>
  </si>
  <si>
    <t>H5-6802114靠背钢管上横管</t>
  </si>
  <si>
    <t>D04-6802106腰托固定衬条1</t>
  </si>
  <si>
    <t>Q235</t>
  </si>
  <si>
    <t>SQX3000-6802113支撑钢丝</t>
  </si>
  <si>
    <t>Q235 Ø6</t>
  </si>
  <si>
    <t>SHT0012313靠背钢管下支撑管</t>
  </si>
  <si>
    <t>外购</t>
  </si>
  <si>
    <t>SHT0012506侧翼支撑钢丝</t>
  </si>
  <si>
    <t>Q235 Ø8</t>
  </si>
  <si>
    <t>8</t>
  </si>
  <si>
    <t>SHT0012448靠背骨架内衬管</t>
  </si>
  <si>
    <t>H5-6802149支撑框线</t>
  </si>
  <si>
    <t>6</t>
  </si>
  <si>
    <t>Q37C10 M10点焊螺母</t>
  </si>
  <si>
    <t>螺母焊接</t>
  </si>
  <si>
    <t>电泳㎡</t>
  </si>
  <si>
    <t>SHT0012990</t>
  </si>
  <si>
    <t>靠背骨架总成-机械腰托</t>
  </si>
  <si>
    <t>36.25（发200件/次）
35（发300件/次）
34.24（发500件/次）</t>
  </si>
  <si>
    <t>H4A-6802123腰托上固定片</t>
  </si>
  <si>
    <t>1</t>
  </si>
  <si>
    <t>H4A-6802124腰托下固定片</t>
  </si>
  <si>
    <t>H3-6802103旋转轴固定板</t>
  </si>
  <si>
    <t>2.5</t>
  </si>
  <si>
    <t>目标未税价</t>
    <phoneticPr fontId="19" type="noConversion"/>
  </si>
  <si>
    <t>物料及工装采购价格审批表（未税、元）</t>
    <phoneticPr fontId="17" type="noConversion"/>
  </si>
  <si>
    <t>编号：</t>
    <phoneticPr fontId="17" type="noConversion"/>
  </si>
  <si>
    <t>序号</t>
    <phoneticPr fontId="17" type="noConversion"/>
  </si>
  <si>
    <t>图号/编码</t>
    <phoneticPr fontId="17" type="noConversion"/>
  </si>
  <si>
    <t>物料/工装名称</t>
    <phoneticPr fontId="17" type="noConversion"/>
  </si>
  <si>
    <t>单位</t>
    <phoneticPr fontId="17" type="noConversion"/>
  </si>
  <si>
    <t>厂家报价</t>
    <phoneticPr fontId="17" type="noConversion"/>
  </si>
  <si>
    <t>增值税率</t>
    <phoneticPr fontId="17" type="noConversion"/>
  </si>
  <si>
    <t>目标价格</t>
    <phoneticPr fontId="17" type="noConversion"/>
  </si>
  <si>
    <t>报批价格</t>
    <phoneticPr fontId="17" type="noConversion"/>
  </si>
  <si>
    <t>审批价格</t>
    <phoneticPr fontId="17" type="noConversion"/>
  </si>
  <si>
    <t>供应商</t>
    <phoneticPr fontId="17" type="noConversion"/>
  </si>
  <si>
    <t>备注</t>
    <phoneticPr fontId="17" type="noConversion"/>
  </si>
  <si>
    <t>SHT0012305</t>
    <phoneticPr fontId="19" type="noConversion"/>
  </si>
  <si>
    <t>靠背骨架总成-气动腰托</t>
    <phoneticPr fontId="19" type="noConversion"/>
  </si>
  <si>
    <t>件</t>
    <phoneticPr fontId="19" type="noConversion"/>
  </si>
  <si>
    <t>49.77（发≥500件/次）
49.93（发&lt; 500件/次）
（不含卸车费）</t>
    <phoneticPr fontId="19" type="noConversion"/>
  </si>
  <si>
    <t>河北新强力机械制造有限公司</t>
    <phoneticPr fontId="19" type="noConversion"/>
  </si>
  <si>
    <t>SHT0012990</t>
    <phoneticPr fontId="19" type="noConversion"/>
  </si>
  <si>
    <t>靠背骨架总成-机械腰托</t>
    <phoneticPr fontId="19" type="noConversion"/>
  </si>
  <si>
    <t>件</t>
    <phoneticPr fontId="19" type="noConversion"/>
  </si>
  <si>
    <t>48.15（发≥500件/次）
48.31（发&lt; 500件/次）
（不含卸车费）</t>
    <phoneticPr fontId="19" type="noConversion"/>
  </si>
  <si>
    <t>河北新强力机械制造有限公司</t>
    <phoneticPr fontId="19" type="noConversion"/>
  </si>
  <si>
    <t>说明：
1.长春J6L项目借用河北新强力的两种靠背骨架，两种靠背骨架分别为SHT0012305和SHT0012990。
2.我部同时核算目标价，目标价与报价差异较大，为防止一家独断，故又咨询新厂家，回复如下：
a.文安恒德SHT0012305未税价56.6元，SHT0012990未税价54.4元，合计111元（不含模检具），模检具共计95350元（预付50%，剩余50%分摊至5万件产品）。
b.文安伟祥汽车座椅有限公司，未税报价65元/件（不含运费）。
c.目前长春属地化供应商长春智恒，最低价SHT0012305未税价53.5元，SHT0012990未税价52.81元，合计106.31元。
d.新强力最低价SHT0012305未税价49.77元（≥500件/次）、49.93（发&lt; 500件/次），均不含卸车费，SHT0012990未税价48.15（发≥500件/次）、48.31（发&lt; 500件/次），不含卸车费，合计97.92元（≥500件/次）、98.24元（小于500件/次）。
4.根据以上数据分析，我司目标价与市场价格存在较大差异，从材料费、加工费及给定系数上并不能完全代表市场水平，在此情况下或是我司自制来降低成本，或是通过市场对比选择低价者。
5.本次由于J6L项目9月量产，建议先与新强力签订批量协议（借用件不需要再新开模具），包装按照现包装方式（木托盘+捆扎带+整体塑料膜），如后续产量提升或者新强力供货出现问题，可以启动长春智恒作为B点或河北自制供应长春。</t>
    <phoneticPr fontId="17" type="noConversion"/>
  </si>
  <si>
    <t xml:space="preserve">
总经理
日期：
</t>
    <phoneticPr fontId="17" type="noConversion"/>
  </si>
  <si>
    <t xml:space="preserve">
厂长
日期：
</t>
    <phoneticPr fontId="17" type="noConversion"/>
  </si>
  <si>
    <t xml:space="preserve">
采购负责人
日期：
</t>
    <phoneticPr fontId="17" type="noConversion"/>
  </si>
  <si>
    <t xml:space="preserve">
成本部门
日期：
</t>
    <phoneticPr fontId="17" type="noConversion"/>
  </si>
  <si>
    <t xml:space="preserve">
采购工程师
日期：
</t>
    <phoneticPr fontId="17" type="noConversion"/>
  </si>
  <si>
    <t>Q195 Ø25*2.0*1750</t>
    <phoneticPr fontId="19" type="noConversion"/>
  </si>
  <si>
    <t>Q235 Ø20*2.0*370</t>
    <phoneticPr fontId="19" type="noConversion"/>
  </si>
  <si>
    <t>Q195 Ø25*2.0*365</t>
    <phoneticPr fontId="19" type="noConversion"/>
  </si>
  <si>
    <t>校正</t>
    <phoneticPr fontId="19" type="noConversion"/>
  </si>
  <si>
    <t>冲流水孔*2</t>
    <phoneticPr fontId="19" type="noConversion"/>
  </si>
  <si>
    <t>Q195 Ø25*1.5*464</t>
    <phoneticPr fontId="19" type="noConversion"/>
  </si>
  <si>
    <t>材质（净尺寸）</t>
    <phoneticPr fontId="19" type="noConversion"/>
  </si>
  <si>
    <t>Q235 15*1.8*260</t>
    <phoneticPr fontId="19" type="noConversion"/>
  </si>
  <si>
    <t>Q235 15*1.8*451</t>
    <phoneticPr fontId="19" type="noConversion"/>
  </si>
  <si>
    <t>Q235 Ø5*250</t>
    <phoneticPr fontId="19" type="noConversion"/>
  </si>
  <si>
    <t>预焊1序</t>
    <phoneticPr fontId="19" type="noConversion"/>
  </si>
  <si>
    <t>焊接2序</t>
    <phoneticPr fontId="19" type="noConversion"/>
  </si>
  <si>
    <t>1.按照每次120件一盘（1.8*1.05*1.4米，2.646立方米/盘，发2个托盘，共计5.292立方，提货费485.44元/趟+184.47元/方），6元/件
4.以上是根据2020年与河北的赵福增运输队的协议计算。2022年的协议未提供</t>
    <phoneticPr fontId="19" type="noConversion"/>
  </si>
  <si>
    <t>焊接</t>
    <phoneticPr fontId="19" type="noConversion"/>
  </si>
  <si>
    <t>SHT0012550</t>
    <phoneticPr fontId="19" type="noConversion"/>
  </si>
  <si>
    <t xml:space="preserve">SHT0015058靠背横向支撑钢丝 </t>
    <phoneticPr fontId="19" type="noConversion"/>
  </si>
  <si>
    <t>Q235 直径6</t>
    <phoneticPr fontId="19" type="noConversion"/>
  </si>
  <si>
    <t>钢丝包工包料未税7.9646元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</si>
</sst>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 "/>
    <numFmt numFmtId="177" formatCode="0.000_ "/>
    <numFmt numFmtId="178" formatCode="0.00_ "/>
    <numFmt numFmtId="179" formatCode="0.00_);[Red]\(0.00\)"/>
    <numFmt numFmtId="180" formatCode="0_ "/>
    <numFmt numFmtId="181" formatCode="0.0000"/>
  </numFmts>
  <fonts count="24">
    <font>
      <sz val="11"/>
      <color theme="1"/>
      <name val="宋体"/>
      <charset val="134"/>
      <scheme val="minor"/>
    </font>
    <font>
      <sz val="10"/>
      <color indexed="8"/>
      <name val="宋体"/>
      <family val="3"/>
      <charset val="134"/>
    </font>
    <font>
      <sz val="11"/>
      <color indexed="8"/>
      <name val="楷体_GB2312"/>
      <charset val="134"/>
    </font>
    <font>
      <b/>
      <sz val="11"/>
      <name val="宋体"/>
      <family val="3"/>
      <charset val="134"/>
      <scheme val="minor"/>
    </font>
    <font>
      <sz val="12"/>
      <color indexed="8"/>
      <name val="楷体_GB2312"/>
      <charset val="134"/>
    </font>
    <font>
      <b/>
      <sz val="16"/>
      <color rgb="FF000000"/>
      <name val="宋体"/>
      <family val="3"/>
      <charset val="134"/>
    </font>
    <font>
      <b/>
      <sz val="16"/>
      <color indexed="8"/>
      <name val="楷体_GB2312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0"/>
      <name val="Calibri"/>
      <family val="2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1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>
      <alignment vertical="center"/>
    </xf>
    <xf numFmtId="0" fontId="13" fillId="0" borderId="7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4" fillId="0" borderId="0" applyProtection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15" fillId="0" borderId="0">
      <alignment vertical="center"/>
    </xf>
    <xf numFmtId="0" fontId="14" fillId="0" borderId="0"/>
    <xf numFmtId="0" fontId="14" fillId="0" borderId="0"/>
    <xf numFmtId="0" fontId="15" fillId="0" borderId="0">
      <alignment vertical="center"/>
    </xf>
    <xf numFmtId="0" fontId="18" fillId="0" borderId="0">
      <alignment vertical="center"/>
    </xf>
    <xf numFmtId="0" fontId="14" fillId="0" borderId="0">
      <alignment vertical="center"/>
    </xf>
    <xf numFmtId="0" fontId="16" fillId="0" borderId="0"/>
    <xf numFmtId="176" fontId="14" fillId="0" borderId="0"/>
    <xf numFmtId="0" fontId="14" fillId="0" borderId="0"/>
    <xf numFmtId="0" fontId="14" fillId="0" borderId="0"/>
  </cellStyleXfs>
  <cellXfs count="17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>
      <alignment vertical="center"/>
    </xf>
    <xf numFmtId="0" fontId="2" fillId="4" borderId="0" xfId="10" applyFont="1" applyFill="1" applyAlignment="1">
      <alignment horizontal="center" vertical="center"/>
    </xf>
    <xf numFmtId="49" fontId="3" fillId="4" borderId="0" xfId="10" applyNumberFormat="1" applyFont="1" applyFill="1" applyAlignment="1">
      <alignment horizontal="center" vertical="center"/>
    </xf>
    <xf numFmtId="0" fontId="2" fillId="4" borderId="0" xfId="10" applyFont="1" applyFill="1" applyAlignment="1">
      <alignment horizontal="center" vertical="center" wrapText="1"/>
    </xf>
    <xf numFmtId="0" fontId="4" fillId="4" borderId="0" xfId="10" applyFont="1" applyFill="1" applyAlignment="1">
      <alignment horizontal="center" vertical="center"/>
    </xf>
    <xf numFmtId="0" fontId="2" fillId="4" borderId="0" xfId="10" applyFont="1" applyFill="1" applyAlignment="1">
      <alignment horizontal="center" vertical="center" shrinkToFit="1"/>
    </xf>
    <xf numFmtId="177" fontId="2" fillId="4" borderId="0" xfId="10" applyNumberFormat="1" applyFont="1" applyFill="1" applyAlignment="1">
      <alignment horizontal="center" vertical="center" shrinkToFit="1"/>
    </xf>
    <xf numFmtId="178" fontId="2" fillId="4" borderId="0" xfId="10" applyNumberFormat="1" applyFont="1" applyFill="1" applyAlignment="1">
      <alignment horizontal="center" vertical="center"/>
    </xf>
    <xf numFmtId="0" fontId="2" fillId="5" borderId="0" xfId="1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4" borderId="0" xfId="10" applyFont="1" applyFill="1" applyAlignment="1">
      <alignment horizontal="center" vertical="center"/>
    </xf>
    <xf numFmtId="0" fontId="0" fillId="0" borderId="1" xfId="0" applyBorder="1" applyAlignment="1">
      <alignment vertical="center" wrapText="1" shrinkToFit="1"/>
    </xf>
    <xf numFmtId="177" fontId="0" fillId="0" borderId="1" xfId="0" applyNumberFormat="1" applyBorder="1" applyAlignment="1">
      <alignment horizontal="center" vertical="center" shrinkToFit="1"/>
    </xf>
    <xf numFmtId="49" fontId="8" fillId="2" borderId="7" xfId="0" applyNumberFormat="1" applyFont="1" applyFill="1" applyBorder="1" applyAlignment="1">
      <alignment horizontal="center" vertical="center" wrapText="1"/>
    </xf>
    <xf numFmtId="179" fontId="8" fillId="2" borderId="7" xfId="0" applyNumberFormat="1" applyFont="1" applyFill="1" applyBorder="1" applyAlignment="1">
      <alignment horizontal="center" vertical="center" wrapText="1"/>
    </xf>
    <xf numFmtId="177" fontId="0" fillId="2" borderId="7" xfId="0" applyNumberFormat="1" applyFill="1" applyBorder="1" applyAlignment="1">
      <alignment horizontal="center" vertical="center" shrinkToFit="1"/>
    </xf>
    <xf numFmtId="177" fontId="8" fillId="2" borderId="7" xfId="1" applyNumberFormat="1" applyFont="1" applyFill="1" applyBorder="1" applyAlignment="1" applyProtection="1">
      <alignment horizontal="center" vertical="center" wrapText="1"/>
      <protection locked="0"/>
    </xf>
    <xf numFmtId="49" fontId="10" fillId="2" borderId="7" xfId="0" applyNumberFormat="1" applyFont="1" applyFill="1" applyBorder="1" applyAlignment="1">
      <alignment horizontal="center" vertical="center" wrapText="1"/>
    </xf>
    <xf numFmtId="177" fontId="8" fillId="2" borderId="7" xfId="0" applyNumberFormat="1" applyFont="1" applyFill="1" applyBorder="1" applyAlignment="1">
      <alignment horizontal="center" vertical="center" wrapText="1"/>
    </xf>
    <xf numFmtId="177" fontId="8" fillId="2" borderId="7" xfId="12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77" fontId="8" fillId="0" borderId="11" xfId="0" applyNumberFormat="1" applyFont="1" applyBorder="1" applyAlignment="1">
      <alignment horizontal="center" vertical="center" wrapText="1"/>
    </xf>
    <xf numFmtId="177" fontId="8" fillId="0" borderId="0" xfId="0" applyNumberFormat="1" applyFont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8" fontId="8" fillId="2" borderId="7" xfId="1" applyNumberFormat="1" applyFont="1" applyFill="1" applyBorder="1" applyAlignment="1" applyProtection="1">
      <alignment horizontal="center" vertical="center" wrapText="1"/>
      <protection locked="0"/>
    </xf>
    <xf numFmtId="0" fontId="0" fillId="2" borderId="7" xfId="0" applyFill="1" applyBorder="1">
      <alignment vertical="center"/>
    </xf>
    <xf numFmtId="178" fontId="0" fillId="2" borderId="7" xfId="0" applyNumberFormat="1" applyFill="1" applyBorder="1">
      <alignment vertical="center"/>
    </xf>
    <xf numFmtId="178" fontId="8" fillId="2" borderId="7" xfId="0" applyNumberFormat="1" applyFont="1" applyFill="1" applyBorder="1" applyAlignment="1">
      <alignment vertical="center" wrapText="1"/>
    </xf>
    <xf numFmtId="180" fontId="8" fillId="2" borderId="7" xfId="0" applyNumberFormat="1" applyFont="1" applyFill="1" applyBorder="1" applyAlignment="1">
      <alignment horizontal="center" vertical="center" wrapText="1"/>
    </xf>
    <xf numFmtId="178" fontId="1" fillId="2" borderId="7" xfId="0" applyNumberFormat="1" applyFont="1" applyFill="1" applyBorder="1">
      <alignment vertical="center"/>
    </xf>
    <xf numFmtId="178" fontId="8" fillId="6" borderId="7" xfId="1" applyNumberFormat="1" applyFont="1" applyFill="1" applyBorder="1" applyAlignment="1" applyProtection="1">
      <alignment horizontal="center" vertical="center" wrapText="1"/>
      <protection locked="0"/>
    </xf>
    <xf numFmtId="178" fontId="8" fillId="6" borderId="7" xfId="0" applyNumberFormat="1" applyFont="1" applyFill="1" applyBorder="1" applyAlignment="1">
      <alignment vertical="center" wrapText="1"/>
    </xf>
    <xf numFmtId="180" fontId="8" fillId="6" borderId="7" xfId="0" applyNumberFormat="1" applyFont="1" applyFill="1" applyBorder="1" applyAlignment="1">
      <alignment horizontal="center" vertical="center" wrapText="1"/>
    </xf>
    <xf numFmtId="178" fontId="1" fillId="6" borderId="7" xfId="0" applyNumberFormat="1" applyFont="1" applyFill="1" applyBorder="1">
      <alignment vertical="center"/>
    </xf>
    <xf numFmtId="178" fontId="8" fillId="0" borderId="11" xfId="0" applyNumberFormat="1" applyFont="1" applyBorder="1" applyAlignment="1">
      <alignment horizontal="center" vertical="center" wrapText="1"/>
    </xf>
    <xf numFmtId="178" fontId="8" fillId="0" borderId="11" xfId="1" applyNumberFormat="1" applyFont="1" applyFill="1" applyBorder="1" applyAlignment="1" applyProtection="1">
      <alignment horizontal="center" vertical="center" wrapText="1"/>
      <protection locked="0"/>
    </xf>
    <xf numFmtId="178" fontId="8" fillId="0" borderId="11" xfId="0" applyNumberFormat="1" applyFont="1" applyBorder="1" applyAlignment="1">
      <alignment vertical="center" wrapText="1"/>
    </xf>
    <xf numFmtId="180" fontId="8" fillId="0" borderId="11" xfId="0" applyNumberFormat="1" applyFont="1" applyBorder="1" applyAlignment="1">
      <alignment horizontal="center" vertical="center" wrapText="1"/>
    </xf>
    <xf numFmtId="178" fontId="1" fillId="0" borderId="11" xfId="0" applyNumberFormat="1" applyFont="1" applyBorder="1">
      <alignment vertical="center"/>
    </xf>
    <xf numFmtId="178" fontId="8" fillId="0" borderId="0" xfId="0" applyNumberFormat="1" applyFont="1" applyAlignment="1">
      <alignment horizontal="center" vertical="center" wrapText="1"/>
    </xf>
    <xf numFmtId="178" fontId="8" fillId="0" borderId="0" xfId="1" applyNumberFormat="1" applyFont="1" applyFill="1" applyBorder="1" applyAlignment="1" applyProtection="1">
      <alignment horizontal="center" vertical="center" wrapText="1"/>
      <protection locked="0"/>
    </xf>
    <xf numFmtId="178" fontId="8" fillId="0" borderId="0" xfId="0" applyNumberFormat="1" applyFont="1" applyAlignment="1">
      <alignment vertical="center" wrapText="1"/>
    </xf>
    <xf numFmtId="180" fontId="8" fillId="0" borderId="0" xfId="0" applyNumberFormat="1" applyFont="1" applyAlignment="1">
      <alignment horizontal="center" vertical="center" wrapText="1"/>
    </xf>
    <xf numFmtId="178" fontId="1" fillId="0" borderId="0" xfId="0" applyNumberFormat="1" applyFont="1">
      <alignment vertical="center"/>
    </xf>
    <xf numFmtId="177" fontId="1" fillId="5" borderId="7" xfId="0" applyNumberFormat="1" applyFont="1" applyFill="1" applyBorder="1" applyAlignment="1">
      <alignment horizontal="center" vertical="center"/>
    </xf>
    <xf numFmtId="178" fontId="0" fillId="6" borderId="7" xfId="0" applyNumberFormat="1" applyFill="1" applyBorder="1">
      <alignment vertical="center"/>
    </xf>
    <xf numFmtId="0" fontId="1" fillId="6" borderId="7" xfId="0" applyFont="1" applyFill="1" applyBorder="1" applyAlignment="1">
      <alignment horizontal="center" vertical="center"/>
    </xf>
    <xf numFmtId="178" fontId="1" fillId="6" borderId="7" xfId="0" applyNumberFormat="1" applyFont="1" applyFill="1" applyBorder="1" applyAlignment="1">
      <alignment horizontal="center" vertical="center"/>
    </xf>
    <xf numFmtId="178" fontId="0" fillId="0" borderId="11" xfId="0" applyNumberFormat="1" applyBorder="1">
      <alignment vertical="center"/>
    </xf>
    <xf numFmtId="0" fontId="1" fillId="5" borderId="11" xfId="0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1" fillId="5" borderId="0" xfId="0" applyFont="1" applyFill="1" applyAlignment="1">
      <alignment horizontal="center" vertical="center"/>
    </xf>
    <xf numFmtId="177" fontId="1" fillId="0" borderId="7" xfId="0" applyNumberFormat="1" applyFont="1" applyBorder="1" applyAlignment="1">
      <alignment horizontal="center" vertical="center" wrapText="1"/>
    </xf>
    <xf numFmtId="0" fontId="9" fillId="0" borderId="0" xfId="10" applyFont="1" applyAlignment="1">
      <alignment horizontal="center" vertical="center"/>
    </xf>
    <xf numFmtId="0" fontId="2" fillId="0" borderId="0" xfId="10" applyFont="1" applyAlignment="1">
      <alignment horizontal="center" vertical="center" wrapText="1"/>
    </xf>
    <xf numFmtId="0" fontId="2" fillId="0" borderId="0" xfId="10" applyFont="1" applyAlignment="1">
      <alignment horizontal="center" vertical="center"/>
    </xf>
    <xf numFmtId="49" fontId="3" fillId="0" borderId="0" xfId="10" applyNumberFormat="1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4" fillId="7" borderId="0" xfId="15" applyFill="1" applyAlignment="1">
      <alignment vertical="center"/>
    </xf>
    <xf numFmtId="0" fontId="21" fillId="7" borderId="7" xfId="15" applyFont="1" applyFill="1" applyBorder="1" applyAlignment="1">
      <alignment horizontal="center" vertical="center"/>
    </xf>
    <xf numFmtId="0" fontId="21" fillId="7" borderId="7" xfId="15" applyFont="1" applyFill="1" applyBorder="1" applyAlignment="1">
      <alignment horizontal="center" vertical="center" wrapText="1"/>
    </xf>
    <xf numFmtId="0" fontId="14" fillId="7" borderId="0" xfId="15" applyFill="1" applyAlignment="1">
      <alignment horizontal="center" vertical="center"/>
    </xf>
    <xf numFmtId="0" fontId="14" fillId="7" borderId="1" xfId="15" applyFill="1" applyBorder="1" applyAlignment="1">
      <alignment horizontal="center" vertical="center"/>
    </xf>
    <xf numFmtId="0" fontId="14" fillId="7" borderId="1" xfId="15" applyFill="1" applyBorder="1" applyAlignment="1">
      <alignment horizontal="center" vertical="center" wrapText="1"/>
    </xf>
    <xf numFmtId="181" fontId="14" fillId="7" borderId="7" xfId="15" applyNumberFormat="1" applyFill="1" applyBorder="1" applyAlignment="1">
      <alignment horizontal="left" vertical="center" wrapText="1"/>
    </xf>
    <xf numFmtId="9" fontId="14" fillId="7" borderId="7" xfId="15" applyNumberFormat="1" applyFill="1" applyBorder="1" applyAlignment="1">
      <alignment vertical="center"/>
    </xf>
    <xf numFmtId="0" fontId="14" fillId="7" borderId="7" xfId="15" applyFill="1" applyBorder="1" applyAlignment="1">
      <alignment vertical="center"/>
    </xf>
    <xf numFmtId="9" fontId="14" fillId="7" borderId="0" xfId="15" applyNumberFormat="1" applyFill="1" applyAlignment="1">
      <alignment vertical="center"/>
    </xf>
    <xf numFmtId="181" fontId="14" fillId="7" borderId="7" xfId="15" applyNumberFormat="1" applyFill="1" applyBorder="1" applyAlignment="1">
      <alignment horizontal="center" vertical="center" wrapText="1"/>
    </xf>
    <xf numFmtId="0" fontId="21" fillId="2" borderId="7" xfId="15" applyFont="1" applyFill="1" applyBorder="1" applyAlignment="1">
      <alignment horizontal="center" vertical="center" wrapText="1"/>
    </xf>
    <xf numFmtId="177" fontId="1" fillId="2" borderId="7" xfId="0" applyNumberFormat="1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177" fontId="8" fillId="8" borderId="7" xfId="0" applyNumberFormat="1" applyFont="1" applyFill="1" applyBorder="1" applyAlignment="1">
      <alignment horizontal="center" vertical="center" wrapText="1"/>
    </xf>
    <xf numFmtId="178" fontId="8" fillId="8" borderId="7" xfId="1" applyNumberFormat="1" applyFont="1" applyFill="1" applyBorder="1" applyAlignment="1" applyProtection="1">
      <alignment horizontal="center" vertical="center" wrapText="1"/>
      <protection locked="0"/>
    </xf>
    <xf numFmtId="0" fontId="8" fillId="8" borderId="7" xfId="0" applyFont="1" applyFill="1" applyBorder="1" applyAlignment="1">
      <alignment horizontal="center" vertical="center" wrapText="1"/>
    </xf>
    <xf numFmtId="178" fontId="0" fillId="8" borderId="7" xfId="0" applyNumberFormat="1" applyFill="1" applyBorder="1">
      <alignment vertical="center"/>
    </xf>
    <xf numFmtId="178" fontId="8" fillId="8" borderId="7" xfId="0" applyNumberFormat="1" applyFont="1" applyFill="1" applyBorder="1" applyAlignment="1">
      <alignment vertical="center" wrapText="1"/>
    </xf>
    <xf numFmtId="0" fontId="1" fillId="8" borderId="7" xfId="0" applyFont="1" applyFill="1" applyBorder="1" applyAlignment="1">
      <alignment horizontal="center" vertical="center"/>
    </xf>
    <xf numFmtId="177" fontId="0" fillId="8" borderId="7" xfId="0" applyNumberFormat="1" applyFill="1" applyBorder="1" applyAlignment="1">
      <alignment horizontal="center" vertical="center" shrinkToFit="1"/>
    </xf>
    <xf numFmtId="177" fontId="0" fillId="8" borderId="7" xfId="0" applyNumberFormat="1" applyFill="1" applyBorder="1" applyAlignment="1">
      <alignment horizontal="right" vertical="center"/>
    </xf>
    <xf numFmtId="178" fontId="8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>
      <alignment horizontal="center" vertical="center" wrapText="1"/>
    </xf>
    <xf numFmtId="177" fontId="8" fillId="3" borderId="7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179" fontId="8" fillId="3" borderId="7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177" fontId="8" fillId="3" borderId="7" xfId="1" applyNumberFormat="1" applyFont="1" applyFill="1" applyBorder="1" applyAlignment="1" applyProtection="1">
      <alignment horizontal="center" vertical="center" wrapText="1"/>
      <protection locked="0"/>
    </xf>
    <xf numFmtId="178" fontId="8" fillId="3" borderId="7" xfId="1" applyNumberFormat="1" applyFont="1" applyFill="1" applyBorder="1" applyAlignment="1" applyProtection="1">
      <alignment horizontal="center" vertical="center" wrapText="1"/>
      <protection locked="0"/>
    </xf>
    <xf numFmtId="178" fontId="8" fillId="3" borderId="7" xfId="0" applyNumberFormat="1" applyFont="1" applyFill="1" applyBorder="1" applyAlignment="1">
      <alignment vertical="center" wrapText="1"/>
    </xf>
    <xf numFmtId="0" fontId="1" fillId="3" borderId="7" xfId="0" applyFont="1" applyFill="1" applyBorder="1" applyAlignment="1">
      <alignment horizontal="center" vertical="center"/>
    </xf>
    <xf numFmtId="178" fontId="0" fillId="3" borderId="7" xfId="0" applyNumberFormat="1" applyFill="1" applyBorder="1">
      <alignment vertical="center"/>
    </xf>
    <xf numFmtId="178" fontId="8" fillId="9" borderId="7" xfId="1" applyNumberFormat="1" applyFont="1" applyFill="1" applyBorder="1" applyAlignment="1" applyProtection="1">
      <alignment horizontal="center" vertical="center" wrapText="1"/>
      <protection locked="0"/>
    </xf>
    <xf numFmtId="178" fontId="1" fillId="2" borderId="7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 wrapText="1"/>
    </xf>
    <xf numFmtId="176" fontId="11" fillId="0" borderId="6" xfId="0" applyNumberFormat="1" applyFont="1" applyBorder="1" applyAlignment="1">
      <alignment horizontal="center" vertical="center" wrapText="1"/>
    </xf>
    <xf numFmtId="178" fontId="0" fillId="6" borderId="9" xfId="0" applyNumberFormat="1" applyFill="1" applyBorder="1" applyAlignment="1">
      <alignment horizontal="center" vertical="center"/>
    </xf>
    <xf numFmtId="178" fontId="0" fillId="6" borderId="12" xfId="0" applyNumberFormat="1" applyFill="1" applyBorder="1" applyAlignment="1">
      <alignment horizontal="center" vertical="center"/>
    </xf>
    <xf numFmtId="179" fontId="0" fillId="2" borderId="1" xfId="2" applyNumberFormat="1" applyFont="1" applyFill="1" applyBorder="1" applyAlignment="1">
      <alignment horizontal="center" vertical="center"/>
    </xf>
    <xf numFmtId="179" fontId="0" fillId="2" borderId="4" xfId="2" applyNumberFormat="1" applyFont="1" applyFill="1" applyBorder="1" applyAlignment="1">
      <alignment horizontal="center" vertical="center"/>
    </xf>
    <xf numFmtId="179" fontId="0" fillId="2" borderId="6" xfId="2" applyNumberFormat="1" applyFont="1" applyFill="1" applyBorder="1" applyAlignment="1">
      <alignment horizontal="center" vertical="center"/>
    </xf>
    <xf numFmtId="179" fontId="0" fillId="5" borderId="1" xfId="0" applyNumberFormat="1" applyFill="1" applyBorder="1" applyAlignment="1">
      <alignment horizontal="center" vertical="center" shrinkToFit="1"/>
    </xf>
    <xf numFmtId="179" fontId="0" fillId="5" borderId="6" xfId="0" applyNumberFormat="1" applyFill="1" applyBorder="1" applyAlignment="1">
      <alignment horizontal="center" vertical="center" shrinkToFit="1"/>
    </xf>
    <xf numFmtId="177" fontId="1" fillId="5" borderId="7" xfId="0" applyNumberFormat="1" applyFont="1" applyFill="1" applyBorder="1" applyAlignment="1">
      <alignment horizontal="center" vertical="center" wrapText="1"/>
    </xf>
    <xf numFmtId="177" fontId="1" fillId="5" borderId="7" xfId="0" applyNumberFormat="1" applyFont="1" applyFill="1" applyBorder="1" applyAlignment="1">
      <alignment horizontal="center" vertical="center"/>
    </xf>
    <xf numFmtId="9" fontId="0" fillId="8" borderId="1" xfId="2" applyFont="1" applyFill="1" applyBorder="1" applyAlignment="1">
      <alignment horizontal="center" vertical="center"/>
    </xf>
    <xf numFmtId="9" fontId="0" fillId="8" borderId="4" xfId="2" applyFont="1" applyFill="1" applyBorder="1" applyAlignment="1">
      <alignment horizontal="center" vertical="center"/>
    </xf>
    <xf numFmtId="9" fontId="0" fillId="8" borderId="6" xfId="2" applyFont="1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 wrapText="1"/>
    </xf>
    <xf numFmtId="179" fontId="0" fillId="0" borderId="6" xfId="0" applyNumberFormat="1" applyBorder="1" applyAlignment="1">
      <alignment horizontal="center" vertical="center" wrapText="1"/>
    </xf>
    <xf numFmtId="179" fontId="12" fillId="2" borderId="1" xfId="2" applyNumberFormat="1" applyFont="1" applyFill="1" applyBorder="1" applyAlignment="1">
      <alignment horizontal="left" vertical="center" wrapText="1"/>
    </xf>
    <xf numFmtId="179" fontId="0" fillId="2" borderId="4" xfId="2" applyNumberFormat="1" applyFont="1" applyFill="1" applyBorder="1" applyAlignment="1">
      <alignment horizontal="left" vertical="center" wrapText="1"/>
    </xf>
    <xf numFmtId="179" fontId="0" fillId="2" borderId="6" xfId="2" applyNumberFormat="1" applyFont="1" applyFill="1" applyBorder="1" applyAlignment="1">
      <alignment horizontal="left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177" fontId="8" fillId="6" borderId="10" xfId="0" applyNumberFormat="1" applyFont="1" applyFill="1" applyBorder="1" applyAlignment="1">
      <alignment horizontal="center" vertical="center" wrapText="1"/>
    </xf>
    <xf numFmtId="178" fontId="8" fillId="6" borderId="10" xfId="0" applyNumberFormat="1" applyFont="1" applyFill="1" applyBorder="1" applyAlignment="1">
      <alignment horizontal="center" vertical="center" wrapText="1"/>
    </xf>
    <xf numFmtId="178" fontId="8" fillId="6" borderId="1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49" fontId="7" fillId="4" borderId="2" xfId="10" applyNumberFormat="1" applyFont="1" applyFill="1" applyBorder="1" applyAlignment="1">
      <alignment horizontal="center" vertical="center" wrapText="1"/>
    </xf>
    <xf numFmtId="49" fontId="7" fillId="4" borderId="1" xfId="1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4" borderId="0" xfId="10" applyFont="1" applyFill="1" applyAlignment="1">
      <alignment horizontal="center" vertical="center"/>
    </xf>
    <xf numFmtId="0" fontId="6" fillId="4" borderId="0" xfId="10" applyFont="1" applyFill="1" applyAlignment="1">
      <alignment horizontal="center" vertical="center"/>
    </xf>
    <xf numFmtId="177" fontId="6" fillId="4" borderId="0" xfId="10" applyNumberFormat="1" applyFont="1" applyFill="1" applyAlignment="1">
      <alignment horizontal="center" vertical="center"/>
    </xf>
    <xf numFmtId="178" fontId="6" fillId="4" borderId="0" xfId="10" applyNumberFormat="1" applyFont="1" applyFill="1" applyAlignment="1">
      <alignment horizontal="center" vertical="center"/>
    </xf>
    <xf numFmtId="0" fontId="0" fillId="0" borderId="9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wrapText="1" shrinkToFit="1"/>
    </xf>
    <xf numFmtId="177" fontId="0" fillId="0" borderId="9" xfId="0" applyNumberFormat="1" applyBorder="1" applyAlignment="1">
      <alignment horizontal="center" vertical="center" shrinkToFit="1"/>
    </xf>
    <xf numFmtId="177" fontId="0" fillId="0" borderId="10" xfId="0" applyNumberFormat="1" applyBorder="1" applyAlignment="1">
      <alignment horizontal="center" vertical="center" shrinkToFit="1"/>
    </xf>
    <xf numFmtId="177" fontId="0" fillId="0" borderId="12" xfId="0" applyNumberFormat="1" applyBorder="1" applyAlignment="1">
      <alignment horizontal="center" vertical="center" shrinkToFit="1"/>
    </xf>
    <xf numFmtId="178" fontId="0" fillId="0" borderId="9" xfId="0" applyNumberFormat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179" fontId="0" fillId="0" borderId="7" xfId="0" applyNumberForma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178" fontId="0" fillId="0" borderId="1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9" fontId="0" fillId="0" borderId="6" xfId="0" applyNumberForma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11" fillId="0" borderId="6" xfId="0" applyNumberFormat="1" applyFont="1" applyBorder="1" applyAlignment="1">
      <alignment horizontal="center" vertical="center"/>
    </xf>
    <xf numFmtId="179" fontId="12" fillId="0" borderId="7" xfId="0" applyNumberFormat="1" applyFont="1" applyBorder="1" applyAlignment="1">
      <alignment horizontal="center" vertical="center" shrinkToFit="1"/>
    </xf>
    <xf numFmtId="179" fontId="0" fillId="0" borderId="7" xfId="0" applyNumberFormat="1" applyBorder="1" applyAlignment="1">
      <alignment horizontal="center" vertical="center" shrinkToFit="1"/>
    </xf>
    <xf numFmtId="49" fontId="7" fillId="0" borderId="7" xfId="1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0" fillId="7" borderId="0" xfId="15" applyFont="1" applyFill="1" applyAlignment="1">
      <alignment horizontal="center" vertical="center"/>
    </xf>
    <xf numFmtId="0" fontId="14" fillId="7" borderId="0" xfId="15" applyFill="1" applyAlignment="1">
      <alignment horizontal="center" vertical="center"/>
    </xf>
    <xf numFmtId="0" fontId="14" fillId="7" borderId="7" xfId="15" applyFill="1" applyBorder="1" applyAlignment="1">
      <alignment horizontal="left" vertical="top" wrapText="1"/>
    </xf>
    <xf numFmtId="0" fontId="14" fillId="7" borderId="9" xfId="15" applyFill="1" applyBorder="1" applyAlignment="1">
      <alignment vertical="top" wrapText="1"/>
    </xf>
    <xf numFmtId="0" fontId="14" fillId="7" borderId="10" xfId="15" applyFill="1" applyBorder="1" applyAlignment="1">
      <alignment vertical="top" wrapText="1"/>
    </xf>
    <xf numFmtId="0" fontId="14" fillId="7" borderId="7" xfId="15" applyFill="1" applyBorder="1" applyAlignment="1">
      <alignment vertical="top" wrapText="1"/>
    </xf>
  </cellXfs>
  <cellStyles count="16">
    <cellStyle name="BOM_Level_Below3" xfId="1" xr:uid="{00000000-0005-0000-0000-000000000000}"/>
    <cellStyle name="百分比" xfId="2" builtinId="5"/>
    <cellStyle name="常规" xfId="0" builtinId="0"/>
    <cellStyle name="常规 10" xfId="8" xr:uid="{00000000-0005-0000-0000-000003000000}"/>
    <cellStyle name="常规 2" xfId="10" xr:uid="{00000000-0005-0000-0000-000004000000}"/>
    <cellStyle name="常规 2 10" xfId="9" xr:uid="{00000000-0005-0000-0000-000005000000}"/>
    <cellStyle name="常规 2 2" xfId="6" xr:uid="{00000000-0005-0000-0000-000006000000}"/>
    <cellStyle name="常规 2 2 10" xfId="11" xr:uid="{00000000-0005-0000-0000-000007000000}"/>
    <cellStyle name="常规 2 2 2" xfId="4" xr:uid="{00000000-0005-0000-0000-000008000000}"/>
    <cellStyle name="常规 2 2 3" xfId="5" xr:uid="{00000000-0005-0000-0000-000009000000}"/>
    <cellStyle name="常规 2 2 6" xfId="3" xr:uid="{00000000-0005-0000-0000-00000A000000}"/>
    <cellStyle name="常规 2 3" xfId="15" xr:uid="{00000000-0005-0000-0000-00000B000000}"/>
    <cellStyle name="常规 3" xfId="12" xr:uid="{00000000-0005-0000-0000-00000C000000}"/>
    <cellStyle name="常规 5" xfId="13" xr:uid="{00000000-0005-0000-0000-00000D000000}"/>
    <cellStyle name="样式 1" xfId="14" xr:uid="{00000000-0005-0000-0000-00000E000000}"/>
    <cellStyle name="样式 1 5 21" xfId="7" xr:uid="{00000000-0005-0000-0000-00000F000000}"/>
  </cellStyles>
  <dxfs count="1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0</xdr:colOff>
      <xdr:row>7</xdr:row>
      <xdr:rowOff>0</xdr:rowOff>
    </xdr:from>
    <xdr:to>
      <xdr:col>46</xdr:col>
      <xdr:colOff>214966</xdr:colOff>
      <xdr:row>22</xdr:row>
      <xdr:rowOff>39915</xdr:rowOff>
    </xdr:to>
    <xdr:grpSp>
      <xdr:nvGrpSpPr>
        <xdr:cNvPr id="2" name="组合 1">
          <a:extLst>
            <a:ext uri="{FF2B5EF4-FFF2-40B4-BE49-F238E27FC236}">
              <a16:creationId xmlns:a16="http://schemas.microsoft.com/office/drawing/2014/main" id="{E0030968-15DB-4CD8-8588-D755299D7DB0}"/>
            </a:ext>
          </a:extLst>
        </xdr:cNvPr>
        <xdr:cNvGrpSpPr/>
      </xdr:nvGrpSpPr>
      <xdr:grpSpPr>
        <a:xfrm>
          <a:off x="20857029" y="2449286"/>
          <a:ext cx="7660794" cy="5689600"/>
          <a:chOff x="21336000" y="93192600"/>
          <a:chExt cx="11432695" cy="7505700"/>
        </a:xfrm>
      </xdr:grpSpPr>
      <xdr:pic>
        <xdr:nvPicPr>
          <xdr:cNvPr id="3" name="图片 2">
            <a:extLst>
              <a:ext uri="{FF2B5EF4-FFF2-40B4-BE49-F238E27FC236}">
                <a16:creationId xmlns:a16="http://schemas.microsoft.com/office/drawing/2014/main" id="{C9B85EDC-32E9-7C24-EB1F-3BF39975BC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5082500" y="93243400"/>
            <a:ext cx="3466667" cy="6104762"/>
          </a:xfrm>
          <a:prstGeom prst="rect">
            <a:avLst/>
          </a:prstGeom>
        </xdr:spPr>
      </xdr:pic>
      <xdr:sp macro="" textlink="">
        <xdr:nvSpPr>
          <xdr:cNvPr id="4" name="对话气泡: 圆角矩形 3">
            <a:extLst>
              <a:ext uri="{FF2B5EF4-FFF2-40B4-BE49-F238E27FC236}">
                <a16:creationId xmlns:a16="http://schemas.microsoft.com/office/drawing/2014/main" id="{FB2B29DB-75D5-264D-890C-B9391F4B9883}"/>
              </a:ext>
            </a:extLst>
          </xdr:cNvPr>
          <xdr:cNvSpPr/>
        </xdr:nvSpPr>
        <xdr:spPr>
          <a:xfrm>
            <a:off x="27025600" y="99758500"/>
            <a:ext cx="3467100" cy="939800"/>
          </a:xfrm>
          <a:prstGeom prst="wedgeRoundRectCallout">
            <a:avLst>
              <a:gd name="adj1" fmla="val -41712"/>
              <a:gd name="adj2" fmla="val -118581"/>
              <a:gd name="adj3" fmla="val 16667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altLang="zh-CN" sz="1100"/>
              <a:t>C.</a:t>
            </a:r>
            <a:r>
              <a:rPr lang="zh-CN" altLang="en-US" sz="1100"/>
              <a:t>序号</a:t>
            </a:r>
            <a:r>
              <a:rPr lang="en-US" altLang="zh-CN" sz="1100"/>
              <a:t>11</a:t>
            </a:r>
            <a:r>
              <a:rPr lang="zh-CN" altLang="en-US" sz="1100"/>
              <a:t>支撑框线，</a:t>
            </a:r>
            <a:r>
              <a:rPr lang="en-US" altLang="zh-CN" sz="1100"/>
              <a:t>H5-6802149</a:t>
            </a:r>
            <a:r>
              <a:rPr lang="zh-CN" altLang="en-US" sz="1100"/>
              <a:t>变更为</a:t>
            </a:r>
            <a:r>
              <a:rPr lang="en-US" altLang="zh-CN" sz="1100"/>
              <a:t>SHT0015549</a:t>
            </a:r>
            <a:endParaRPr lang="zh-CN" altLang="en-US" sz="1100"/>
          </a:p>
        </xdr:txBody>
      </xdr:sp>
      <xdr:sp macro="" textlink="">
        <xdr:nvSpPr>
          <xdr:cNvPr id="5" name="对话气泡: 圆角矩形 4">
            <a:extLst>
              <a:ext uri="{FF2B5EF4-FFF2-40B4-BE49-F238E27FC236}">
                <a16:creationId xmlns:a16="http://schemas.microsoft.com/office/drawing/2014/main" id="{852296BD-785E-6F55-79A6-F232DC78C62A}"/>
              </a:ext>
            </a:extLst>
          </xdr:cNvPr>
          <xdr:cNvSpPr/>
        </xdr:nvSpPr>
        <xdr:spPr>
          <a:xfrm>
            <a:off x="21336000" y="95338900"/>
            <a:ext cx="3467100" cy="939800"/>
          </a:xfrm>
          <a:prstGeom prst="wedgeRoundRectCallout">
            <a:avLst>
              <a:gd name="adj1" fmla="val 72574"/>
              <a:gd name="adj2" fmla="val -6419"/>
              <a:gd name="adj3" fmla="val 16667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altLang="zh-CN" sz="1100"/>
              <a:t>a.</a:t>
            </a:r>
            <a:r>
              <a:rPr lang="zh-CN" altLang="en-US" sz="1100"/>
              <a:t>序号</a:t>
            </a:r>
            <a:r>
              <a:rPr lang="en-US" altLang="zh-CN" sz="1100"/>
              <a:t>4</a:t>
            </a:r>
            <a:r>
              <a:rPr lang="zh-CN" altLang="en-US" sz="1100"/>
              <a:t>靠背支撑板条，</a:t>
            </a:r>
            <a:r>
              <a:rPr lang="en-US" altLang="zh-CN" sz="1100"/>
              <a:t>H5-6802136</a:t>
            </a:r>
            <a:r>
              <a:rPr lang="zh-CN" altLang="en-US" sz="1100"/>
              <a:t>变更为</a:t>
            </a:r>
            <a:r>
              <a:rPr lang="en-US" altLang="zh-CN" sz="1100"/>
              <a:t>SHT0015058</a:t>
            </a:r>
            <a:endParaRPr lang="zh-CN" altLang="en-US" sz="1100"/>
          </a:p>
        </xdr:txBody>
      </xdr:sp>
      <xdr:pic>
        <xdr:nvPicPr>
          <xdr:cNvPr id="6" name="图片 5">
            <a:extLst>
              <a:ext uri="{FF2B5EF4-FFF2-40B4-BE49-F238E27FC236}">
                <a16:creationId xmlns:a16="http://schemas.microsoft.com/office/drawing/2014/main" id="{98341DAF-01A9-7D21-BCB6-FD2A1D7F25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8930600" y="93192600"/>
            <a:ext cx="3838095" cy="6085714"/>
          </a:xfrm>
          <a:prstGeom prst="rect">
            <a:avLst/>
          </a:prstGeom>
        </xdr:spPr>
      </xdr:pic>
    </xdr:grpSp>
    <xdr:clientData/>
  </xdr:twoCellAnchor>
  <xdr:twoCellAnchor>
    <xdr:from>
      <xdr:col>34</xdr:col>
      <xdr:colOff>0</xdr:colOff>
      <xdr:row>34</xdr:row>
      <xdr:rowOff>0</xdr:rowOff>
    </xdr:from>
    <xdr:to>
      <xdr:col>46</xdr:col>
      <xdr:colOff>9072</xdr:colOff>
      <xdr:row>49</xdr:row>
      <xdr:rowOff>177800</xdr:rowOff>
    </xdr:to>
    <xdr:grpSp>
      <xdr:nvGrpSpPr>
        <xdr:cNvPr id="7" name="组合 6">
          <a:extLst>
            <a:ext uri="{FF2B5EF4-FFF2-40B4-BE49-F238E27FC236}">
              <a16:creationId xmlns:a16="http://schemas.microsoft.com/office/drawing/2014/main" id="{B6800420-F12A-4E72-A571-D1816B8FCCA7}"/>
            </a:ext>
          </a:extLst>
        </xdr:cNvPr>
        <xdr:cNvGrpSpPr/>
      </xdr:nvGrpSpPr>
      <xdr:grpSpPr>
        <a:xfrm>
          <a:off x="20857029" y="12964886"/>
          <a:ext cx="7454900" cy="5740400"/>
          <a:chOff x="23088600" y="99060000"/>
          <a:chExt cx="10165890" cy="6757603"/>
        </a:xfrm>
      </xdr:grpSpPr>
      <xdr:pic>
        <xdr:nvPicPr>
          <xdr:cNvPr id="8" name="图片 7">
            <a:extLst>
              <a:ext uri="{FF2B5EF4-FFF2-40B4-BE49-F238E27FC236}">
                <a16:creationId xmlns:a16="http://schemas.microsoft.com/office/drawing/2014/main" id="{F08F4A61-0A9F-D5CB-2C35-79DB91E81D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9578300" y="99060000"/>
            <a:ext cx="3676190" cy="5933267"/>
          </a:xfrm>
          <a:prstGeom prst="rect">
            <a:avLst/>
          </a:prstGeom>
        </xdr:spPr>
      </xdr:pic>
      <xdr:grpSp>
        <xdr:nvGrpSpPr>
          <xdr:cNvPr id="9" name="组合 8">
            <a:extLst>
              <a:ext uri="{FF2B5EF4-FFF2-40B4-BE49-F238E27FC236}">
                <a16:creationId xmlns:a16="http://schemas.microsoft.com/office/drawing/2014/main" id="{2B1BD733-4A35-60AD-229D-30C93717E4C4}"/>
              </a:ext>
            </a:extLst>
          </xdr:cNvPr>
          <xdr:cNvGrpSpPr/>
        </xdr:nvGrpSpPr>
        <xdr:grpSpPr>
          <a:xfrm>
            <a:off x="23088600" y="99060000"/>
            <a:ext cx="7034927" cy="6757603"/>
            <a:chOff x="23088600" y="99060000"/>
            <a:chExt cx="7034927" cy="6757603"/>
          </a:xfrm>
        </xdr:grpSpPr>
        <xdr:pic>
          <xdr:nvPicPr>
            <xdr:cNvPr id="10" name="图片 9">
              <a:extLst>
                <a:ext uri="{FF2B5EF4-FFF2-40B4-BE49-F238E27FC236}">
                  <a16:creationId xmlns:a16="http://schemas.microsoft.com/office/drawing/2014/main" id="{19D27094-1F4D-1499-4C6F-633B6EC4C76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25615900" y="99060000"/>
              <a:ext cx="3571429" cy="5885714"/>
            </a:xfrm>
            <a:prstGeom prst="rect">
              <a:avLst/>
            </a:prstGeom>
          </xdr:spPr>
        </xdr:pic>
        <xdr:sp macro="" textlink="">
          <xdr:nvSpPr>
            <xdr:cNvPr id="11" name="对话气泡: 圆角矩形 10">
              <a:extLst>
                <a:ext uri="{FF2B5EF4-FFF2-40B4-BE49-F238E27FC236}">
                  <a16:creationId xmlns:a16="http://schemas.microsoft.com/office/drawing/2014/main" id="{F4481A8C-68DF-C212-C8F1-3CC663C5F197}"/>
                </a:ext>
              </a:extLst>
            </xdr:cNvPr>
            <xdr:cNvSpPr/>
          </xdr:nvSpPr>
          <xdr:spPr>
            <a:xfrm>
              <a:off x="23393400" y="100787200"/>
              <a:ext cx="2323227" cy="712403"/>
            </a:xfrm>
            <a:prstGeom prst="wedgeRoundRectCallout">
              <a:avLst>
                <a:gd name="adj1" fmla="val 72574"/>
                <a:gd name="adj2" fmla="val -6419"/>
                <a:gd name="adj3" fmla="val 16667"/>
              </a:avLst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n-US" altLang="zh-CN" sz="1100"/>
                <a:t>a.</a:t>
              </a:r>
              <a:r>
                <a:rPr lang="zh-CN" altLang="en-US" sz="1100"/>
                <a:t>序号</a:t>
              </a:r>
              <a:r>
                <a:rPr lang="en-US" altLang="zh-CN" sz="1100"/>
                <a:t>4</a:t>
              </a:r>
              <a:r>
                <a:rPr lang="zh-CN" altLang="en-US" sz="1100"/>
                <a:t>靠背支撑板条，</a:t>
              </a:r>
              <a:r>
                <a:rPr lang="en-US" altLang="zh-CN" sz="1100"/>
                <a:t>H5-6802136</a:t>
              </a:r>
              <a:r>
                <a:rPr lang="zh-CN" altLang="en-US" sz="1100"/>
                <a:t>变更为</a:t>
              </a:r>
              <a:r>
                <a:rPr lang="en-US" altLang="zh-CN" sz="1100"/>
                <a:t>SHT0015058</a:t>
              </a:r>
              <a:endParaRPr lang="zh-CN" altLang="en-US" sz="1100"/>
            </a:p>
          </xdr:txBody>
        </xdr:sp>
        <xdr:sp macro="" textlink="">
          <xdr:nvSpPr>
            <xdr:cNvPr id="12" name="对话气泡: 圆角矩形 11">
              <a:extLst>
                <a:ext uri="{FF2B5EF4-FFF2-40B4-BE49-F238E27FC236}">
                  <a16:creationId xmlns:a16="http://schemas.microsoft.com/office/drawing/2014/main" id="{3803369A-70DF-69D5-523B-5F640F35C322}"/>
                </a:ext>
              </a:extLst>
            </xdr:cNvPr>
            <xdr:cNvSpPr/>
          </xdr:nvSpPr>
          <xdr:spPr>
            <a:xfrm>
              <a:off x="27800300" y="105105200"/>
              <a:ext cx="2323227" cy="712403"/>
            </a:xfrm>
            <a:prstGeom prst="wedgeRoundRectCallout">
              <a:avLst>
                <a:gd name="adj1" fmla="val -41712"/>
                <a:gd name="adj2" fmla="val -118581"/>
                <a:gd name="adj3" fmla="val 16667"/>
              </a:avLst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n-US" altLang="zh-CN" sz="1100"/>
                <a:t>C.</a:t>
              </a:r>
              <a:r>
                <a:rPr lang="zh-CN" altLang="en-US" sz="1100"/>
                <a:t>序号</a:t>
              </a:r>
              <a:r>
                <a:rPr lang="en-US" altLang="zh-CN" sz="1100"/>
                <a:t>11</a:t>
              </a:r>
              <a:r>
                <a:rPr lang="zh-CN" altLang="en-US" sz="1100"/>
                <a:t>支撑框线，</a:t>
              </a:r>
              <a:r>
                <a:rPr lang="en-US" altLang="zh-CN" sz="1100"/>
                <a:t>H5-6802149</a:t>
              </a:r>
              <a:r>
                <a:rPr lang="zh-CN" altLang="en-US" sz="1100"/>
                <a:t>变更为</a:t>
              </a:r>
              <a:r>
                <a:rPr lang="en-US" altLang="zh-CN" sz="1100"/>
                <a:t>SHT0015549</a:t>
              </a:r>
              <a:endParaRPr lang="zh-CN" altLang="en-US" sz="1100"/>
            </a:p>
          </xdr:txBody>
        </xdr:sp>
        <xdr:sp macro="" textlink="">
          <xdr:nvSpPr>
            <xdr:cNvPr id="13" name="对话气泡: 圆角矩形 12">
              <a:extLst>
                <a:ext uri="{FF2B5EF4-FFF2-40B4-BE49-F238E27FC236}">
                  <a16:creationId xmlns:a16="http://schemas.microsoft.com/office/drawing/2014/main" id="{482C8B6E-113D-B940-FA3C-494973228A34}"/>
                </a:ext>
              </a:extLst>
            </xdr:cNvPr>
            <xdr:cNvSpPr/>
          </xdr:nvSpPr>
          <xdr:spPr>
            <a:xfrm>
              <a:off x="23088600" y="103060500"/>
              <a:ext cx="2323227" cy="712403"/>
            </a:xfrm>
            <a:prstGeom prst="wedgeRoundRectCallout">
              <a:avLst>
                <a:gd name="adj1" fmla="val 123413"/>
                <a:gd name="adj2" fmla="val -18898"/>
                <a:gd name="adj3" fmla="val 16667"/>
              </a:avLst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n-US" altLang="zh-CN" sz="1100"/>
                <a:t>a.</a:t>
              </a:r>
              <a:r>
                <a:rPr lang="zh-CN" altLang="en-US" sz="1100"/>
                <a:t>序号</a:t>
              </a:r>
              <a:r>
                <a:rPr lang="en-US" altLang="zh-CN" sz="1100"/>
                <a:t>13</a:t>
              </a:r>
              <a:r>
                <a:rPr lang="zh-CN" altLang="en-US" sz="1100"/>
                <a:t>、</a:t>
              </a:r>
              <a:r>
                <a:rPr lang="en-US" altLang="zh-CN" sz="1100"/>
                <a:t>14</a:t>
              </a:r>
              <a:r>
                <a:rPr lang="zh-CN" altLang="en-US" sz="1100"/>
                <a:t>腰托上下固定片的安装位置调整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0</xdr:colOff>
      <xdr:row>7</xdr:row>
      <xdr:rowOff>0</xdr:rowOff>
    </xdr:from>
    <xdr:to>
      <xdr:col>46</xdr:col>
      <xdr:colOff>214966</xdr:colOff>
      <xdr:row>22</xdr:row>
      <xdr:rowOff>39915</xdr:rowOff>
    </xdr:to>
    <xdr:grpSp>
      <xdr:nvGrpSpPr>
        <xdr:cNvPr id="2" name="组合 1">
          <a:extLst>
            <a:ext uri="{FF2B5EF4-FFF2-40B4-BE49-F238E27FC236}">
              <a16:creationId xmlns:a16="http://schemas.microsoft.com/office/drawing/2014/main" id="{00E30584-2292-423D-8545-359F9AAC7D14}"/>
            </a:ext>
          </a:extLst>
        </xdr:cNvPr>
        <xdr:cNvGrpSpPr/>
      </xdr:nvGrpSpPr>
      <xdr:grpSpPr>
        <a:xfrm>
          <a:off x="20857029" y="2449286"/>
          <a:ext cx="7660794" cy="5689600"/>
          <a:chOff x="21336000" y="93192600"/>
          <a:chExt cx="11432695" cy="7505700"/>
        </a:xfrm>
      </xdr:grpSpPr>
      <xdr:pic>
        <xdr:nvPicPr>
          <xdr:cNvPr id="3" name="图片 2">
            <a:extLst>
              <a:ext uri="{FF2B5EF4-FFF2-40B4-BE49-F238E27FC236}">
                <a16:creationId xmlns:a16="http://schemas.microsoft.com/office/drawing/2014/main" id="{F67ABD8B-3F7D-89AE-A90C-6F5954B79A4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5082500" y="93243400"/>
            <a:ext cx="3466667" cy="6104762"/>
          </a:xfrm>
          <a:prstGeom prst="rect">
            <a:avLst/>
          </a:prstGeom>
        </xdr:spPr>
      </xdr:pic>
      <xdr:sp macro="" textlink="">
        <xdr:nvSpPr>
          <xdr:cNvPr id="4" name="对话气泡: 圆角矩形 3">
            <a:extLst>
              <a:ext uri="{FF2B5EF4-FFF2-40B4-BE49-F238E27FC236}">
                <a16:creationId xmlns:a16="http://schemas.microsoft.com/office/drawing/2014/main" id="{E2416C89-A3ED-C6CA-631A-F72DD2425DC3}"/>
              </a:ext>
            </a:extLst>
          </xdr:cNvPr>
          <xdr:cNvSpPr/>
        </xdr:nvSpPr>
        <xdr:spPr>
          <a:xfrm>
            <a:off x="27025600" y="99758500"/>
            <a:ext cx="3467100" cy="939800"/>
          </a:xfrm>
          <a:prstGeom prst="wedgeRoundRectCallout">
            <a:avLst>
              <a:gd name="adj1" fmla="val -41712"/>
              <a:gd name="adj2" fmla="val -118581"/>
              <a:gd name="adj3" fmla="val 16667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altLang="zh-CN" sz="1100"/>
              <a:t>C.</a:t>
            </a:r>
            <a:r>
              <a:rPr lang="zh-CN" altLang="en-US" sz="1100"/>
              <a:t>序号</a:t>
            </a:r>
            <a:r>
              <a:rPr lang="en-US" altLang="zh-CN" sz="1100"/>
              <a:t>11</a:t>
            </a:r>
            <a:r>
              <a:rPr lang="zh-CN" altLang="en-US" sz="1100"/>
              <a:t>支撑框线，</a:t>
            </a:r>
            <a:r>
              <a:rPr lang="en-US" altLang="zh-CN" sz="1100"/>
              <a:t>H5-6802149</a:t>
            </a:r>
            <a:r>
              <a:rPr lang="zh-CN" altLang="en-US" sz="1100"/>
              <a:t>变更为</a:t>
            </a:r>
            <a:r>
              <a:rPr lang="en-US" altLang="zh-CN" sz="1100"/>
              <a:t>SHT0015549</a:t>
            </a:r>
            <a:endParaRPr lang="zh-CN" altLang="en-US" sz="1100"/>
          </a:p>
        </xdr:txBody>
      </xdr:sp>
      <xdr:sp macro="" textlink="">
        <xdr:nvSpPr>
          <xdr:cNvPr id="5" name="对话气泡: 圆角矩形 4">
            <a:extLst>
              <a:ext uri="{FF2B5EF4-FFF2-40B4-BE49-F238E27FC236}">
                <a16:creationId xmlns:a16="http://schemas.microsoft.com/office/drawing/2014/main" id="{9BEB221D-3FC2-B91A-B55D-825892D47ABB}"/>
              </a:ext>
            </a:extLst>
          </xdr:cNvPr>
          <xdr:cNvSpPr/>
        </xdr:nvSpPr>
        <xdr:spPr>
          <a:xfrm>
            <a:off x="21336000" y="95338900"/>
            <a:ext cx="3467100" cy="939800"/>
          </a:xfrm>
          <a:prstGeom prst="wedgeRoundRectCallout">
            <a:avLst>
              <a:gd name="adj1" fmla="val 72574"/>
              <a:gd name="adj2" fmla="val -6419"/>
              <a:gd name="adj3" fmla="val 16667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altLang="zh-CN" sz="1100"/>
              <a:t>a.</a:t>
            </a:r>
            <a:r>
              <a:rPr lang="zh-CN" altLang="en-US" sz="1100"/>
              <a:t>序号</a:t>
            </a:r>
            <a:r>
              <a:rPr lang="en-US" altLang="zh-CN" sz="1100"/>
              <a:t>4</a:t>
            </a:r>
            <a:r>
              <a:rPr lang="zh-CN" altLang="en-US" sz="1100"/>
              <a:t>靠背支撑板条，</a:t>
            </a:r>
            <a:r>
              <a:rPr lang="en-US" altLang="zh-CN" sz="1100"/>
              <a:t>H5-6802136</a:t>
            </a:r>
            <a:r>
              <a:rPr lang="zh-CN" altLang="en-US" sz="1100"/>
              <a:t>变更为</a:t>
            </a:r>
            <a:r>
              <a:rPr lang="en-US" altLang="zh-CN" sz="1100"/>
              <a:t>SHT0015058</a:t>
            </a:r>
            <a:endParaRPr lang="zh-CN" altLang="en-US" sz="1100"/>
          </a:p>
        </xdr:txBody>
      </xdr:sp>
      <xdr:pic>
        <xdr:nvPicPr>
          <xdr:cNvPr id="6" name="图片 5">
            <a:extLst>
              <a:ext uri="{FF2B5EF4-FFF2-40B4-BE49-F238E27FC236}">
                <a16:creationId xmlns:a16="http://schemas.microsoft.com/office/drawing/2014/main" id="{3FB62785-11A6-AA81-A614-7C91029F25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8930600" y="93192600"/>
            <a:ext cx="3838095" cy="6085714"/>
          </a:xfrm>
          <a:prstGeom prst="rect">
            <a:avLst/>
          </a:prstGeom>
        </xdr:spPr>
      </xdr:pic>
    </xdr:grpSp>
    <xdr:clientData/>
  </xdr:twoCellAnchor>
  <xdr:twoCellAnchor>
    <xdr:from>
      <xdr:col>34</xdr:col>
      <xdr:colOff>0</xdr:colOff>
      <xdr:row>34</xdr:row>
      <xdr:rowOff>0</xdr:rowOff>
    </xdr:from>
    <xdr:to>
      <xdr:col>46</xdr:col>
      <xdr:colOff>9072</xdr:colOff>
      <xdr:row>49</xdr:row>
      <xdr:rowOff>177800</xdr:rowOff>
    </xdr:to>
    <xdr:grpSp>
      <xdr:nvGrpSpPr>
        <xdr:cNvPr id="7" name="组合 6">
          <a:extLst>
            <a:ext uri="{FF2B5EF4-FFF2-40B4-BE49-F238E27FC236}">
              <a16:creationId xmlns:a16="http://schemas.microsoft.com/office/drawing/2014/main" id="{8B13FC5B-46D6-4692-A8BA-E43CDEFA7A51}"/>
            </a:ext>
          </a:extLst>
        </xdr:cNvPr>
        <xdr:cNvGrpSpPr/>
      </xdr:nvGrpSpPr>
      <xdr:grpSpPr>
        <a:xfrm>
          <a:off x="20857029" y="12964886"/>
          <a:ext cx="7454900" cy="5740400"/>
          <a:chOff x="23088600" y="99060000"/>
          <a:chExt cx="10165890" cy="6757603"/>
        </a:xfrm>
      </xdr:grpSpPr>
      <xdr:pic>
        <xdr:nvPicPr>
          <xdr:cNvPr id="8" name="图片 7">
            <a:extLst>
              <a:ext uri="{FF2B5EF4-FFF2-40B4-BE49-F238E27FC236}">
                <a16:creationId xmlns:a16="http://schemas.microsoft.com/office/drawing/2014/main" id="{F42F00DA-D986-B1AA-5691-3A155910E5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9578300" y="99060000"/>
            <a:ext cx="3676190" cy="5933267"/>
          </a:xfrm>
          <a:prstGeom prst="rect">
            <a:avLst/>
          </a:prstGeom>
        </xdr:spPr>
      </xdr:pic>
      <xdr:grpSp>
        <xdr:nvGrpSpPr>
          <xdr:cNvPr id="9" name="组合 8">
            <a:extLst>
              <a:ext uri="{FF2B5EF4-FFF2-40B4-BE49-F238E27FC236}">
                <a16:creationId xmlns:a16="http://schemas.microsoft.com/office/drawing/2014/main" id="{5ECE6E58-B40D-CBA2-E3E0-7E0977F4A9EE}"/>
              </a:ext>
            </a:extLst>
          </xdr:cNvPr>
          <xdr:cNvGrpSpPr/>
        </xdr:nvGrpSpPr>
        <xdr:grpSpPr>
          <a:xfrm>
            <a:off x="23088600" y="99060000"/>
            <a:ext cx="7034927" cy="6757603"/>
            <a:chOff x="23088600" y="99060000"/>
            <a:chExt cx="7034927" cy="6757603"/>
          </a:xfrm>
        </xdr:grpSpPr>
        <xdr:pic>
          <xdr:nvPicPr>
            <xdr:cNvPr id="10" name="图片 9">
              <a:extLst>
                <a:ext uri="{FF2B5EF4-FFF2-40B4-BE49-F238E27FC236}">
                  <a16:creationId xmlns:a16="http://schemas.microsoft.com/office/drawing/2014/main" id="{66849330-4490-8253-A303-2F79731D8BF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25615900" y="99060000"/>
              <a:ext cx="3571429" cy="5885714"/>
            </a:xfrm>
            <a:prstGeom prst="rect">
              <a:avLst/>
            </a:prstGeom>
          </xdr:spPr>
        </xdr:pic>
        <xdr:sp macro="" textlink="">
          <xdr:nvSpPr>
            <xdr:cNvPr id="11" name="对话气泡: 圆角矩形 10">
              <a:extLst>
                <a:ext uri="{FF2B5EF4-FFF2-40B4-BE49-F238E27FC236}">
                  <a16:creationId xmlns:a16="http://schemas.microsoft.com/office/drawing/2014/main" id="{0E518C1C-8586-7044-880D-36AF0786F09A}"/>
                </a:ext>
              </a:extLst>
            </xdr:cNvPr>
            <xdr:cNvSpPr/>
          </xdr:nvSpPr>
          <xdr:spPr>
            <a:xfrm>
              <a:off x="23393400" y="100787200"/>
              <a:ext cx="2323227" cy="712403"/>
            </a:xfrm>
            <a:prstGeom prst="wedgeRoundRectCallout">
              <a:avLst>
                <a:gd name="adj1" fmla="val 72574"/>
                <a:gd name="adj2" fmla="val -6419"/>
                <a:gd name="adj3" fmla="val 16667"/>
              </a:avLst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n-US" altLang="zh-CN" sz="1100"/>
                <a:t>a.</a:t>
              </a:r>
              <a:r>
                <a:rPr lang="zh-CN" altLang="en-US" sz="1100"/>
                <a:t>序号</a:t>
              </a:r>
              <a:r>
                <a:rPr lang="en-US" altLang="zh-CN" sz="1100"/>
                <a:t>4</a:t>
              </a:r>
              <a:r>
                <a:rPr lang="zh-CN" altLang="en-US" sz="1100"/>
                <a:t>靠背支撑板条，</a:t>
              </a:r>
              <a:r>
                <a:rPr lang="en-US" altLang="zh-CN" sz="1100"/>
                <a:t>H5-6802136</a:t>
              </a:r>
              <a:r>
                <a:rPr lang="zh-CN" altLang="en-US" sz="1100"/>
                <a:t>变更为</a:t>
              </a:r>
              <a:r>
                <a:rPr lang="en-US" altLang="zh-CN" sz="1100"/>
                <a:t>SHT0015058</a:t>
              </a:r>
              <a:endParaRPr lang="zh-CN" altLang="en-US" sz="1100"/>
            </a:p>
          </xdr:txBody>
        </xdr:sp>
        <xdr:sp macro="" textlink="">
          <xdr:nvSpPr>
            <xdr:cNvPr id="12" name="对话气泡: 圆角矩形 11">
              <a:extLst>
                <a:ext uri="{FF2B5EF4-FFF2-40B4-BE49-F238E27FC236}">
                  <a16:creationId xmlns:a16="http://schemas.microsoft.com/office/drawing/2014/main" id="{1659B09F-558E-1381-6BA4-7BA0062D2ED9}"/>
                </a:ext>
              </a:extLst>
            </xdr:cNvPr>
            <xdr:cNvSpPr/>
          </xdr:nvSpPr>
          <xdr:spPr>
            <a:xfrm>
              <a:off x="27800300" y="105105200"/>
              <a:ext cx="2323227" cy="712403"/>
            </a:xfrm>
            <a:prstGeom prst="wedgeRoundRectCallout">
              <a:avLst>
                <a:gd name="adj1" fmla="val -41712"/>
                <a:gd name="adj2" fmla="val -118581"/>
                <a:gd name="adj3" fmla="val 16667"/>
              </a:avLst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n-US" altLang="zh-CN" sz="1100"/>
                <a:t>C.</a:t>
              </a:r>
              <a:r>
                <a:rPr lang="zh-CN" altLang="en-US" sz="1100"/>
                <a:t>序号</a:t>
              </a:r>
              <a:r>
                <a:rPr lang="en-US" altLang="zh-CN" sz="1100"/>
                <a:t>11</a:t>
              </a:r>
              <a:r>
                <a:rPr lang="zh-CN" altLang="en-US" sz="1100"/>
                <a:t>支撑框线，</a:t>
              </a:r>
              <a:r>
                <a:rPr lang="en-US" altLang="zh-CN" sz="1100"/>
                <a:t>H5-6802149</a:t>
              </a:r>
              <a:r>
                <a:rPr lang="zh-CN" altLang="en-US" sz="1100"/>
                <a:t>变更为</a:t>
              </a:r>
              <a:r>
                <a:rPr lang="en-US" altLang="zh-CN" sz="1100"/>
                <a:t>SHT0015549</a:t>
              </a:r>
              <a:endParaRPr lang="zh-CN" altLang="en-US" sz="1100"/>
            </a:p>
          </xdr:txBody>
        </xdr:sp>
        <xdr:sp macro="" textlink="">
          <xdr:nvSpPr>
            <xdr:cNvPr id="13" name="对话气泡: 圆角矩形 12">
              <a:extLst>
                <a:ext uri="{FF2B5EF4-FFF2-40B4-BE49-F238E27FC236}">
                  <a16:creationId xmlns:a16="http://schemas.microsoft.com/office/drawing/2014/main" id="{4259E1E8-DF09-89DD-35CC-643DF93A18A9}"/>
                </a:ext>
              </a:extLst>
            </xdr:cNvPr>
            <xdr:cNvSpPr/>
          </xdr:nvSpPr>
          <xdr:spPr>
            <a:xfrm>
              <a:off x="23088600" y="103060500"/>
              <a:ext cx="2323227" cy="712403"/>
            </a:xfrm>
            <a:prstGeom prst="wedgeRoundRectCallout">
              <a:avLst>
                <a:gd name="adj1" fmla="val 123413"/>
                <a:gd name="adj2" fmla="val -18898"/>
                <a:gd name="adj3" fmla="val 16667"/>
              </a:avLst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n-US" altLang="zh-CN" sz="1100"/>
                <a:t>a.</a:t>
              </a:r>
              <a:r>
                <a:rPr lang="zh-CN" altLang="en-US" sz="1100"/>
                <a:t>序号</a:t>
              </a:r>
              <a:r>
                <a:rPr lang="en-US" altLang="zh-CN" sz="1100"/>
                <a:t>13</a:t>
              </a:r>
              <a:r>
                <a:rPr lang="zh-CN" altLang="en-US" sz="1100"/>
                <a:t>、</a:t>
              </a:r>
              <a:r>
                <a:rPr lang="en-US" altLang="zh-CN" sz="1100"/>
                <a:t>14</a:t>
              </a:r>
              <a:r>
                <a:rPr lang="zh-CN" altLang="en-US" sz="1100"/>
                <a:t>腰托上下固定片的安装位置调整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DE87"/>
  <sheetViews>
    <sheetView view="pageBreakPreview" zoomScale="70" zoomScaleNormal="80" zoomScaleSheetLayoutView="70" workbookViewId="0">
      <pane xSplit="4" ySplit="3" topLeftCell="E7" activePane="bottomRight" state="frozen"/>
      <selection pane="topRight" activeCell="E1" sqref="E1"/>
      <selection pane="bottomLeft" activeCell="A4" sqref="A4"/>
      <selection pane="bottomRight" activeCell="D4" sqref="D4:D34"/>
    </sheetView>
  </sheetViews>
  <sheetFormatPr defaultColWidth="9" defaultRowHeight="15.6"/>
  <cols>
    <col min="1" max="1" width="6.21875" style="4" customWidth="1"/>
    <col min="2" max="3" width="11.77734375" style="5" customWidth="1"/>
    <col min="4" max="4" width="10.109375" style="6" customWidth="1"/>
    <col min="5" max="5" width="3.109375" style="6" customWidth="1"/>
    <col min="6" max="6" width="16.77734375" style="4" customWidth="1"/>
    <col min="7" max="7" width="7.77734375" style="4" customWidth="1"/>
    <col min="8" max="8" width="4.21875" style="4" customWidth="1"/>
    <col min="9" max="9" width="15.21875" style="7" customWidth="1"/>
    <col min="10" max="10" width="8.109375" style="8" customWidth="1"/>
    <col min="11" max="13" width="4.44140625" style="8" customWidth="1"/>
    <col min="14" max="15" width="7.33203125" style="9" customWidth="1"/>
    <col min="16" max="16" width="6.6640625" style="9" customWidth="1"/>
    <col min="17" max="18" width="5.77734375" style="10" customWidth="1"/>
    <col min="19" max="19" width="7" style="10" customWidth="1"/>
    <col min="20" max="20" width="11.109375" style="4" customWidth="1"/>
    <col min="21" max="21" width="5.109375" style="4" customWidth="1"/>
    <col min="22" max="22" width="7" style="4" customWidth="1"/>
    <col min="23" max="23" width="9.44140625" style="10" customWidth="1"/>
    <col min="24" max="24" width="7" style="10" customWidth="1"/>
    <col min="25" max="25" width="8.6640625" style="10" customWidth="1"/>
    <col min="26" max="26" width="8.88671875" style="10" customWidth="1"/>
    <col min="27" max="27" width="27" style="10" customWidth="1"/>
    <col min="28" max="28" width="8.88671875" style="10" customWidth="1"/>
    <col min="29" max="29" width="21.77734375" style="11" customWidth="1"/>
    <col min="30" max="30" width="11.6640625" style="4" customWidth="1"/>
    <col min="31" max="31" width="11" style="4" customWidth="1"/>
    <col min="32" max="32" width="9.21875" style="4" customWidth="1"/>
    <col min="33" max="185" width="9" style="4"/>
    <col min="186" max="186" width="5" style="4" customWidth="1"/>
    <col min="187" max="187" width="15" style="4" customWidth="1"/>
    <col min="188" max="189" width="14.6640625" style="4" customWidth="1"/>
    <col min="190" max="190" width="6.21875" style="4" customWidth="1"/>
    <col min="191" max="193" width="10.109375" style="4" customWidth="1"/>
    <col min="194" max="194" width="10.44140625" style="4" customWidth="1"/>
    <col min="195" max="212" width="9" style="4"/>
    <col min="213" max="213" width="6.44140625" style="4" customWidth="1"/>
    <col min="214" max="214" width="12.21875" style="4" customWidth="1"/>
    <col min="215" max="215" width="28.21875" style="4" customWidth="1"/>
    <col min="216" max="216" width="13.77734375" style="4" customWidth="1"/>
    <col min="217" max="217" width="5.6640625" style="4" customWidth="1"/>
    <col min="218" max="219" width="9.33203125" style="4" customWidth="1"/>
    <col min="220" max="220" width="13.109375" style="4" customWidth="1"/>
    <col min="221" max="441" width="9" style="4"/>
    <col min="442" max="442" width="5" style="4" customWidth="1"/>
    <col min="443" max="443" width="15" style="4" customWidth="1"/>
    <col min="444" max="445" width="14.6640625" style="4" customWidth="1"/>
    <col min="446" max="446" width="6.21875" style="4" customWidth="1"/>
    <col min="447" max="449" width="10.109375" style="4" customWidth="1"/>
    <col min="450" max="450" width="10.44140625" style="4" customWidth="1"/>
    <col min="451" max="468" width="9" style="4"/>
    <col min="469" max="469" width="6.44140625" style="4" customWidth="1"/>
    <col min="470" max="470" width="12.21875" style="4" customWidth="1"/>
    <col min="471" max="471" width="28.21875" style="4" customWidth="1"/>
    <col min="472" max="472" width="13.77734375" style="4" customWidth="1"/>
    <col min="473" max="473" width="5.6640625" style="4" customWidth="1"/>
    <col min="474" max="475" width="9.33203125" style="4" customWidth="1"/>
    <col min="476" max="476" width="13.109375" style="4" customWidth="1"/>
    <col min="477" max="697" width="9" style="4"/>
    <col min="698" max="698" width="5" style="4" customWidth="1"/>
    <col min="699" max="699" width="15" style="4" customWidth="1"/>
    <col min="700" max="701" width="14.6640625" style="4" customWidth="1"/>
    <col min="702" max="702" width="6.21875" style="4" customWidth="1"/>
    <col min="703" max="705" width="10.109375" style="4" customWidth="1"/>
    <col min="706" max="706" width="10.44140625" style="4" customWidth="1"/>
    <col min="707" max="724" width="9" style="4"/>
    <col min="725" max="725" width="6.44140625" style="4" customWidth="1"/>
    <col min="726" max="726" width="12.21875" style="4" customWidth="1"/>
    <col min="727" max="727" width="28.21875" style="4" customWidth="1"/>
    <col min="728" max="728" width="13.77734375" style="4" customWidth="1"/>
    <col min="729" max="729" width="5.6640625" style="4" customWidth="1"/>
    <col min="730" max="731" width="9.33203125" style="4" customWidth="1"/>
    <col min="732" max="732" width="13.109375" style="4" customWidth="1"/>
    <col min="733" max="953" width="9" style="4"/>
    <col min="954" max="954" width="5" style="4" customWidth="1"/>
    <col min="955" max="955" width="15" style="4" customWidth="1"/>
    <col min="956" max="957" width="14.6640625" style="4" customWidth="1"/>
    <col min="958" max="958" width="6.21875" style="4" customWidth="1"/>
    <col min="959" max="961" width="10.109375" style="4" customWidth="1"/>
    <col min="962" max="962" width="10.44140625" style="4" customWidth="1"/>
    <col min="963" max="980" width="9" style="4"/>
    <col min="981" max="981" width="6.44140625" style="4" customWidth="1"/>
    <col min="982" max="982" width="12.21875" style="4" customWidth="1"/>
    <col min="983" max="983" width="28.21875" style="4" customWidth="1"/>
    <col min="984" max="984" width="13.77734375" style="4" customWidth="1"/>
    <col min="985" max="985" width="5.6640625" style="4" customWidth="1"/>
    <col min="986" max="987" width="9.33203125" style="4" customWidth="1"/>
    <col min="988" max="988" width="13.109375" style="4" customWidth="1"/>
    <col min="989" max="1209" width="9" style="4"/>
    <col min="1210" max="1210" width="5" style="4" customWidth="1"/>
    <col min="1211" max="1211" width="15" style="4" customWidth="1"/>
    <col min="1212" max="1213" width="14.6640625" style="4" customWidth="1"/>
    <col min="1214" max="1214" width="6.21875" style="4" customWidth="1"/>
    <col min="1215" max="1217" width="10.109375" style="4" customWidth="1"/>
    <col min="1218" max="1218" width="10.44140625" style="4" customWidth="1"/>
    <col min="1219" max="1236" width="9" style="4"/>
    <col min="1237" max="1237" width="6.44140625" style="4" customWidth="1"/>
    <col min="1238" max="1238" width="12.21875" style="4" customWidth="1"/>
    <col min="1239" max="1239" width="28.21875" style="4" customWidth="1"/>
    <col min="1240" max="1240" width="13.77734375" style="4" customWidth="1"/>
    <col min="1241" max="1241" width="5.6640625" style="4" customWidth="1"/>
    <col min="1242" max="1243" width="9.33203125" style="4" customWidth="1"/>
    <col min="1244" max="1244" width="13.109375" style="4" customWidth="1"/>
    <col min="1245" max="1465" width="9" style="4"/>
    <col min="1466" max="1466" width="5" style="4" customWidth="1"/>
    <col min="1467" max="1467" width="15" style="4" customWidth="1"/>
    <col min="1468" max="1469" width="14.6640625" style="4" customWidth="1"/>
    <col min="1470" max="1470" width="6.21875" style="4" customWidth="1"/>
    <col min="1471" max="1473" width="10.109375" style="4" customWidth="1"/>
    <col min="1474" max="1474" width="10.44140625" style="4" customWidth="1"/>
    <col min="1475" max="1492" width="9" style="4"/>
    <col min="1493" max="1493" width="6.44140625" style="4" customWidth="1"/>
    <col min="1494" max="1494" width="12.21875" style="4" customWidth="1"/>
    <col min="1495" max="1495" width="28.21875" style="4" customWidth="1"/>
    <col min="1496" max="1496" width="13.77734375" style="4" customWidth="1"/>
    <col min="1497" max="1497" width="5.6640625" style="4" customWidth="1"/>
    <col min="1498" max="1499" width="9.33203125" style="4" customWidth="1"/>
    <col min="1500" max="1500" width="13.109375" style="4" customWidth="1"/>
    <col min="1501" max="1721" width="9" style="4"/>
    <col min="1722" max="1722" width="5" style="4" customWidth="1"/>
    <col min="1723" max="1723" width="15" style="4" customWidth="1"/>
    <col min="1724" max="1725" width="14.6640625" style="4" customWidth="1"/>
    <col min="1726" max="1726" width="6.21875" style="4" customWidth="1"/>
    <col min="1727" max="1729" width="10.109375" style="4" customWidth="1"/>
    <col min="1730" max="1730" width="10.44140625" style="4" customWidth="1"/>
    <col min="1731" max="1748" width="9" style="4"/>
    <col min="1749" max="1749" width="6.44140625" style="4" customWidth="1"/>
    <col min="1750" max="1750" width="12.21875" style="4" customWidth="1"/>
    <col min="1751" max="1751" width="28.21875" style="4" customWidth="1"/>
    <col min="1752" max="1752" width="13.77734375" style="4" customWidth="1"/>
    <col min="1753" max="1753" width="5.6640625" style="4" customWidth="1"/>
    <col min="1754" max="1755" width="9.33203125" style="4" customWidth="1"/>
    <col min="1756" max="1756" width="13.109375" style="4" customWidth="1"/>
    <col min="1757" max="1977" width="9" style="4"/>
    <col min="1978" max="1978" width="5" style="4" customWidth="1"/>
    <col min="1979" max="1979" width="15" style="4" customWidth="1"/>
    <col min="1980" max="1981" width="14.6640625" style="4" customWidth="1"/>
    <col min="1982" max="1982" width="6.21875" style="4" customWidth="1"/>
    <col min="1983" max="1985" width="10.109375" style="4" customWidth="1"/>
    <col min="1986" max="1986" width="10.44140625" style="4" customWidth="1"/>
    <col min="1987" max="2004" width="9" style="4"/>
    <col min="2005" max="2005" width="6.44140625" style="4" customWidth="1"/>
    <col min="2006" max="2006" width="12.21875" style="4" customWidth="1"/>
    <col min="2007" max="2007" width="28.21875" style="4" customWidth="1"/>
    <col min="2008" max="2008" width="13.77734375" style="4" customWidth="1"/>
    <col min="2009" max="2009" width="5.6640625" style="4" customWidth="1"/>
    <col min="2010" max="2011" width="9.33203125" style="4" customWidth="1"/>
    <col min="2012" max="2012" width="13.109375" style="4" customWidth="1"/>
    <col min="2013" max="2233" width="9" style="4"/>
    <col min="2234" max="2234" width="5" style="4" customWidth="1"/>
    <col min="2235" max="2235" width="15" style="4" customWidth="1"/>
    <col min="2236" max="2237" width="14.6640625" style="4" customWidth="1"/>
    <col min="2238" max="2238" width="6.21875" style="4" customWidth="1"/>
    <col min="2239" max="2241" width="10.109375" style="4" customWidth="1"/>
    <col min="2242" max="2242" width="10.44140625" style="4" customWidth="1"/>
    <col min="2243" max="2260" width="9" style="4"/>
    <col min="2261" max="2261" width="6.44140625" style="4" customWidth="1"/>
    <col min="2262" max="2262" width="12.21875" style="4" customWidth="1"/>
    <col min="2263" max="2263" width="28.21875" style="4" customWidth="1"/>
    <col min="2264" max="2264" width="13.77734375" style="4" customWidth="1"/>
    <col min="2265" max="2265" width="5.6640625" style="4" customWidth="1"/>
    <col min="2266" max="2267" width="9.33203125" style="4" customWidth="1"/>
    <col min="2268" max="2268" width="13.109375" style="4" customWidth="1"/>
    <col min="2269" max="2489" width="9" style="4"/>
    <col min="2490" max="2490" width="5" style="4" customWidth="1"/>
    <col min="2491" max="2491" width="15" style="4" customWidth="1"/>
    <col min="2492" max="2493" width="14.6640625" style="4" customWidth="1"/>
    <col min="2494" max="2494" width="6.21875" style="4" customWidth="1"/>
    <col min="2495" max="2497" width="10.109375" style="4" customWidth="1"/>
    <col min="2498" max="2498" width="10.44140625" style="4" customWidth="1"/>
    <col min="2499" max="2516" width="9" style="4"/>
    <col min="2517" max="2517" width="6.44140625" style="4" customWidth="1"/>
    <col min="2518" max="2518" width="12.21875" style="4" customWidth="1"/>
    <col min="2519" max="2519" width="28.21875" style="4" customWidth="1"/>
    <col min="2520" max="2520" width="13.77734375" style="4" customWidth="1"/>
    <col min="2521" max="2521" width="5.6640625" style="4" customWidth="1"/>
    <col min="2522" max="2523" width="9.33203125" style="4" customWidth="1"/>
    <col min="2524" max="2524" width="13.109375" style="4" customWidth="1"/>
    <col min="2525" max="2745" width="9" style="4"/>
    <col min="2746" max="2746" width="5" style="4" customWidth="1"/>
    <col min="2747" max="2747" width="15" style="4" customWidth="1"/>
    <col min="2748" max="2749" width="14.6640625" style="4" customWidth="1"/>
    <col min="2750" max="2750" width="6.21875" style="4" customWidth="1"/>
    <col min="2751" max="2753" width="10.109375" style="4" customWidth="1"/>
    <col min="2754" max="2754" width="10.44140625" style="4" customWidth="1"/>
    <col min="2755" max="2772" width="9" style="4"/>
    <col min="2773" max="2773" width="6.44140625" style="4" customWidth="1"/>
    <col min="2774" max="2774" width="12.21875" style="4" customWidth="1"/>
    <col min="2775" max="2775" width="28.21875" style="4" customWidth="1"/>
    <col min="2776" max="2776" width="13.77734375" style="4" customWidth="1"/>
    <col min="2777" max="2777" width="5.6640625" style="4" customWidth="1"/>
    <col min="2778" max="2779" width="9.33203125" style="4" customWidth="1"/>
    <col min="2780" max="2780" width="13.109375" style="4" customWidth="1"/>
    <col min="2781" max="3001" width="9" style="4"/>
    <col min="3002" max="3002" width="5" style="4" customWidth="1"/>
    <col min="3003" max="3003" width="15" style="4" customWidth="1"/>
    <col min="3004" max="3005" width="14.6640625" style="4" customWidth="1"/>
    <col min="3006" max="3006" width="6.21875" style="4" customWidth="1"/>
    <col min="3007" max="3009" width="10.109375" style="4" customWidth="1"/>
    <col min="3010" max="3010" width="10.44140625" style="4" customWidth="1"/>
    <col min="3011" max="3028" width="9" style="4"/>
    <col min="3029" max="3029" width="6.44140625" style="4" customWidth="1"/>
    <col min="3030" max="3030" width="12.21875" style="4" customWidth="1"/>
    <col min="3031" max="3031" width="28.21875" style="4" customWidth="1"/>
    <col min="3032" max="3032" width="13.77734375" style="4" customWidth="1"/>
    <col min="3033" max="3033" width="5.6640625" style="4" customWidth="1"/>
    <col min="3034" max="3035" width="9.33203125" style="4" customWidth="1"/>
    <col min="3036" max="3036" width="13.109375" style="4" customWidth="1"/>
    <col min="3037" max="3257" width="9" style="4"/>
    <col min="3258" max="3258" width="5" style="4" customWidth="1"/>
    <col min="3259" max="3259" width="15" style="4" customWidth="1"/>
    <col min="3260" max="3261" width="14.6640625" style="4" customWidth="1"/>
    <col min="3262" max="3262" width="6.21875" style="4" customWidth="1"/>
    <col min="3263" max="3265" width="10.109375" style="4" customWidth="1"/>
    <col min="3266" max="3266" width="10.44140625" style="4" customWidth="1"/>
    <col min="3267" max="3284" width="9" style="4"/>
    <col min="3285" max="3285" width="6.44140625" style="4" customWidth="1"/>
    <col min="3286" max="3286" width="12.21875" style="4" customWidth="1"/>
    <col min="3287" max="3287" width="28.21875" style="4" customWidth="1"/>
    <col min="3288" max="3288" width="13.77734375" style="4" customWidth="1"/>
    <col min="3289" max="3289" width="5.6640625" style="4" customWidth="1"/>
    <col min="3290" max="3291" width="9.33203125" style="4" customWidth="1"/>
    <col min="3292" max="3292" width="13.109375" style="4" customWidth="1"/>
    <col min="3293" max="3513" width="9" style="4"/>
    <col min="3514" max="3514" width="5" style="4" customWidth="1"/>
    <col min="3515" max="3515" width="15" style="4" customWidth="1"/>
    <col min="3516" max="3517" width="14.6640625" style="4" customWidth="1"/>
    <col min="3518" max="3518" width="6.21875" style="4" customWidth="1"/>
    <col min="3519" max="3521" width="10.109375" style="4" customWidth="1"/>
    <col min="3522" max="3522" width="10.44140625" style="4" customWidth="1"/>
    <col min="3523" max="3540" width="9" style="4"/>
    <col min="3541" max="3541" width="6.44140625" style="4" customWidth="1"/>
    <col min="3542" max="3542" width="12.21875" style="4" customWidth="1"/>
    <col min="3543" max="3543" width="28.21875" style="4" customWidth="1"/>
    <col min="3544" max="3544" width="13.77734375" style="4" customWidth="1"/>
    <col min="3545" max="3545" width="5.6640625" style="4" customWidth="1"/>
    <col min="3546" max="3547" width="9.33203125" style="4" customWidth="1"/>
    <col min="3548" max="3548" width="13.109375" style="4" customWidth="1"/>
    <col min="3549" max="3769" width="9" style="4"/>
    <col min="3770" max="3770" width="5" style="4" customWidth="1"/>
    <col min="3771" max="3771" width="15" style="4" customWidth="1"/>
    <col min="3772" max="3773" width="14.6640625" style="4" customWidth="1"/>
    <col min="3774" max="3774" width="6.21875" style="4" customWidth="1"/>
    <col min="3775" max="3777" width="10.109375" style="4" customWidth="1"/>
    <col min="3778" max="3778" width="10.44140625" style="4" customWidth="1"/>
    <col min="3779" max="3796" width="9" style="4"/>
    <col min="3797" max="3797" width="6.44140625" style="4" customWidth="1"/>
    <col min="3798" max="3798" width="12.21875" style="4" customWidth="1"/>
    <col min="3799" max="3799" width="28.21875" style="4" customWidth="1"/>
    <col min="3800" max="3800" width="13.77734375" style="4" customWidth="1"/>
    <col min="3801" max="3801" width="5.6640625" style="4" customWidth="1"/>
    <col min="3802" max="3803" width="9.33203125" style="4" customWidth="1"/>
    <col min="3804" max="3804" width="13.109375" style="4" customWidth="1"/>
    <col min="3805" max="4025" width="9" style="4"/>
    <col min="4026" max="4026" width="5" style="4" customWidth="1"/>
    <col min="4027" max="4027" width="15" style="4" customWidth="1"/>
    <col min="4028" max="4029" width="14.6640625" style="4" customWidth="1"/>
    <col min="4030" max="4030" width="6.21875" style="4" customWidth="1"/>
    <col min="4031" max="4033" width="10.109375" style="4" customWidth="1"/>
    <col min="4034" max="4034" width="10.44140625" style="4" customWidth="1"/>
    <col min="4035" max="4052" width="9" style="4"/>
    <col min="4053" max="4053" width="6.44140625" style="4" customWidth="1"/>
    <col min="4054" max="4054" width="12.21875" style="4" customWidth="1"/>
    <col min="4055" max="4055" width="28.21875" style="4" customWidth="1"/>
    <col min="4056" max="4056" width="13.77734375" style="4" customWidth="1"/>
    <col min="4057" max="4057" width="5.6640625" style="4" customWidth="1"/>
    <col min="4058" max="4059" width="9.33203125" style="4" customWidth="1"/>
    <col min="4060" max="4060" width="13.109375" style="4" customWidth="1"/>
    <col min="4061" max="4281" width="9" style="4"/>
    <col min="4282" max="4282" width="5" style="4" customWidth="1"/>
    <col min="4283" max="4283" width="15" style="4" customWidth="1"/>
    <col min="4284" max="4285" width="14.6640625" style="4" customWidth="1"/>
    <col min="4286" max="4286" width="6.21875" style="4" customWidth="1"/>
    <col min="4287" max="4289" width="10.109375" style="4" customWidth="1"/>
    <col min="4290" max="4290" width="10.44140625" style="4" customWidth="1"/>
    <col min="4291" max="4308" width="9" style="4"/>
    <col min="4309" max="4309" width="6.44140625" style="4" customWidth="1"/>
    <col min="4310" max="4310" width="12.21875" style="4" customWidth="1"/>
    <col min="4311" max="4311" width="28.21875" style="4" customWidth="1"/>
    <col min="4312" max="4312" width="13.77734375" style="4" customWidth="1"/>
    <col min="4313" max="4313" width="5.6640625" style="4" customWidth="1"/>
    <col min="4314" max="4315" width="9.33203125" style="4" customWidth="1"/>
    <col min="4316" max="4316" width="13.109375" style="4" customWidth="1"/>
    <col min="4317" max="4537" width="9" style="4"/>
    <col min="4538" max="4538" width="5" style="4" customWidth="1"/>
    <col min="4539" max="4539" width="15" style="4" customWidth="1"/>
    <col min="4540" max="4541" width="14.6640625" style="4" customWidth="1"/>
    <col min="4542" max="4542" width="6.21875" style="4" customWidth="1"/>
    <col min="4543" max="4545" width="10.109375" style="4" customWidth="1"/>
    <col min="4546" max="4546" width="10.44140625" style="4" customWidth="1"/>
    <col min="4547" max="4564" width="9" style="4"/>
    <col min="4565" max="4565" width="6.44140625" style="4" customWidth="1"/>
    <col min="4566" max="4566" width="12.21875" style="4" customWidth="1"/>
    <col min="4567" max="4567" width="28.21875" style="4" customWidth="1"/>
    <col min="4568" max="4568" width="13.77734375" style="4" customWidth="1"/>
    <col min="4569" max="4569" width="5.6640625" style="4" customWidth="1"/>
    <col min="4570" max="4571" width="9.33203125" style="4" customWidth="1"/>
    <col min="4572" max="4572" width="13.109375" style="4" customWidth="1"/>
    <col min="4573" max="4793" width="9" style="4"/>
    <col min="4794" max="4794" width="5" style="4" customWidth="1"/>
    <col min="4795" max="4795" width="15" style="4" customWidth="1"/>
    <col min="4796" max="4797" width="14.6640625" style="4" customWidth="1"/>
    <col min="4798" max="4798" width="6.21875" style="4" customWidth="1"/>
    <col min="4799" max="4801" width="10.109375" style="4" customWidth="1"/>
    <col min="4802" max="4802" width="10.44140625" style="4" customWidth="1"/>
    <col min="4803" max="4820" width="9" style="4"/>
    <col min="4821" max="4821" width="6.44140625" style="4" customWidth="1"/>
    <col min="4822" max="4822" width="12.21875" style="4" customWidth="1"/>
    <col min="4823" max="4823" width="28.21875" style="4" customWidth="1"/>
    <col min="4824" max="4824" width="13.77734375" style="4" customWidth="1"/>
    <col min="4825" max="4825" width="5.6640625" style="4" customWidth="1"/>
    <col min="4826" max="4827" width="9.33203125" style="4" customWidth="1"/>
    <col min="4828" max="4828" width="13.109375" style="4" customWidth="1"/>
    <col min="4829" max="5049" width="9" style="4"/>
    <col min="5050" max="5050" width="5" style="4" customWidth="1"/>
    <col min="5051" max="5051" width="15" style="4" customWidth="1"/>
    <col min="5052" max="5053" width="14.6640625" style="4" customWidth="1"/>
    <col min="5054" max="5054" width="6.21875" style="4" customWidth="1"/>
    <col min="5055" max="5057" width="10.109375" style="4" customWidth="1"/>
    <col min="5058" max="5058" width="10.44140625" style="4" customWidth="1"/>
    <col min="5059" max="5076" width="9" style="4"/>
    <col min="5077" max="5077" width="6.44140625" style="4" customWidth="1"/>
    <col min="5078" max="5078" width="12.21875" style="4" customWidth="1"/>
    <col min="5079" max="5079" width="28.21875" style="4" customWidth="1"/>
    <col min="5080" max="5080" width="13.77734375" style="4" customWidth="1"/>
    <col min="5081" max="5081" width="5.6640625" style="4" customWidth="1"/>
    <col min="5082" max="5083" width="9.33203125" style="4" customWidth="1"/>
    <col min="5084" max="5084" width="13.109375" style="4" customWidth="1"/>
    <col min="5085" max="5305" width="9" style="4"/>
    <col min="5306" max="5306" width="5" style="4" customWidth="1"/>
    <col min="5307" max="5307" width="15" style="4" customWidth="1"/>
    <col min="5308" max="5309" width="14.6640625" style="4" customWidth="1"/>
    <col min="5310" max="5310" width="6.21875" style="4" customWidth="1"/>
    <col min="5311" max="5313" width="10.109375" style="4" customWidth="1"/>
    <col min="5314" max="5314" width="10.44140625" style="4" customWidth="1"/>
    <col min="5315" max="5332" width="9" style="4"/>
    <col min="5333" max="5333" width="6.44140625" style="4" customWidth="1"/>
    <col min="5334" max="5334" width="12.21875" style="4" customWidth="1"/>
    <col min="5335" max="5335" width="28.21875" style="4" customWidth="1"/>
    <col min="5336" max="5336" width="13.77734375" style="4" customWidth="1"/>
    <col min="5337" max="5337" width="5.6640625" style="4" customWidth="1"/>
    <col min="5338" max="5339" width="9.33203125" style="4" customWidth="1"/>
    <col min="5340" max="5340" width="13.109375" style="4" customWidth="1"/>
    <col min="5341" max="5561" width="9" style="4"/>
    <col min="5562" max="5562" width="5" style="4" customWidth="1"/>
    <col min="5563" max="5563" width="15" style="4" customWidth="1"/>
    <col min="5564" max="5565" width="14.6640625" style="4" customWidth="1"/>
    <col min="5566" max="5566" width="6.21875" style="4" customWidth="1"/>
    <col min="5567" max="5569" width="10.109375" style="4" customWidth="1"/>
    <col min="5570" max="5570" width="10.44140625" style="4" customWidth="1"/>
    <col min="5571" max="5588" width="9" style="4"/>
    <col min="5589" max="5589" width="6.44140625" style="4" customWidth="1"/>
    <col min="5590" max="5590" width="12.21875" style="4" customWidth="1"/>
    <col min="5591" max="5591" width="28.21875" style="4" customWidth="1"/>
    <col min="5592" max="5592" width="13.77734375" style="4" customWidth="1"/>
    <col min="5593" max="5593" width="5.6640625" style="4" customWidth="1"/>
    <col min="5594" max="5595" width="9.33203125" style="4" customWidth="1"/>
    <col min="5596" max="5596" width="13.109375" style="4" customWidth="1"/>
    <col min="5597" max="5817" width="9" style="4"/>
    <col min="5818" max="5818" width="5" style="4" customWidth="1"/>
    <col min="5819" max="5819" width="15" style="4" customWidth="1"/>
    <col min="5820" max="5821" width="14.6640625" style="4" customWidth="1"/>
    <col min="5822" max="5822" width="6.21875" style="4" customWidth="1"/>
    <col min="5823" max="5825" width="10.109375" style="4" customWidth="1"/>
    <col min="5826" max="5826" width="10.44140625" style="4" customWidth="1"/>
    <col min="5827" max="5844" width="9" style="4"/>
    <col min="5845" max="5845" width="6.44140625" style="4" customWidth="1"/>
    <col min="5846" max="5846" width="12.21875" style="4" customWidth="1"/>
    <col min="5847" max="5847" width="28.21875" style="4" customWidth="1"/>
    <col min="5848" max="5848" width="13.77734375" style="4" customWidth="1"/>
    <col min="5849" max="5849" width="5.6640625" style="4" customWidth="1"/>
    <col min="5850" max="5851" width="9.33203125" style="4" customWidth="1"/>
    <col min="5852" max="5852" width="13.109375" style="4" customWidth="1"/>
    <col min="5853" max="6073" width="9" style="4"/>
    <col min="6074" max="6074" width="5" style="4" customWidth="1"/>
    <col min="6075" max="6075" width="15" style="4" customWidth="1"/>
    <col min="6076" max="6077" width="14.6640625" style="4" customWidth="1"/>
    <col min="6078" max="6078" width="6.21875" style="4" customWidth="1"/>
    <col min="6079" max="6081" width="10.109375" style="4" customWidth="1"/>
    <col min="6082" max="6082" width="10.44140625" style="4" customWidth="1"/>
    <col min="6083" max="6100" width="9" style="4"/>
    <col min="6101" max="6101" width="6.44140625" style="4" customWidth="1"/>
    <col min="6102" max="6102" width="12.21875" style="4" customWidth="1"/>
    <col min="6103" max="6103" width="28.21875" style="4" customWidth="1"/>
    <col min="6104" max="6104" width="13.77734375" style="4" customWidth="1"/>
    <col min="6105" max="6105" width="5.6640625" style="4" customWidth="1"/>
    <col min="6106" max="6107" width="9.33203125" style="4" customWidth="1"/>
    <col min="6108" max="6108" width="13.109375" style="4" customWidth="1"/>
    <col min="6109" max="6329" width="9" style="4"/>
    <col min="6330" max="6330" width="5" style="4" customWidth="1"/>
    <col min="6331" max="6331" width="15" style="4" customWidth="1"/>
    <col min="6332" max="6333" width="14.6640625" style="4" customWidth="1"/>
    <col min="6334" max="6334" width="6.21875" style="4" customWidth="1"/>
    <col min="6335" max="6337" width="10.109375" style="4" customWidth="1"/>
    <col min="6338" max="6338" width="10.44140625" style="4" customWidth="1"/>
    <col min="6339" max="6356" width="9" style="4"/>
    <col min="6357" max="6357" width="6.44140625" style="4" customWidth="1"/>
    <col min="6358" max="6358" width="12.21875" style="4" customWidth="1"/>
    <col min="6359" max="6359" width="28.21875" style="4" customWidth="1"/>
    <col min="6360" max="6360" width="13.77734375" style="4" customWidth="1"/>
    <col min="6361" max="6361" width="5.6640625" style="4" customWidth="1"/>
    <col min="6362" max="6363" width="9.33203125" style="4" customWidth="1"/>
    <col min="6364" max="6364" width="13.109375" style="4" customWidth="1"/>
    <col min="6365" max="6585" width="9" style="4"/>
    <col min="6586" max="6586" width="5" style="4" customWidth="1"/>
    <col min="6587" max="6587" width="15" style="4" customWidth="1"/>
    <col min="6588" max="6589" width="14.6640625" style="4" customWidth="1"/>
    <col min="6590" max="6590" width="6.21875" style="4" customWidth="1"/>
    <col min="6591" max="6593" width="10.109375" style="4" customWidth="1"/>
    <col min="6594" max="6594" width="10.44140625" style="4" customWidth="1"/>
    <col min="6595" max="6612" width="9" style="4"/>
    <col min="6613" max="6613" width="6.44140625" style="4" customWidth="1"/>
    <col min="6614" max="6614" width="12.21875" style="4" customWidth="1"/>
    <col min="6615" max="6615" width="28.21875" style="4" customWidth="1"/>
    <col min="6616" max="6616" width="13.77734375" style="4" customWidth="1"/>
    <col min="6617" max="6617" width="5.6640625" style="4" customWidth="1"/>
    <col min="6618" max="6619" width="9.33203125" style="4" customWidth="1"/>
    <col min="6620" max="6620" width="13.109375" style="4" customWidth="1"/>
    <col min="6621" max="6841" width="9" style="4"/>
    <col min="6842" max="6842" width="5" style="4" customWidth="1"/>
    <col min="6843" max="6843" width="15" style="4" customWidth="1"/>
    <col min="6844" max="6845" width="14.6640625" style="4" customWidth="1"/>
    <col min="6846" max="6846" width="6.21875" style="4" customWidth="1"/>
    <col min="6847" max="6849" width="10.109375" style="4" customWidth="1"/>
    <col min="6850" max="6850" width="10.44140625" style="4" customWidth="1"/>
    <col min="6851" max="6868" width="9" style="4"/>
    <col min="6869" max="6869" width="6.44140625" style="4" customWidth="1"/>
    <col min="6870" max="6870" width="12.21875" style="4" customWidth="1"/>
    <col min="6871" max="6871" width="28.21875" style="4" customWidth="1"/>
    <col min="6872" max="6872" width="13.77734375" style="4" customWidth="1"/>
    <col min="6873" max="6873" width="5.6640625" style="4" customWidth="1"/>
    <col min="6874" max="6875" width="9.33203125" style="4" customWidth="1"/>
    <col min="6876" max="6876" width="13.109375" style="4" customWidth="1"/>
    <col min="6877" max="7097" width="9" style="4"/>
    <col min="7098" max="7098" width="5" style="4" customWidth="1"/>
    <col min="7099" max="7099" width="15" style="4" customWidth="1"/>
    <col min="7100" max="7101" width="14.6640625" style="4" customWidth="1"/>
    <col min="7102" max="7102" width="6.21875" style="4" customWidth="1"/>
    <col min="7103" max="7105" width="10.109375" style="4" customWidth="1"/>
    <col min="7106" max="7106" width="10.44140625" style="4" customWidth="1"/>
    <col min="7107" max="7124" width="9" style="4"/>
    <col min="7125" max="7125" width="6.44140625" style="4" customWidth="1"/>
    <col min="7126" max="7126" width="12.21875" style="4" customWidth="1"/>
    <col min="7127" max="7127" width="28.21875" style="4" customWidth="1"/>
    <col min="7128" max="7128" width="13.77734375" style="4" customWidth="1"/>
    <col min="7129" max="7129" width="5.6640625" style="4" customWidth="1"/>
    <col min="7130" max="7131" width="9.33203125" style="4" customWidth="1"/>
    <col min="7132" max="7132" width="13.109375" style="4" customWidth="1"/>
    <col min="7133" max="7353" width="9" style="4"/>
    <col min="7354" max="7354" width="5" style="4" customWidth="1"/>
    <col min="7355" max="7355" width="15" style="4" customWidth="1"/>
    <col min="7356" max="7357" width="14.6640625" style="4" customWidth="1"/>
    <col min="7358" max="7358" width="6.21875" style="4" customWidth="1"/>
    <col min="7359" max="7361" width="10.109375" style="4" customWidth="1"/>
    <col min="7362" max="7362" width="10.44140625" style="4" customWidth="1"/>
    <col min="7363" max="7380" width="9" style="4"/>
    <col min="7381" max="7381" width="6.44140625" style="4" customWidth="1"/>
    <col min="7382" max="7382" width="12.21875" style="4" customWidth="1"/>
    <col min="7383" max="7383" width="28.21875" style="4" customWidth="1"/>
    <col min="7384" max="7384" width="13.77734375" style="4" customWidth="1"/>
    <col min="7385" max="7385" width="5.6640625" style="4" customWidth="1"/>
    <col min="7386" max="7387" width="9.33203125" style="4" customWidth="1"/>
    <col min="7388" max="7388" width="13.109375" style="4" customWidth="1"/>
    <col min="7389" max="7609" width="9" style="4"/>
    <col min="7610" max="7610" width="5" style="4" customWidth="1"/>
    <col min="7611" max="7611" width="15" style="4" customWidth="1"/>
    <col min="7612" max="7613" width="14.6640625" style="4" customWidth="1"/>
    <col min="7614" max="7614" width="6.21875" style="4" customWidth="1"/>
    <col min="7615" max="7617" width="10.109375" style="4" customWidth="1"/>
    <col min="7618" max="7618" width="10.44140625" style="4" customWidth="1"/>
    <col min="7619" max="7636" width="9" style="4"/>
    <col min="7637" max="7637" width="6.44140625" style="4" customWidth="1"/>
    <col min="7638" max="7638" width="12.21875" style="4" customWidth="1"/>
    <col min="7639" max="7639" width="28.21875" style="4" customWidth="1"/>
    <col min="7640" max="7640" width="13.77734375" style="4" customWidth="1"/>
    <col min="7641" max="7641" width="5.6640625" style="4" customWidth="1"/>
    <col min="7642" max="7643" width="9.33203125" style="4" customWidth="1"/>
    <col min="7644" max="7644" width="13.109375" style="4" customWidth="1"/>
    <col min="7645" max="7865" width="9" style="4"/>
    <col min="7866" max="7866" width="5" style="4" customWidth="1"/>
    <col min="7867" max="7867" width="15" style="4" customWidth="1"/>
    <col min="7868" max="7869" width="14.6640625" style="4" customWidth="1"/>
    <col min="7870" max="7870" width="6.21875" style="4" customWidth="1"/>
    <col min="7871" max="7873" width="10.109375" style="4" customWidth="1"/>
    <col min="7874" max="7874" width="10.44140625" style="4" customWidth="1"/>
    <col min="7875" max="7892" width="9" style="4"/>
    <col min="7893" max="7893" width="6.44140625" style="4" customWidth="1"/>
    <col min="7894" max="7894" width="12.21875" style="4" customWidth="1"/>
    <col min="7895" max="7895" width="28.21875" style="4" customWidth="1"/>
    <col min="7896" max="7896" width="13.77734375" style="4" customWidth="1"/>
    <col min="7897" max="7897" width="5.6640625" style="4" customWidth="1"/>
    <col min="7898" max="7899" width="9.33203125" style="4" customWidth="1"/>
    <col min="7900" max="7900" width="13.109375" style="4" customWidth="1"/>
    <col min="7901" max="8121" width="9" style="4"/>
    <col min="8122" max="8122" width="5" style="4" customWidth="1"/>
    <col min="8123" max="8123" width="15" style="4" customWidth="1"/>
    <col min="8124" max="8125" width="14.6640625" style="4" customWidth="1"/>
    <col min="8126" max="8126" width="6.21875" style="4" customWidth="1"/>
    <col min="8127" max="8129" width="10.109375" style="4" customWidth="1"/>
    <col min="8130" max="8130" width="10.44140625" style="4" customWidth="1"/>
    <col min="8131" max="8148" width="9" style="4"/>
    <col min="8149" max="8149" width="6.44140625" style="4" customWidth="1"/>
    <col min="8150" max="8150" width="12.21875" style="4" customWidth="1"/>
    <col min="8151" max="8151" width="28.21875" style="4" customWidth="1"/>
    <col min="8152" max="8152" width="13.77734375" style="4" customWidth="1"/>
    <col min="8153" max="8153" width="5.6640625" style="4" customWidth="1"/>
    <col min="8154" max="8155" width="9.33203125" style="4" customWidth="1"/>
    <col min="8156" max="8156" width="13.109375" style="4" customWidth="1"/>
    <col min="8157" max="8377" width="9" style="4"/>
    <col min="8378" max="8378" width="5" style="4" customWidth="1"/>
    <col min="8379" max="8379" width="15" style="4" customWidth="1"/>
    <col min="8380" max="8381" width="14.6640625" style="4" customWidth="1"/>
    <col min="8382" max="8382" width="6.21875" style="4" customWidth="1"/>
    <col min="8383" max="8385" width="10.109375" style="4" customWidth="1"/>
    <col min="8386" max="8386" width="10.44140625" style="4" customWidth="1"/>
    <col min="8387" max="8404" width="9" style="4"/>
    <col min="8405" max="8405" width="6.44140625" style="4" customWidth="1"/>
    <col min="8406" max="8406" width="12.21875" style="4" customWidth="1"/>
    <col min="8407" max="8407" width="28.21875" style="4" customWidth="1"/>
    <col min="8408" max="8408" width="13.77734375" style="4" customWidth="1"/>
    <col min="8409" max="8409" width="5.6640625" style="4" customWidth="1"/>
    <col min="8410" max="8411" width="9.33203125" style="4" customWidth="1"/>
    <col min="8412" max="8412" width="13.109375" style="4" customWidth="1"/>
    <col min="8413" max="8633" width="9" style="4"/>
    <col min="8634" max="8634" width="5" style="4" customWidth="1"/>
    <col min="8635" max="8635" width="15" style="4" customWidth="1"/>
    <col min="8636" max="8637" width="14.6640625" style="4" customWidth="1"/>
    <col min="8638" max="8638" width="6.21875" style="4" customWidth="1"/>
    <col min="8639" max="8641" width="10.109375" style="4" customWidth="1"/>
    <col min="8642" max="8642" width="10.44140625" style="4" customWidth="1"/>
    <col min="8643" max="8660" width="9" style="4"/>
    <col min="8661" max="8661" width="6.44140625" style="4" customWidth="1"/>
    <col min="8662" max="8662" width="12.21875" style="4" customWidth="1"/>
    <col min="8663" max="8663" width="28.21875" style="4" customWidth="1"/>
    <col min="8664" max="8664" width="13.77734375" style="4" customWidth="1"/>
    <col min="8665" max="8665" width="5.6640625" style="4" customWidth="1"/>
    <col min="8666" max="8667" width="9.33203125" style="4" customWidth="1"/>
    <col min="8668" max="8668" width="13.109375" style="4" customWidth="1"/>
    <col min="8669" max="8889" width="9" style="4"/>
    <col min="8890" max="8890" width="5" style="4" customWidth="1"/>
    <col min="8891" max="8891" width="15" style="4" customWidth="1"/>
    <col min="8892" max="8893" width="14.6640625" style="4" customWidth="1"/>
    <col min="8894" max="8894" width="6.21875" style="4" customWidth="1"/>
    <col min="8895" max="8897" width="10.109375" style="4" customWidth="1"/>
    <col min="8898" max="8898" width="10.44140625" style="4" customWidth="1"/>
    <col min="8899" max="8916" width="9" style="4"/>
    <col min="8917" max="8917" width="6.44140625" style="4" customWidth="1"/>
    <col min="8918" max="8918" width="12.21875" style="4" customWidth="1"/>
    <col min="8919" max="8919" width="28.21875" style="4" customWidth="1"/>
    <col min="8920" max="8920" width="13.77734375" style="4" customWidth="1"/>
    <col min="8921" max="8921" width="5.6640625" style="4" customWidth="1"/>
    <col min="8922" max="8923" width="9.33203125" style="4" customWidth="1"/>
    <col min="8924" max="8924" width="13.109375" style="4" customWidth="1"/>
    <col min="8925" max="9145" width="9" style="4"/>
    <col min="9146" max="9146" width="5" style="4" customWidth="1"/>
    <col min="9147" max="9147" width="15" style="4" customWidth="1"/>
    <col min="9148" max="9149" width="14.6640625" style="4" customWidth="1"/>
    <col min="9150" max="9150" width="6.21875" style="4" customWidth="1"/>
    <col min="9151" max="9153" width="10.109375" style="4" customWidth="1"/>
    <col min="9154" max="9154" width="10.44140625" style="4" customWidth="1"/>
    <col min="9155" max="9172" width="9" style="4"/>
    <col min="9173" max="9173" width="6.44140625" style="4" customWidth="1"/>
    <col min="9174" max="9174" width="12.21875" style="4" customWidth="1"/>
    <col min="9175" max="9175" width="28.21875" style="4" customWidth="1"/>
    <col min="9176" max="9176" width="13.77734375" style="4" customWidth="1"/>
    <col min="9177" max="9177" width="5.6640625" style="4" customWidth="1"/>
    <col min="9178" max="9179" width="9.33203125" style="4" customWidth="1"/>
    <col min="9180" max="9180" width="13.109375" style="4" customWidth="1"/>
    <col min="9181" max="9401" width="9" style="4"/>
    <col min="9402" max="9402" width="5" style="4" customWidth="1"/>
    <col min="9403" max="9403" width="15" style="4" customWidth="1"/>
    <col min="9404" max="9405" width="14.6640625" style="4" customWidth="1"/>
    <col min="9406" max="9406" width="6.21875" style="4" customWidth="1"/>
    <col min="9407" max="9409" width="10.109375" style="4" customWidth="1"/>
    <col min="9410" max="9410" width="10.44140625" style="4" customWidth="1"/>
    <col min="9411" max="9428" width="9" style="4"/>
    <col min="9429" max="9429" width="6.44140625" style="4" customWidth="1"/>
    <col min="9430" max="9430" width="12.21875" style="4" customWidth="1"/>
    <col min="9431" max="9431" width="28.21875" style="4" customWidth="1"/>
    <col min="9432" max="9432" width="13.77734375" style="4" customWidth="1"/>
    <col min="9433" max="9433" width="5.6640625" style="4" customWidth="1"/>
    <col min="9434" max="9435" width="9.33203125" style="4" customWidth="1"/>
    <col min="9436" max="9436" width="13.109375" style="4" customWidth="1"/>
    <col min="9437" max="9657" width="9" style="4"/>
    <col min="9658" max="9658" width="5" style="4" customWidth="1"/>
    <col min="9659" max="9659" width="15" style="4" customWidth="1"/>
    <col min="9660" max="9661" width="14.6640625" style="4" customWidth="1"/>
    <col min="9662" max="9662" width="6.21875" style="4" customWidth="1"/>
    <col min="9663" max="9665" width="10.109375" style="4" customWidth="1"/>
    <col min="9666" max="9666" width="10.44140625" style="4" customWidth="1"/>
    <col min="9667" max="9684" width="9" style="4"/>
    <col min="9685" max="9685" width="6.44140625" style="4" customWidth="1"/>
    <col min="9686" max="9686" width="12.21875" style="4" customWidth="1"/>
    <col min="9687" max="9687" width="28.21875" style="4" customWidth="1"/>
    <col min="9688" max="9688" width="13.77734375" style="4" customWidth="1"/>
    <col min="9689" max="9689" width="5.6640625" style="4" customWidth="1"/>
    <col min="9690" max="9691" width="9.33203125" style="4" customWidth="1"/>
    <col min="9692" max="9692" width="13.109375" style="4" customWidth="1"/>
    <col min="9693" max="9913" width="9" style="4"/>
    <col min="9914" max="9914" width="5" style="4" customWidth="1"/>
    <col min="9915" max="9915" width="15" style="4" customWidth="1"/>
    <col min="9916" max="9917" width="14.6640625" style="4" customWidth="1"/>
    <col min="9918" max="9918" width="6.21875" style="4" customWidth="1"/>
    <col min="9919" max="9921" width="10.109375" style="4" customWidth="1"/>
    <col min="9922" max="9922" width="10.44140625" style="4" customWidth="1"/>
    <col min="9923" max="9940" width="9" style="4"/>
    <col min="9941" max="9941" width="6.44140625" style="4" customWidth="1"/>
    <col min="9942" max="9942" width="12.21875" style="4" customWidth="1"/>
    <col min="9943" max="9943" width="28.21875" style="4" customWidth="1"/>
    <col min="9944" max="9944" width="13.77734375" style="4" customWidth="1"/>
    <col min="9945" max="9945" width="5.6640625" style="4" customWidth="1"/>
    <col min="9946" max="9947" width="9.33203125" style="4" customWidth="1"/>
    <col min="9948" max="9948" width="13.109375" style="4" customWidth="1"/>
    <col min="9949" max="10169" width="9" style="4"/>
    <col min="10170" max="10170" width="5" style="4" customWidth="1"/>
    <col min="10171" max="10171" width="15" style="4" customWidth="1"/>
    <col min="10172" max="10173" width="14.6640625" style="4" customWidth="1"/>
    <col min="10174" max="10174" width="6.21875" style="4" customWidth="1"/>
    <col min="10175" max="10177" width="10.109375" style="4" customWidth="1"/>
    <col min="10178" max="10178" width="10.44140625" style="4" customWidth="1"/>
    <col min="10179" max="10196" width="9" style="4"/>
    <col min="10197" max="10197" width="6.44140625" style="4" customWidth="1"/>
    <col min="10198" max="10198" width="12.21875" style="4" customWidth="1"/>
    <col min="10199" max="10199" width="28.21875" style="4" customWidth="1"/>
    <col min="10200" max="10200" width="13.77734375" style="4" customWidth="1"/>
    <col min="10201" max="10201" width="5.6640625" style="4" customWidth="1"/>
    <col min="10202" max="10203" width="9.33203125" style="4" customWidth="1"/>
    <col min="10204" max="10204" width="13.109375" style="4" customWidth="1"/>
    <col min="10205" max="10425" width="9" style="4"/>
    <col min="10426" max="10426" width="5" style="4" customWidth="1"/>
    <col min="10427" max="10427" width="15" style="4" customWidth="1"/>
    <col min="10428" max="10429" width="14.6640625" style="4" customWidth="1"/>
    <col min="10430" max="10430" width="6.21875" style="4" customWidth="1"/>
    <col min="10431" max="10433" width="10.109375" style="4" customWidth="1"/>
    <col min="10434" max="10434" width="10.44140625" style="4" customWidth="1"/>
    <col min="10435" max="10452" width="9" style="4"/>
    <col min="10453" max="10453" width="6.44140625" style="4" customWidth="1"/>
    <col min="10454" max="10454" width="12.21875" style="4" customWidth="1"/>
    <col min="10455" max="10455" width="28.21875" style="4" customWidth="1"/>
    <col min="10456" max="10456" width="13.77734375" style="4" customWidth="1"/>
    <col min="10457" max="10457" width="5.6640625" style="4" customWidth="1"/>
    <col min="10458" max="10459" width="9.33203125" style="4" customWidth="1"/>
    <col min="10460" max="10460" width="13.109375" style="4" customWidth="1"/>
    <col min="10461" max="10681" width="9" style="4"/>
    <col min="10682" max="10682" width="5" style="4" customWidth="1"/>
    <col min="10683" max="10683" width="15" style="4" customWidth="1"/>
    <col min="10684" max="10685" width="14.6640625" style="4" customWidth="1"/>
    <col min="10686" max="10686" width="6.21875" style="4" customWidth="1"/>
    <col min="10687" max="10689" width="10.109375" style="4" customWidth="1"/>
    <col min="10690" max="10690" width="10.44140625" style="4" customWidth="1"/>
    <col min="10691" max="10708" width="9" style="4"/>
    <col min="10709" max="10709" width="6.44140625" style="4" customWidth="1"/>
    <col min="10710" max="10710" width="12.21875" style="4" customWidth="1"/>
    <col min="10711" max="10711" width="28.21875" style="4" customWidth="1"/>
    <col min="10712" max="10712" width="13.77734375" style="4" customWidth="1"/>
    <col min="10713" max="10713" width="5.6640625" style="4" customWidth="1"/>
    <col min="10714" max="10715" width="9.33203125" style="4" customWidth="1"/>
    <col min="10716" max="10716" width="13.109375" style="4" customWidth="1"/>
    <col min="10717" max="10937" width="9" style="4"/>
    <col min="10938" max="10938" width="5" style="4" customWidth="1"/>
    <col min="10939" max="10939" width="15" style="4" customWidth="1"/>
    <col min="10940" max="10941" width="14.6640625" style="4" customWidth="1"/>
    <col min="10942" max="10942" width="6.21875" style="4" customWidth="1"/>
    <col min="10943" max="10945" width="10.109375" style="4" customWidth="1"/>
    <col min="10946" max="10946" width="10.44140625" style="4" customWidth="1"/>
    <col min="10947" max="10964" width="9" style="4"/>
    <col min="10965" max="10965" width="6.44140625" style="4" customWidth="1"/>
    <col min="10966" max="10966" width="12.21875" style="4" customWidth="1"/>
    <col min="10967" max="10967" width="28.21875" style="4" customWidth="1"/>
    <col min="10968" max="10968" width="13.77734375" style="4" customWidth="1"/>
    <col min="10969" max="10969" width="5.6640625" style="4" customWidth="1"/>
    <col min="10970" max="10971" width="9.33203125" style="4" customWidth="1"/>
    <col min="10972" max="10972" width="13.109375" style="4" customWidth="1"/>
    <col min="10973" max="11193" width="9" style="4"/>
    <col min="11194" max="11194" width="5" style="4" customWidth="1"/>
    <col min="11195" max="11195" width="15" style="4" customWidth="1"/>
    <col min="11196" max="11197" width="14.6640625" style="4" customWidth="1"/>
    <col min="11198" max="11198" width="6.21875" style="4" customWidth="1"/>
    <col min="11199" max="11201" width="10.109375" style="4" customWidth="1"/>
    <col min="11202" max="11202" width="10.44140625" style="4" customWidth="1"/>
    <col min="11203" max="11220" width="9" style="4"/>
    <col min="11221" max="11221" width="6.44140625" style="4" customWidth="1"/>
    <col min="11222" max="11222" width="12.21875" style="4" customWidth="1"/>
    <col min="11223" max="11223" width="28.21875" style="4" customWidth="1"/>
    <col min="11224" max="11224" width="13.77734375" style="4" customWidth="1"/>
    <col min="11225" max="11225" width="5.6640625" style="4" customWidth="1"/>
    <col min="11226" max="11227" width="9.33203125" style="4" customWidth="1"/>
    <col min="11228" max="11228" width="13.109375" style="4" customWidth="1"/>
    <col min="11229" max="11449" width="9" style="4"/>
    <col min="11450" max="11450" width="5" style="4" customWidth="1"/>
    <col min="11451" max="11451" width="15" style="4" customWidth="1"/>
    <col min="11452" max="11453" width="14.6640625" style="4" customWidth="1"/>
    <col min="11454" max="11454" width="6.21875" style="4" customWidth="1"/>
    <col min="11455" max="11457" width="10.109375" style="4" customWidth="1"/>
    <col min="11458" max="11458" width="10.44140625" style="4" customWidth="1"/>
    <col min="11459" max="11476" width="9" style="4"/>
    <col min="11477" max="11477" width="6.44140625" style="4" customWidth="1"/>
    <col min="11478" max="11478" width="12.21875" style="4" customWidth="1"/>
    <col min="11479" max="11479" width="28.21875" style="4" customWidth="1"/>
    <col min="11480" max="11480" width="13.77734375" style="4" customWidth="1"/>
    <col min="11481" max="11481" width="5.6640625" style="4" customWidth="1"/>
    <col min="11482" max="11483" width="9.33203125" style="4" customWidth="1"/>
    <col min="11484" max="11484" width="13.109375" style="4" customWidth="1"/>
    <col min="11485" max="11705" width="9" style="4"/>
    <col min="11706" max="11706" width="5" style="4" customWidth="1"/>
    <col min="11707" max="11707" width="15" style="4" customWidth="1"/>
    <col min="11708" max="11709" width="14.6640625" style="4" customWidth="1"/>
    <col min="11710" max="11710" width="6.21875" style="4" customWidth="1"/>
    <col min="11711" max="11713" width="10.109375" style="4" customWidth="1"/>
    <col min="11714" max="11714" width="10.44140625" style="4" customWidth="1"/>
    <col min="11715" max="11732" width="9" style="4"/>
    <col min="11733" max="11733" width="6.44140625" style="4" customWidth="1"/>
    <col min="11734" max="11734" width="12.21875" style="4" customWidth="1"/>
    <col min="11735" max="11735" width="28.21875" style="4" customWidth="1"/>
    <col min="11736" max="11736" width="13.77734375" style="4" customWidth="1"/>
    <col min="11737" max="11737" width="5.6640625" style="4" customWidth="1"/>
    <col min="11738" max="11739" width="9.33203125" style="4" customWidth="1"/>
    <col min="11740" max="11740" width="13.109375" style="4" customWidth="1"/>
    <col min="11741" max="11961" width="9" style="4"/>
    <col min="11962" max="11962" width="5" style="4" customWidth="1"/>
    <col min="11963" max="11963" width="15" style="4" customWidth="1"/>
    <col min="11964" max="11965" width="14.6640625" style="4" customWidth="1"/>
    <col min="11966" max="11966" width="6.21875" style="4" customWidth="1"/>
    <col min="11967" max="11969" width="10.109375" style="4" customWidth="1"/>
    <col min="11970" max="11970" width="10.44140625" style="4" customWidth="1"/>
    <col min="11971" max="11988" width="9" style="4"/>
    <col min="11989" max="11989" width="6.44140625" style="4" customWidth="1"/>
    <col min="11990" max="11990" width="12.21875" style="4" customWidth="1"/>
    <col min="11991" max="11991" width="28.21875" style="4" customWidth="1"/>
    <col min="11992" max="11992" width="13.77734375" style="4" customWidth="1"/>
    <col min="11993" max="11993" width="5.6640625" style="4" customWidth="1"/>
    <col min="11994" max="11995" width="9.33203125" style="4" customWidth="1"/>
    <col min="11996" max="11996" width="13.109375" style="4" customWidth="1"/>
    <col min="11997" max="12217" width="9" style="4"/>
    <col min="12218" max="12218" width="5" style="4" customWidth="1"/>
    <col min="12219" max="12219" width="15" style="4" customWidth="1"/>
    <col min="12220" max="12221" width="14.6640625" style="4" customWidth="1"/>
    <col min="12222" max="12222" width="6.21875" style="4" customWidth="1"/>
    <col min="12223" max="12225" width="10.109375" style="4" customWidth="1"/>
    <col min="12226" max="12226" width="10.44140625" style="4" customWidth="1"/>
    <col min="12227" max="12244" width="9" style="4"/>
    <col min="12245" max="12245" width="6.44140625" style="4" customWidth="1"/>
    <col min="12246" max="12246" width="12.21875" style="4" customWidth="1"/>
    <col min="12247" max="12247" width="28.21875" style="4" customWidth="1"/>
    <col min="12248" max="12248" width="13.77734375" style="4" customWidth="1"/>
    <col min="12249" max="12249" width="5.6640625" style="4" customWidth="1"/>
    <col min="12250" max="12251" width="9.33203125" style="4" customWidth="1"/>
    <col min="12252" max="12252" width="13.109375" style="4" customWidth="1"/>
    <col min="12253" max="12473" width="9" style="4"/>
    <col min="12474" max="12474" width="5" style="4" customWidth="1"/>
    <col min="12475" max="12475" width="15" style="4" customWidth="1"/>
    <col min="12476" max="12477" width="14.6640625" style="4" customWidth="1"/>
    <col min="12478" max="12478" width="6.21875" style="4" customWidth="1"/>
    <col min="12479" max="12481" width="10.109375" style="4" customWidth="1"/>
    <col min="12482" max="12482" width="10.44140625" style="4" customWidth="1"/>
    <col min="12483" max="12500" width="9" style="4"/>
    <col min="12501" max="12501" width="6.44140625" style="4" customWidth="1"/>
    <col min="12502" max="12502" width="12.21875" style="4" customWidth="1"/>
    <col min="12503" max="12503" width="28.21875" style="4" customWidth="1"/>
    <col min="12504" max="12504" width="13.77734375" style="4" customWidth="1"/>
    <col min="12505" max="12505" width="5.6640625" style="4" customWidth="1"/>
    <col min="12506" max="12507" width="9.33203125" style="4" customWidth="1"/>
    <col min="12508" max="12508" width="13.109375" style="4" customWidth="1"/>
    <col min="12509" max="12729" width="9" style="4"/>
    <col min="12730" max="12730" width="5" style="4" customWidth="1"/>
    <col min="12731" max="12731" width="15" style="4" customWidth="1"/>
    <col min="12732" max="12733" width="14.6640625" style="4" customWidth="1"/>
    <col min="12734" max="12734" width="6.21875" style="4" customWidth="1"/>
    <col min="12735" max="12737" width="10.109375" style="4" customWidth="1"/>
    <col min="12738" max="12738" width="10.44140625" style="4" customWidth="1"/>
    <col min="12739" max="12756" width="9" style="4"/>
    <col min="12757" max="12757" width="6.44140625" style="4" customWidth="1"/>
    <col min="12758" max="12758" width="12.21875" style="4" customWidth="1"/>
    <col min="12759" max="12759" width="28.21875" style="4" customWidth="1"/>
    <col min="12760" max="12760" width="13.77734375" style="4" customWidth="1"/>
    <col min="12761" max="12761" width="5.6640625" style="4" customWidth="1"/>
    <col min="12762" max="12763" width="9.33203125" style="4" customWidth="1"/>
    <col min="12764" max="12764" width="13.109375" style="4" customWidth="1"/>
    <col min="12765" max="12985" width="9" style="4"/>
    <col min="12986" max="12986" width="5" style="4" customWidth="1"/>
    <col min="12987" max="12987" width="15" style="4" customWidth="1"/>
    <col min="12988" max="12989" width="14.6640625" style="4" customWidth="1"/>
    <col min="12990" max="12990" width="6.21875" style="4" customWidth="1"/>
    <col min="12991" max="12993" width="10.109375" style="4" customWidth="1"/>
    <col min="12994" max="12994" width="10.44140625" style="4" customWidth="1"/>
    <col min="12995" max="13012" width="9" style="4"/>
    <col min="13013" max="13013" width="6.44140625" style="4" customWidth="1"/>
    <col min="13014" max="13014" width="12.21875" style="4" customWidth="1"/>
    <col min="13015" max="13015" width="28.21875" style="4" customWidth="1"/>
    <col min="13016" max="13016" width="13.77734375" style="4" customWidth="1"/>
    <col min="13017" max="13017" width="5.6640625" style="4" customWidth="1"/>
    <col min="13018" max="13019" width="9.33203125" style="4" customWidth="1"/>
    <col min="13020" max="13020" width="13.109375" style="4" customWidth="1"/>
    <col min="13021" max="13241" width="9" style="4"/>
    <col min="13242" max="13242" width="5" style="4" customWidth="1"/>
    <col min="13243" max="13243" width="15" style="4" customWidth="1"/>
    <col min="13244" max="13245" width="14.6640625" style="4" customWidth="1"/>
    <col min="13246" max="13246" width="6.21875" style="4" customWidth="1"/>
    <col min="13247" max="13249" width="10.109375" style="4" customWidth="1"/>
    <col min="13250" max="13250" width="10.44140625" style="4" customWidth="1"/>
    <col min="13251" max="13268" width="9" style="4"/>
    <col min="13269" max="13269" width="6.44140625" style="4" customWidth="1"/>
    <col min="13270" max="13270" width="12.21875" style="4" customWidth="1"/>
    <col min="13271" max="13271" width="28.21875" style="4" customWidth="1"/>
    <col min="13272" max="13272" width="13.77734375" style="4" customWidth="1"/>
    <col min="13273" max="13273" width="5.6640625" style="4" customWidth="1"/>
    <col min="13274" max="13275" width="9.33203125" style="4" customWidth="1"/>
    <col min="13276" max="13276" width="13.109375" style="4" customWidth="1"/>
    <col min="13277" max="13497" width="9" style="4"/>
    <col min="13498" max="13498" width="5" style="4" customWidth="1"/>
    <col min="13499" max="13499" width="15" style="4" customWidth="1"/>
    <col min="13500" max="13501" width="14.6640625" style="4" customWidth="1"/>
    <col min="13502" max="13502" width="6.21875" style="4" customWidth="1"/>
    <col min="13503" max="13505" width="10.109375" style="4" customWidth="1"/>
    <col min="13506" max="13506" width="10.44140625" style="4" customWidth="1"/>
    <col min="13507" max="13524" width="9" style="4"/>
    <col min="13525" max="13525" width="6.44140625" style="4" customWidth="1"/>
    <col min="13526" max="13526" width="12.21875" style="4" customWidth="1"/>
    <col min="13527" max="13527" width="28.21875" style="4" customWidth="1"/>
    <col min="13528" max="13528" width="13.77734375" style="4" customWidth="1"/>
    <col min="13529" max="13529" width="5.6640625" style="4" customWidth="1"/>
    <col min="13530" max="13531" width="9.33203125" style="4" customWidth="1"/>
    <col min="13532" max="13532" width="13.109375" style="4" customWidth="1"/>
    <col min="13533" max="13753" width="9" style="4"/>
    <col min="13754" max="13754" width="5" style="4" customWidth="1"/>
    <col min="13755" max="13755" width="15" style="4" customWidth="1"/>
    <col min="13756" max="13757" width="14.6640625" style="4" customWidth="1"/>
    <col min="13758" max="13758" width="6.21875" style="4" customWidth="1"/>
    <col min="13759" max="13761" width="10.109375" style="4" customWidth="1"/>
    <col min="13762" max="13762" width="10.44140625" style="4" customWidth="1"/>
    <col min="13763" max="13780" width="9" style="4"/>
    <col min="13781" max="13781" width="6.44140625" style="4" customWidth="1"/>
    <col min="13782" max="13782" width="12.21875" style="4" customWidth="1"/>
    <col min="13783" max="13783" width="28.21875" style="4" customWidth="1"/>
    <col min="13784" max="13784" width="13.77734375" style="4" customWidth="1"/>
    <col min="13785" max="13785" width="5.6640625" style="4" customWidth="1"/>
    <col min="13786" max="13787" width="9.33203125" style="4" customWidth="1"/>
    <col min="13788" max="13788" width="13.109375" style="4" customWidth="1"/>
    <col min="13789" max="14009" width="9" style="4"/>
    <col min="14010" max="14010" width="5" style="4" customWidth="1"/>
    <col min="14011" max="14011" width="15" style="4" customWidth="1"/>
    <col min="14012" max="14013" width="14.6640625" style="4" customWidth="1"/>
    <col min="14014" max="14014" width="6.21875" style="4" customWidth="1"/>
    <col min="14015" max="14017" width="10.109375" style="4" customWidth="1"/>
    <col min="14018" max="14018" width="10.44140625" style="4" customWidth="1"/>
    <col min="14019" max="14036" width="9" style="4"/>
    <col min="14037" max="14037" width="6.44140625" style="4" customWidth="1"/>
    <col min="14038" max="14038" width="12.21875" style="4" customWidth="1"/>
    <col min="14039" max="14039" width="28.21875" style="4" customWidth="1"/>
    <col min="14040" max="14040" width="13.77734375" style="4" customWidth="1"/>
    <col min="14041" max="14041" width="5.6640625" style="4" customWidth="1"/>
    <col min="14042" max="14043" width="9.33203125" style="4" customWidth="1"/>
    <col min="14044" max="14044" width="13.109375" style="4" customWidth="1"/>
    <col min="14045" max="14265" width="9" style="4"/>
    <col min="14266" max="14266" width="5" style="4" customWidth="1"/>
    <col min="14267" max="14267" width="15" style="4" customWidth="1"/>
    <col min="14268" max="14269" width="14.6640625" style="4" customWidth="1"/>
    <col min="14270" max="14270" width="6.21875" style="4" customWidth="1"/>
    <col min="14271" max="14273" width="10.109375" style="4" customWidth="1"/>
    <col min="14274" max="14274" width="10.44140625" style="4" customWidth="1"/>
    <col min="14275" max="14292" width="9" style="4"/>
    <col min="14293" max="14293" width="6.44140625" style="4" customWidth="1"/>
    <col min="14294" max="14294" width="12.21875" style="4" customWidth="1"/>
    <col min="14295" max="14295" width="28.21875" style="4" customWidth="1"/>
    <col min="14296" max="14296" width="13.77734375" style="4" customWidth="1"/>
    <col min="14297" max="14297" width="5.6640625" style="4" customWidth="1"/>
    <col min="14298" max="14299" width="9.33203125" style="4" customWidth="1"/>
    <col min="14300" max="14300" width="13.109375" style="4" customWidth="1"/>
    <col min="14301" max="14521" width="9" style="4"/>
    <col min="14522" max="14522" width="5" style="4" customWidth="1"/>
    <col min="14523" max="14523" width="15" style="4" customWidth="1"/>
    <col min="14524" max="14525" width="14.6640625" style="4" customWidth="1"/>
    <col min="14526" max="14526" width="6.21875" style="4" customWidth="1"/>
    <col min="14527" max="14529" width="10.109375" style="4" customWidth="1"/>
    <col min="14530" max="14530" width="10.44140625" style="4" customWidth="1"/>
    <col min="14531" max="14548" width="9" style="4"/>
    <col min="14549" max="14549" width="6.44140625" style="4" customWidth="1"/>
    <col min="14550" max="14550" width="12.21875" style="4" customWidth="1"/>
    <col min="14551" max="14551" width="28.21875" style="4" customWidth="1"/>
    <col min="14552" max="14552" width="13.77734375" style="4" customWidth="1"/>
    <col min="14553" max="14553" width="5.6640625" style="4" customWidth="1"/>
    <col min="14554" max="14555" width="9.33203125" style="4" customWidth="1"/>
    <col min="14556" max="14556" width="13.109375" style="4" customWidth="1"/>
    <col min="14557" max="14777" width="9" style="4"/>
    <col min="14778" max="14778" width="5" style="4" customWidth="1"/>
    <col min="14779" max="14779" width="15" style="4" customWidth="1"/>
    <col min="14780" max="14781" width="14.6640625" style="4" customWidth="1"/>
    <col min="14782" max="14782" width="6.21875" style="4" customWidth="1"/>
    <col min="14783" max="14785" width="10.109375" style="4" customWidth="1"/>
    <col min="14786" max="14786" width="10.44140625" style="4" customWidth="1"/>
    <col min="14787" max="14804" width="9" style="4"/>
    <col min="14805" max="14805" width="6.44140625" style="4" customWidth="1"/>
    <col min="14806" max="14806" width="12.21875" style="4" customWidth="1"/>
    <col min="14807" max="14807" width="28.21875" style="4" customWidth="1"/>
    <col min="14808" max="14808" width="13.77734375" style="4" customWidth="1"/>
    <col min="14809" max="14809" width="5.6640625" style="4" customWidth="1"/>
    <col min="14810" max="14811" width="9.33203125" style="4" customWidth="1"/>
    <col min="14812" max="14812" width="13.109375" style="4" customWidth="1"/>
    <col min="14813" max="15033" width="9" style="4"/>
    <col min="15034" max="15034" width="5" style="4" customWidth="1"/>
    <col min="15035" max="15035" width="15" style="4" customWidth="1"/>
    <col min="15036" max="15037" width="14.6640625" style="4" customWidth="1"/>
    <col min="15038" max="15038" width="6.21875" style="4" customWidth="1"/>
    <col min="15039" max="15041" width="10.109375" style="4" customWidth="1"/>
    <col min="15042" max="15042" width="10.44140625" style="4" customWidth="1"/>
    <col min="15043" max="15060" width="9" style="4"/>
    <col min="15061" max="15061" width="6.44140625" style="4" customWidth="1"/>
    <col min="15062" max="15062" width="12.21875" style="4" customWidth="1"/>
    <col min="15063" max="15063" width="28.21875" style="4" customWidth="1"/>
    <col min="15064" max="15064" width="13.77734375" style="4" customWidth="1"/>
    <col min="15065" max="15065" width="5.6640625" style="4" customWidth="1"/>
    <col min="15066" max="15067" width="9.33203125" style="4" customWidth="1"/>
    <col min="15068" max="15068" width="13.109375" style="4" customWidth="1"/>
    <col min="15069" max="15289" width="9" style="4"/>
    <col min="15290" max="15290" width="5" style="4" customWidth="1"/>
    <col min="15291" max="15291" width="15" style="4" customWidth="1"/>
    <col min="15292" max="15293" width="14.6640625" style="4" customWidth="1"/>
    <col min="15294" max="15294" width="6.21875" style="4" customWidth="1"/>
    <col min="15295" max="15297" width="10.109375" style="4" customWidth="1"/>
    <col min="15298" max="15298" width="10.44140625" style="4" customWidth="1"/>
    <col min="15299" max="15316" width="9" style="4"/>
    <col min="15317" max="15317" width="6.44140625" style="4" customWidth="1"/>
    <col min="15318" max="15318" width="12.21875" style="4" customWidth="1"/>
    <col min="15319" max="15319" width="28.21875" style="4" customWidth="1"/>
    <col min="15320" max="15320" width="13.77734375" style="4" customWidth="1"/>
    <col min="15321" max="15321" width="5.6640625" style="4" customWidth="1"/>
    <col min="15322" max="15323" width="9.33203125" style="4" customWidth="1"/>
    <col min="15324" max="15324" width="13.109375" style="4" customWidth="1"/>
    <col min="15325" max="15545" width="9" style="4"/>
    <col min="15546" max="15546" width="5" style="4" customWidth="1"/>
    <col min="15547" max="15547" width="15" style="4" customWidth="1"/>
    <col min="15548" max="15549" width="14.6640625" style="4" customWidth="1"/>
    <col min="15550" max="15550" width="6.21875" style="4" customWidth="1"/>
    <col min="15551" max="15553" width="10.109375" style="4" customWidth="1"/>
    <col min="15554" max="15554" width="10.44140625" style="4" customWidth="1"/>
    <col min="15555" max="15572" width="9" style="4"/>
    <col min="15573" max="15573" width="6.44140625" style="4" customWidth="1"/>
    <col min="15574" max="15574" width="12.21875" style="4" customWidth="1"/>
    <col min="15575" max="15575" width="28.21875" style="4" customWidth="1"/>
    <col min="15576" max="15576" width="13.77734375" style="4" customWidth="1"/>
    <col min="15577" max="15577" width="5.6640625" style="4" customWidth="1"/>
    <col min="15578" max="15579" width="9.33203125" style="4" customWidth="1"/>
    <col min="15580" max="15580" width="13.109375" style="4" customWidth="1"/>
    <col min="15581" max="15801" width="9" style="4"/>
    <col min="15802" max="15802" width="5" style="4" customWidth="1"/>
    <col min="15803" max="15803" width="15" style="4" customWidth="1"/>
    <col min="15804" max="15805" width="14.6640625" style="4" customWidth="1"/>
    <col min="15806" max="15806" width="6.21875" style="4" customWidth="1"/>
    <col min="15807" max="15809" width="10.109375" style="4" customWidth="1"/>
    <col min="15810" max="15810" width="10.44140625" style="4" customWidth="1"/>
    <col min="15811" max="15828" width="9" style="4"/>
    <col min="15829" max="15829" width="6.44140625" style="4" customWidth="1"/>
    <col min="15830" max="15830" width="12.21875" style="4" customWidth="1"/>
    <col min="15831" max="15831" width="28.21875" style="4" customWidth="1"/>
    <col min="15832" max="15832" width="13.77734375" style="4" customWidth="1"/>
    <col min="15833" max="15833" width="5.6640625" style="4" customWidth="1"/>
    <col min="15834" max="15835" width="9.33203125" style="4" customWidth="1"/>
    <col min="15836" max="15836" width="13.109375" style="4" customWidth="1"/>
    <col min="15837" max="16057" width="9" style="4"/>
    <col min="16058" max="16058" width="5" style="4" customWidth="1"/>
    <col min="16059" max="16059" width="15" style="4" customWidth="1"/>
    <col min="16060" max="16061" width="14.6640625" style="4" customWidth="1"/>
    <col min="16062" max="16062" width="6.21875" style="4" customWidth="1"/>
    <col min="16063" max="16065" width="10.109375" style="4" customWidth="1"/>
    <col min="16066" max="16066" width="10.44140625" style="4" customWidth="1"/>
    <col min="16067" max="16084" width="9" style="4"/>
    <col min="16085" max="16085" width="6.44140625" style="4" customWidth="1"/>
    <col min="16086" max="16086" width="12.21875" style="4" customWidth="1"/>
    <col min="16087" max="16087" width="28.21875" style="4" customWidth="1"/>
    <col min="16088" max="16088" width="13.77734375" style="4" customWidth="1"/>
    <col min="16089" max="16089" width="5.6640625" style="4" customWidth="1"/>
    <col min="16090" max="16091" width="9.33203125" style="4" customWidth="1"/>
    <col min="16092" max="16092" width="13.109375" style="4" customWidth="1"/>
    <col min="16093" max="16313" width="9" style="4"/>
    <col min="16314" max="16314" width="5" style="4" customWidth="1"/>
    <col min="16315" max="16315" width="15" style="4" customWidth="1"/>
    <col min="16316" max="16317" width="14.6640625" style="4" customWidth="1"/>
    <col min="16318" max="16318" width="6.21875" style="4" customWidth="1"/>
    <col min="16319" max="16321" width="10.109375" style="4" customWidth="1"/>
    <col min="16322" max="16322" width="10.44140625" style="4" customWidth="1"/>
    <col min="16323" max="16333" width="9" style="4"/>
  </cols>
  <sheetData>
    <row r="1" spans="1:33" ht="31.2" customHeight="1">
      <c r="A1" s="146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8"/>
      <c r="O1" s="148"/>
      <c r="P1" s="148"/>
      <c r="Q1" s="149"/>
      <c r="R1" s="149"/>
      <c r="S1" s="149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</row>
    <row r="2" spans="1:33" customFormat="1" ht="14.4" customHeight="1">
      <c r="A2" s="12" t="s">
        <v>1</v>
      </c>
      <c r="B2" s="136" t="s">
        <v>2</v>
      </c>
      <c r="C2" s="136" t="s">
        <v>3</v>
      </c>
      <c r="D2" s="141" t="s">
        <v>4</v>
      </c>
      <c r="E2" s="13"/>
      <c r="F2" s="143" t="s">
        <v>5</v>
      </c>
      <c r="G2" s="143" t="s">
        <v>6</v>
      </c>
      <c r="H2" s="143" t="s">
        <v>7</v>
      </c>
      <c r="I2" s="159" t="s">
        <v>119</v>
      </c>
      <c r="J2" s="161" t="s">
        <v>8</v>
      </c>
      <c r="K2" s="150" t="s">
        <v>9</v>
      </c>
      <c r="L2" s="151"/>
      <c r="M2" s="152"/>
      <c r="N2" s="153" t="s">
        <v>10</v>
      </c>
      <c r="O2" s="154"/>
      <c r="P2" s="155"/>
      <c r="Q2" s="156" t="s">
        <v>11</v>
      </c>
      <c r="R2" s="157"/>
      <c r="S2" s="163" t="s">
        <v>12</v>
      </c>
      <c r="T2" s="158" t="s">
        <v>13</v>
      </c>
      <c r="U2" s="158"/>
      <c r="V2" s="158"/>
      <c r="W2" s="158"/>
      <c r="X2" s="158"/>
      <c r="Y2" s="158"/>
      <c r="Z2" s="165" t="s">
        <v>14</v>
      </c>
      <c r="AA2" s="123" t="s">
        <v>15</v>
      </c>
      <c r="AB2" s="123" t="s">
        <v>16</v>
      </c>
      <c r="AC2" s="116" t="s">
        <v>17</v>
      </c>
      <c r="AD2" s="167" t="s">
        <v>18</v>
      </c>
      <c r="AE2" s="109" t="s">
        <v>19</v>
      </c>
      <c r="AF2" s="109" t="s">
        <v>20</v>
      </c>
    </row>
    <row r="3" spans="1:33" customFormat="1" ht="24" customHeight="1">
      <c r="A3" s="14" t="s">
        <v>21</v>
      </c>
      <c r="B3" s="137"/>
      <c r="C3" s="137"/>
      <c r="D3" s="142"/>
      <c r="E3" s="15"/>
      <c r="F3" s="144"/>
      <c r="G3" s="145"/>
      <c r="H3" s="145"/>
      <c r="I3" s="160"/>
      <c r="J3" s="162"/>
      <c r="K3" s="25" t="s">
        <v>22</v>
      </c>
      <c r="L3" s="25" t="s">
        <v>23</v>
      </c>
      <c r="M3" s="25" t="s">
        <v>24</v>
      </c>
      <c r="N3" s="26" t="s">
        <v>25</v>
      </c>
      <c r="O3" s="26" t="s">
        <v>26</v>
      </c>
      <c r="P3" s="26" t="s">
        <v>27</v>
      </c>
      <c r="Q3" s="37" t="s">
        <v>28</v>
      </c>
      <c r="R3" s="37" t="s">
        <v>27</v>
      </c>
      <c r="S3" s="164"/>
      <c r="T3" s="38" t="s">
        <v>29</v>
      </c>
      <c r="U3" s="38" t="s">
        <v>30</v>
      </c>
      <c r="V3" s="38" t="s">
        <v>31</v>
      </c>
      <c r="W3" s="37" t="s">
        <v>32</v>
      </c>
      <c r="X3" s="37" t="s">
        <v>33</v>
      </c>
      <c r="Y3" s="37" t="s">
        <v>34</v>
      </c>
      <c r="Z3" s="166"/>
      <c r="AA3" s="124"/>
      <c r="AB3" s="124"/>
      <c r="AC3" s="117"/>
      <c r="AD3" s="168"/>
      <c r="AE3" s="110"/>
      <c r="AF3" s="110"/>
    </row>
    <row r="4" spans="1:33" s="1" customFormat="1" ht="30.6" customHeight="1">
      <c r="A4" s="133">
        <v>1</v>
      </c>
      <c r="B4" s="138" t="s">
        <v>35</v>
      </c>
      <c r="C4" s="138" t="s">
        <v>36</v>
      </c>
      <c r="D4" s="138" t="s">
        <v>37</v>
      </c>
      <c r="E4" s="16">
        <v>1</v>
      </c>
      <c r="F4" s="86" t="s">
        <v>38</v>
      </c>
      <c r="G4" s="16" t="s">
        <v>39</v>
      </c>
      <c r="H4" s="16">
        <v>1</v>
      </c>
      <c r="I4" s="89" t="s">
        <v>118</v>
      </c>
      <c r="J4" s="27"/>
      <c r="K4" s="28"/>
      <c r="L4" s="27"/>
      <c r="M4" s="27" t="s">
        <v>40</v>
      </c>
      <c r="N4" s="93">
        <v>0.41799999999999998</v>
      </c>
      <c r="O4" s="93">
        <v>0.41199999999999998</v>
      </c>
      <c r="P4" s="30">
        <f>N4-O4</f>
        <v>6.0000000000000053E-3</v>
      </c>
      <c r="Q4" s="39">
        <v>5.44</v>
      </c>
      <c r="R4" s="39">
        <v>2.65</v>
      </c>
      <c r="S4" s="39">
        <f>(N4*Q4-P4*R4)*H4</f>
        <v>2.2580200000000001</v>
      </c>
      <c r="T4" s="40" t="s">
        <v>41</v>
      </c>
      <c r="U4" s="40"/>
      <c r="V4" s="34">
        <v>1</v>
      </c>
      <c r="W4" s="41">
        <v>0.06</v>
      </c>
      <c r="X4" s="41">
        <v>1</v>
      </c>
      <c r="Y4" s="90">
        <f>V4*W4/X4</f>
        <v>0.06</v>
      </c>
      <c r="Z4" s="120">
        <v>1.1399999999999999</v>
      </c>
      <c r="AA4" s="125" t="s">
        <v>125</v>
      </c>
      <c r="AB4" s="113">
        <v>0.5</v>
      </c>
      <c r="AC4" s="118"/>
      <c r="AD4" s="107"/>
      <c r="AE4" s="107"/>
      <c r="AF4" s="107"/>
      <c r="AG4" s="1">
        <f>O4*H4</f>
        <v>0.41199999999999998</v>
      </c>
    </row>
    <row r="5" spans="1:33" s="1" customFormat="1" ht="30.6" customHeight="1">
      <c r="A5" s="134"/>
      <c r="B5" s="139"/>
      <c r="C5" s="139"/>
      <c r="D5" s="139"/>
      <c r="E5" s="16"/>
      <c r="F5" s="16"/>
      <c r="G5" s="16"/>
      <c r="H5" s="16"/>
      <c r="I5" s="17"/>
      <c r="J5" s="27"/>
      <c r="K5" s="28"/>
      <c r="L5" s="27"/>
      <c r="M5" s="27"/>
      <c r="N5" s="29"/>
      <c r="O5" s="29"/>
      <c r="P5" s="30"/>
      <c r="Q5" s="39"/>
      <c r="R5" s="39"/>
      <c r="S5" s="39"/>
      <c r="T5" s="40" t="s">
        <v>43</v>
      </c>
      <c r="U5" s="40"/>
      <c r="V5" s="34">
        <v>2</v>
      </c>
      <c r="W5" s="41">
        <v>0.05</v>
      </c>
      <c r="X5" s="41">
        <v>1</v>
      </c>
      <c r="Y5" s="41">
        <f t="shared" ref="Y5" si="0">V5*W5/X5</f>
        <v>0.1</v>
      </c>
      <c r="Z5" s="121"/>
      <c r="AA5" s="126"/>
      <c r="AB5" s="114"/>
      <c r="AC5" s="119"/>
      <c r="AD5" s="107"/>
      <c r="AE5" s="107"/>
      <c r="AF5" s="107"/>
      <c r="AG5" s="1">
        <f t="shared" ref="AG5:AG27" si="1">O5*H5</f>
        <v>0</v>
      </c>
    </row>
    <row r="6" spans="1:33" s="1" customFormat="1" ht="30.6" customHeight="1">
      <c r="A6" s="134"/>
      <c r="B6" s="139"/>
      <c r="C6" s="139"/>
      <c r="D6" s="139"/>
      <c r="E6" s="16"/>
      <c r="F6" s="16"/>
      <c r="G6" s="16"/>
      <c r="H6" s="16"/>
      <c r="I6" s="17"/>
      <c r="J6" s="27"/>
      <c r="K6" s="28"/>
      <c r="L6" s="27"/>
      <c r="M6" s="27"/>
      <c r="N6" s="29"/>
      <c r="O6" s="29"/>
      <c r="P6" s="30"/>
      <c r="Q6" s="39"/>
      <c r="R6" s="39"/>
      <c r="S6" s="39"/>
      <c r="T6" s="40" t="s">
        <v>44</v>
      </c>
      <c r="U6" s="40" t="s">
        <v>45</v>
      </c>
      <c r="V6" s="34">
        <v>2</v>
      </c>
      <c r="W6" s="41">
        <v>0.04</v>
      </c>
      <c r="X6" s="41">
        <v>1</v>
      </c>
      <c r="Y6" s="90">
        <v>0.06</v>
      </c>
      <c r="Z6" s="121"/>
      <c r="AA6" s="126"/>
      <c r="AB6" s="114"/>
      <c r="AC6" s="119"/>
      <c r="AD6" s="107"/>
      <c r="AE6" s="107"/>
      <c r="AF6" s="107"/>
      <c r="AG6" s="1">
        <f t="shared" si="1"/>
        <v>0</v>
      </c>
    </row>
    <row r="7" spans="1:33" s="1" customFormat="1" ht="30.6" customHeight="1">
      <c r="A7" s="134"/>
      <c r="B7" s="139"/>
      <c r="C7" s="139"/>
      <c r="D7" s="139"/>
      <c r="E7" s="16"/>
      <c r="F7" s="16"/>
      <c r="G7" s="16"/>
      <c r="H7" s="16"/>
      <c r="I7" s="17"/>
      <c r="J7" s="27"/>
      <c r="K7" s="28"/>
      <c r="L7" s="27"/>
      <c r="M7" s="27"/>
      <c r="N7" s="29"/>
      <c r="O7" s="29"/>
      <c r="P7" s="30"/>
      <c r="Q7" s="39"/>
      <c r="R7" s="39"/>
      <c r="S7" s="39"/>
      <c r="T7" s="40" t="s">
        <v>46</v>
      </c>
      <c r="U7" s="40" t="s">
        <v>47</v>
      </c>
      <c r="V7" s="34">
        <v>2</v>
      </c>
      <c r="W7" s="41">
        <v>0.03</v>
      </c>
      <c r="X7" s="41">
        <v>1</v>
      </c>
      <c r="Y7" s="41">
        <f t="shared" ref="Y7:Y9" si="2">V7*W7/X7</f>
        <v>0.06</v>
      </c>
      <c r="Z7" s="121"/>
      <c r="AA7" s="126"/>
      <c r="AB7" s="114"/>
      <c r="AC7" s="119"/>
      <c r="AD7" s="107"/>
      <c r="AE7" s="107"/>
      <c r="AF7" s="107"/>
      <c r="AG7" s="1">
        <f t="shared" si="1"/>
        <v>0</v>
      </c>
    </row>
    <row r="8" spans="1:33" s="1" customFormat="1" ht="36.6" customHeight="1">
      <c r="A8" s="134"/>
      <c r="B8" s="139"/>
      <c r="C8" s="139"/>
      <c r="D8" s="139"/>
      <c r="E8" s="16">
        <v>2</v>
      </c>
      <c r="F8" s="86" t="s">
        <v>48</v>
      </c>
      <c r="G8" s="16" t="s">
        <v>39</v>
      </c>
      <c r="H8" s="16">
        <v>1</v>
      </c>
      <c r="I8" s="89" t="s">
        <v>120</v>
      </c>
      <c r="J8" s="31"/>
      <c r="K8" s="27"/>
      <c r="L8" s="27"/>
      <c r="M8" s="27" t="s">
        <v>49</v>
      </c>
      <c r="N8" s="32">
        <f>15*1.8*260*7.85/1000000</f>
        <v>5.5107000000000003E-2</v>
      </c>
      <c r="O8" s="32">
        <f>15*1.8*260*7.85/1000000</f>
        <v>5.5107000000000003E-2</v>
      </c>
      <c r="P8" s="30">
        <f>N8-O8</f>
        <v>0</v>
      </c>
      <c r="Q8" s="39">
        <v>5</v>
      </c>
      <c r="R8" s="39">
        <v>2.65</v>
      </c>
      <c r="S8" s="39">
        <f>(N8*Q8-P8*R8)*H8</f>
        <v>0.27553500000000003</v>
      </c>
      <c r="T8" s="42" t="s">
        <v>50</v>
      </c>
      <c r="U8" s="34" t="s">
        <v>47</v>
      </c>
      <c r="V8" s="34">
        <v>1</v>
      </c>
      <c r="W8" s="41">
        <v>0.03</v>
      </c>
      <c r="X8" s="41">
        <v>1</v>
      </c>
      <c r="Y8" s="41">
        <f t="shared" si="2"/>
        <v>0.03</v>
      </c>
      <c r="Z8" s="121"/>
      <c r="AA8" s="126"/>
      <c r="AB8" s="114"/>
      <c r="AC8" s="119"/>
      <c r="AD8" s="108"/>
      <c r="AE8" s="108"/>
      <c r="AF8" s="107"/>
      <c r="AG8" s="1">
        <f t="shared" si="1"/>
        <v>5.5107000000000003E-2</v>
      </c>
    </row>
    <row r="9" spans="1:33" s="1" customFormat="1" ht="25.95" customHeight="1">
      <c r="A9" s="134"/>
      <c r="B9" s="139"/>
      <c r="C9" s="139"/>
      <c r="D9" s="139"/>
      <c r="E9" s="16">
        <v>3</v>
      </c>
      <c r="F9" s="86" t="s">
        <v>51</v>
      </c>
      <c r="G9" s="16" t="s">
        <v>39</v>
      </c>
      <c r="H9" s="16">
        <v>1</v>
      </c>
      <c r="I9" s="17" t="s">
        <v>113</v>
      </c>
      <c r="J9" s="27"/>
      <c r="K9" s="27"/>
      <c r="L9" s="27"/>
      <c r="M9" s="27" t="s">
        <v>40</v>
      </c>
      <c r="N9" s="87">
        <v>1.9930000000000001</v>
      </c>
      <c r="O9" s="87">
        <v>1.9850000000000001</v>
      </c>
      <c r="P9" s="30">
        <f>N9-O9</f>
        <v>8.0000000000000071E-3</v>
      </c>
      <c r="Q9" s="88">
        <v>5.44</v>
      </c>
      <c r="R9" s="39">
        <v>2.65</v>
      </c>
      <c r="S9" s="39">
        <f>(N9*Q9-P9*R9)*H9</f>
        <v>10.820720000000001</v>
      </c>
      <c r="T9" s="42" t="s">
        <v>41</v>
      </c>
      <c r="U9" s="34"/>
      <c r="V9" s="34">
        <v>1</v>
      </c>
      <c r="W9" s="90">
        <v>0.08</v>
      </c>
      <c r="X9" s="41">
        <v>1</v>
      </c>
      <c r="Y9" s="41">
        <f t="shared" si="2"/>
        <v>0.08</v>
      </c>
      <c r="Z9" s="121"/>
      <c r="AA9" s="126"/>
      <c r="AB9" s="114"/>
      <c r="AC9" s="119"/>
      <c r="AD9" s="108"/>
      <c r="AE9" s="108"/>
      <c r="AF9" s="107"/>
      <c r="AG9" s="1">
        <f t="shared" si="1"/>
        <v>1.9850000000000001</v>
      </c>
    </row>
    <row r="10" spans="1:33" s="1" customFormat="1" ht="25.95" customHeight="1">
      <c r="A10" s="134"/>
      <c r="B10" s="139"/>
      <c r="C10" s="139"/>
      <c r="D10" s="139"/>
      <c r="E10" s="16"/>
      <c r="F10" s="16"/>
      <c r="G10" s="16"/>
      <c r="H10" s="16"/>
      <c r="I10" s="17"/>
      <c r="J10" s="27"/>
      <c r="K10" s="27"/>
      <c r="L10" s="27"/>
      <c r="M10" s="27"/>
      <c r="N10" s="32"/>
      <c r="O10" s="32"/>
      <c r="P10" s="30"/>
      <c r="Q10" s="39"/>
      <c r="R10" s="39"/>
      <c r="S10" s="39"/>
      <c r="T10" s="42" t="s">
        <v>52</v>
      </c>
      <c r="U10" s="34"/>
      <c r="V10" s="34">
        <v>4</v>
      </c>
      <c r="W10" s="41">
        <v>0.05</v>
      </c>
      <c r="X10" s="41">
        <v>1</v>
      </c>
      <c r="Y10" s="41">
        <f t="shared" ref="Y10:Y11" si="3">V10*W10/X10</f>
        <v>0.2</v>
      </c>
      <c r="Z10" s="121"/>
      <c r="AA10" s="126"/>
      <c r="AB10" s="114"/>
      <c r="AC10" s="119"/>
      <c r="AD10" s="108"/>
      <c r="AE10" s="108"/>
      <c r="AF10" s="107"/>
      <c r="AG10" s="1">
        <f t="shared" si="1"/>
        <v>0</v>
      </c>
    </row>
    <row r="11" spans="1:33" s="1" customFormat="1" ht="25.95" customHeight="1">
      <c r="A11" s="134"/>
      <c r="B11" s="139"/>
      <c r="C11" s="139"/>
      <c r="D11" s="139"/>
      <c r="E11" s="16"/>
      <c r="F11" s="16"/>
      <c r="G11" s="16"/>
      <c r="H11" s="16"/>
      <c r="I11" s="17"/>
      <c r="J11" s="27"/>
      <c r="K11" s="27"/>
      <c r="L11" s="27"/>
      <c r="M11" s="27"/>
      <c r="N11" s="32"/>
      <c r="O11" s="32"/>
      <c r="P11" s="30"/>
      <c r="Q11" s="39"/>
      <c r="R11" s="39"/>
      <c r="S11" s="39"/>
      <c r="T11" s="91" t="s">
        <v>116</v>
      </c>
      <c r="U11" s="92"/>
      <c r="V11" s="92">
        <v>1</v>
      </c>
      <c r="W11" s="90">
        <v>0.05</v>
      </c>
      <c r="X11" s="90">
        <v>1</v>
      </c>
      <c r="Y11" s="90">
        <f t="shared" si="3"/>
        <v>0.05</v>
      </c>
      <c r="Z11" s="121"/>
      <c r="AA11" s="126"/>
      <c r="AB11" s="114"/>
      <c r="AC11" s="119"/>
      <c r="AD11" s="108"/>
      <c r="AE11" s="108"/>
      <c r="AF11" s="107"/>
    </row>
    <row r="12" spans="1:33" s="1" customFormat="1" ht="25.95" customHeight="1">
      <c r="A12" s="134"/>
      <c r="B12" s="139"/>
      <c r="C12" s="139"/>
      <c r="D12" s="139"/>
      <c r="E12" s="16"/>
      <c r="F12" s="16"/>
      <c r="G12" s="16"/>
      <c r="H12" s="16"/>
      <c r="I12" s="17"/>
      <c r="J12" s="27"/>
      <c r="K12" s="27"/>
      <c r="L12" s="27"/>
      <c r="M12" s="27"/>
      <c r="N12" s="32"/>
      <c r="O12" s="32"/>
      <c r="P12" s="30"/>
      <c r="Q12" s="39"/>
      <c r="R12" s="39"/>
      <c r="S12" s="39"/>
      <c r="T12" s="42" t="s">
        <v>53</v>
      </c>
      <c r="U12" s="34" t="s">
        <v>54</v>
      </c>
      <c r="V12" s="34">
        <v>2</v>
      </c>
      <c r="W12" s="41"/>
      <c r="X12" s="41"/>
      <c r="Y12" s="90">
        <v>0.06</v>
      </c>
      <c r="Z12" s="121"/>
      <c r="AA12" s="126"/>
      <c r="AB12" s="114"/>
      <c r="AC12" s="119"/>
      <c r="AD12" s="108"/>
      <c r="AE12" s="108"/>
      <c r="AF12" s="107"/>
      <c r="AG12" s="1">
        <f t="shared" si="1"/>
        <v>0</v>
      </c>
    </row>
    <row r="13" spans="1:33" s="1" customFormat="1" ht="25.95" customHeight="1">
      <c r="A13" s="134"/>
      <c r="B13" s="139"/>
      <c r="C13" s="139"/>
      <c r="D13" s="139"/>
      <c r="E13" s="16"/>
      <c r="F13" s="16"/>
      <c r="G13" s="16"/>
      <c r="H13" s="16"/>
      <c r="I13" s="17"/>
      <c r="J13" s="27"/>
      <c r="K13" s="27"/>
      <c r="L13" s="27"/>
      <c r="M13" s="27"/>
      <c r="N13" s="32"/>
      <c r="O13" s="32"/>
      <c r="P13" s="30"/>
      <c r="Q13" s="39"/>
      <c r="R13" s="39"/>
      <c r="S13" s="39"/>
      <c r="T13" s="42" t="s">
        <v>46</v>
      </c>
      <c r="U13" s="34" t="s">
        <v>47</v>
      </c>
      <c r="V13" s="34">
        <v>4</v>
      </c>
      <c r="W13" s="41"/>
      <c r="X13" s="41"/>
      <c r="Y13" s="90">
        <v>0.06</v>
      </c>
      <c r="Z13" s="121"/>
      <c r="AA13" s="126"/>
      <c r="AB13" s="114"/>
      <c r="AC13" s="119"/>
      <c r="AD13" s="108"/>
      <c r="AE13" s="108"/>
      <c r="AF13" s="107"/>
      <c r="AG13" s="1">
        <f t="shared" si="1"/>
        <v>0</v>
      </c>
    </row>
    <row r="14" spans="1:33" s="1" customFormat="1" ht="25.95" customHeight="1">
      <c r="A14" s="134"/>
      <c r="B14" s="139"/>
      <c r="C14" s="139"/>
      <c r="D14" s="139"/>
      <c r="E14" s="16"/>
      <c r="F14" s="16"/>
      <c r="G14" s="16"/>
      <c r="H14" s="16"/>
      <c r="I14" s="17"/>
      <c r="J14" s="27"/>
      <c r="K14" s="27"/>
      <c r="L14" s="27"/>
      <c r="M14" s="27"/>
      <c r="N14" s="32"/>
      <c r="O14" s="32"/>
      <c r="P14" s="30"/>
      <c r="Q14" s="39"/>
      <c r="R14" s="39"/>
      <c r="S14" s="39"/>
      <c r="T14" s="42" t="s">
        <v>55</v>
      </c>
      <c r="U14" s="34" t="s">
        <v>56</v>
      </c>
      <c r="V14" s="34">
        <v>3</v>
      </c>
      <c r="W14" s="41">
        <v>0.03</v>
      </c>
      <c r="X14" s="41">
        <v>1</v>
      </c>
      <c r="Y14" s="41">
        <f t="shared" ref="Y14:Y16" si="4">V14*W14/X14</f>
        <v>0.09</v>
      </c>
      <c r="Z14" s="121"/>
      <c r="AA14" s="126"/>
      <c r="AB14" s="114"/>
      <c r="AC14" s="119"/>
      <c r="AD14" s="108"/>
      <c r="AE14" s="108"/>
      <c r="AF14" s="107"/>
      <c r="AG14" s="1">
        <f t="shared" si="1"/>
        <v>0</v>
      </c>
    </row>
    <row r="15" spans="1:33" s="1" customFormat="1" ht="25.95" customHeight="1">
      <c r="A15" s="134"/>
      <c r="B15" s="139"/>
      <c r="C15" s="139"/>
      <c r="D15" s="139"/>
      <c r="E15" s="16">
        <v>4</v>
      </c>
      <c r="F15" s="86" t="s">
        <v>57</v>
      </c>
      <c r="G15" s="16" t="s">
        <v>39</v>
      </c>
      <c r="H15" s="16">
        <v>1</v>
      </c>
      <c r="I15" s="17" t="s">
        <v>121</v>
      </c>
      <c r="J15" s="28">
        <f>H15*O15</f>
        <v>9.5589449999999992E-2</v>
      </c>
      <c r="K15" s="27"/>
      <c r="L15" s="27"/>
      <c r="M15" s="27" t="s">
        <v>58</v>
      </c>
      <c r="N15" s="32">
        <f>15*1.8*451*7.85/1000000</f>
        <v>9.5589449999999992E-2</v>
      </c>
      <c r="O15" s="32">
        <f>15*1.8*451*7.85/1000000</f>
        <v>9.5589449999999992E-2</v>
      </c>
      <c r="P15" s="30"/>
      <c r="Q15" s="39">
        <v>5</v>
      </c>
      <c r="R15" s="39"/>
      <c r="S15" s="39">
        <f>H15*O15*Q15</f>
        <v>0.47794724999999993</v>
      </c>
      <c r="T15" s="42" t="s">
        <v>50</v>
      </c>
      <c r="U15" s="34"/>
      <c r="V15" s="34">
        <v>1</v>
      </c>
      <c r="W15" s="41">
        <v>0.03</v>
      </c>
      <c r="X15" s="41">
        <v>1</v>
      </c>
      <c r="Y15" s="90">
        <f t="shared" si="4"/>
        <v>0.03</v>
      </c>
      <c r="Z15" s="121"/>
      <c r="AA15" s="126"/>
      <c r="AB15" s="114"/>
      <c r="AC15" s="119"/>
      <c r="AD15" s="108"/>
      <c r="AE15" s="108"/>
      <c r="AF15" s="107"/>
      <c r="AG15" s="1">
        <f t="shared" si="1"/>
        <v>9.5589449999999992E-2</v>
      </c>
    </row>
    <row r="16" spans="1:33" s="1" customFormat="1" ht="32.4" customHeight="1">
      <c r="A16" s="134"/>
      <c r="B16" s="139"/>
      <c r="C16" s="139"/>
      <c r="D16" s="139"/>
      <c r="E16" s="16">
        <v>5</v>
      </c>
      <c r="F16" s="86" t="s">
        <v>59</v>
      </c>
      <c r="G16" s="16" t="s">
        <v>39</v>
      </c>
      <c r="H16" s="16">
        <v>1</v>
      </c>
      <c r="I16" s="17" t="s">
        <v>115</v>
      </c>
      <c r="J16" s="28">
        <f t="shared" ref="J16:J28" si="5">H16*O16</f>
        <v>0.41399999999999998</v>
      </c>
      <c r="K16" s="27"/>
      <c r="L16" s="27"/>
      <c r="M16" s="27" t="s">
        <v>49</v>
      </c>
      <c r="N16" s="87">
        <v>0.41899999999999998</v>
      </c>
      <c r="O16" s="87">
        <v>0.41399999999999998</v>
      </c>
      <c r="P16" s="30">
        <f>N16-O16</f>
        <v>5.0000000000000044E-3</v>
      </c>
      <c r="Q16" s="39">
        <v>5.44</v>
      </c>
      <c r="R16" s="39">
        <v>2.65</v>
      </c>
      <c r="S16" s="39">
        <f>(N16*Q16-P16*R16)*H16</f>
        <v>2.2661099999999998</v>
      </c>
      <c r="T16" s="42" t="s">
        <v>50</v>
      </c>
      <c r="U16" s="34"/>
      <c r="V16" s="34">
        <v>1</v>
      </c>
      <c r="W16" s="41">
        <v>0.06</v>
      </c>
      <c r="X16" s="41">
        <v>1</v>
      </c>
      <c r="Y16" s="90">
        <f t="shared" si="4"/>
        <v>0.06</v>
      </c>
      <c r="Z16" s="121"/>
      <c r="AA16" s="126"/>
      <c r="AB16" s="114"/>
      <c r="AC16" s="119"/>
      <c r="AD16" s="108"/>
      <c r="AE16" s="108"/>
      <c r="AF16" s="107"/>
      <c r="AG16" s="1">
        <f t="shared" si="1"/>
        <v>0.41399999999999998</v>
      </c>
    </row>
    <row r="17" spans="1:33" s="1" customFormat="1" ht="32.4" customHeight="1">
      <c r="A17" s="134"/>
      <c r="B17" s="139"/>
      <c r="C17" s="139"/>
      <c r="D17" s="139"/>
      <c r="E17" s="16"/>
      <c r="F17" s="16"/>
      <c r="G17" s="16"/>
      <c r="H17" s="16"/>
      <c r="I17" s="17"/>
      <c r="J17" s="28">
        <f t="shared" si="5"/>
        <v>0</v>
      </c>
      <c r="K17" s="27"/>
      <c r="L17" s="27"/>
      <c r="M17" s="27"/>
      <c r="N17" s="32"/>
      <c r="O17" s="32"/>
      <c r="P17" s="30"/>
      <c r="Q17" s="39"/>
      <c r="R17" s="39"/>
      <c r="S17" s="39"/>
      <c r="T17" s="42" t="s">
        <v>53</v>
      </c>
      <c r="U17" s="34" t="s">
        <v>54</v>
      </c>
      <c r="V17" s="34">
        <v>2</v>
      </c>
      <c r="W17" s="41">
        <v>0.05</v>
      </c>
      <c r="X17" s="41">
        <v>1</v>
      </c>
      <c r="Y17" s="41">
        <v>0.06</v>
      </c>
      <c r="Z17" s="121"/>
      <c r="AA17" s="126"/>
      <c r="AB17" s="114"/>
      <c r="AC17" s="119"/>
      <c r="AD17" s="108"/>
      <c r="AE17" s="108"/>
      <c r="AF17" s="107"/>
      <c r="AG17" s="1">
        <f t="shared" si="1"/>
        <v>0</v>
      </c>
    </row>
    <row r="18" spans="1:33" s="1" customFormat="1" ht="32.4" customHeight="1">
      <c r="A18" s="134"/>
      <c r="B18" s="139"/>
      <c r="C18" s="139"/>
      <c r="D18" s="139"/>
      <c r="E18" s="16"/>
      <c r="F18" s="16"/>
      <c r="G18" s="16"/>
      <c r="H18" s="16"/>
      <c r="I18" s="17"/>
      <c r="J18" s="28"/>
      <c r="K18" s="27"/>
      <c r="L18" s="27"/>
      <c r="M18" s="27"/>
      <c r="N18" s="32"/>
      <c r="O18" s="32"/>
      <c r="P18" s="30"/>
      <c r="Q18" s="39"/>
      <c r="R18" s="39"/>
      <c r="S18" s="39"/>
      <c r="T18" s="91" t="s">
        <v>117</v>
      </c>
      <c r="U18" s="92" t="s">
        <v>56</v>
      </c>
      <c r="V18" s="92">
        <v>2</v>
      </c>
      <c r="W18" s="90">
        <v>0.03</v>
      </c>
      <c r="X18" s="90">
        <v>1</v>
      </c>
      <c r="Y18" s="90">
        <f t="shared" ref="Y18" si="6">V18*W18/X18</f>
        <v>0.06</v>
      </c>
      <c r="Z18" s="121"/>
      <c r="AA18" s="126"/>
      <c r="AB18" s="114"/>
      <c r="AC18" s="119"/>
      <c r="AD18" s="108"/>
      <c r="AE18" s="108"/>
      <c r="AF18" s="107"/>
    </row>
    <row r="19" spans="1:33" s="2" customFormat="1" ht="32.4" customHeight="1">
      <c r="A19" s="134"/>
      <c r="B19" s="139"/>
      <c r="C19" s="139"/>
      <c r="D19" s="139"/>
      <c r="E19" s="16">
        <v>6</v>
      </c>
      <c r="F19" s="86" t="s">
        <v>60</v>
      </c>
      <c r="G19" s="16" t="s">
        <v>39</v>
      </c>
      <c r="H19" s="16">
        <v>3</v>
      </c>
      <c r="I19" s="17" t="s">
        <v>120</v>
      </c>
      <c r="J19" s="28">
        <f t="shared" si="5"/>
        <v>0.165321</v>
      </c>
      <c r="K19" s="27"/>
      <c r="L19" s="27"/>
      <c r="M19" s="27" t="s">
        <v>49</v>
      </c>
      <c r="N19" s="32">
        <f>15*1.8*260*7.85/1000000</f>
        <v>5.5107000000000003E-2</v>
      </c>
      <c r="O19" s="32">
        <f>15*1.8*260*7.85/1000000</f>
        <v>5.5107000000000003E-2</v>
      </c>
      <c r="P19" s="30"/>
      <c r="Q19" s="39">
        <v>5</v>
      </c>
      <c r="R19" s="39"/>
      <c r="S19" s="39">
        <f>H19*O19*Q19</f>
        <v>0.82660500000000003</v>
      </c>
      <c r="T19" s="42" t="s">
        <v>50</v>
      </c>
      <c r="U19" s="34"/>
      <c r="V19" s="34">
        <v>3</v>
      </c>
      <c r="W19" s="41">
        <v>0.03</v>
      </c>
      <c r="X19" s="41">
        <v>1</v>
      </c>
      <c r="Y19" s="90">
        <f t="shared" ref="Y19:Y20" si="7">V19*W19/X19</f>
        <v>0.09</v>
      </c>
      <c r="Z19" s="121"/>
      <c r="AA19" s="126"/>
      <c r="AB19" s="114"/>
      <c r="AC19" s="119"/>
      <c r="AD19" s="108"/>
      <c r="AE19" s="108"/>
      <c r="AF19" s="107"/>
      <c r="AG19" s="1">
        <f t="shared" si="1"/>
        <v>0.165321</v>
      </c>
    </row>
    <row r="20" spans="1:33" s="2" customFormat="1" ht="32.4" customHeight="1">
      <c r="A20" s="134"/>
      <c r="B20" s="139"/>
      <c r="C20" s="139"/>
      <c r="D20" s="139"/>
      <c r="E20" s="16"/>
      <c r="F20" s="16"/>
      <c r="G20" s="16"/>
      <c r="H20" s="16"/>
      <c r="I20" s="17"/>
      <c r="J20" s="28">
        <f t="shared" si="5"/>
        <v>0</v>
      </c>
      <c r="K20" s="27"/>
      <c r="L20" s="27"/>
      <c r="M20" s="27"/>
      <c r="N20" s="32"/>
      <c r="O20" s="32"/>
      <c r="P20" s="30"/>
      <c r="Q20" s="39"/>
      <c r="R20" s="39"/>
      <c r="S20" s="39"/>
      <c r="T20" s="42" t="s">
        <v>46</v>
      </c>
      <c r="U20" s="34" t="s">
        <v>47</v>
      </c>
      <c r="V20" s="34">
        <v>3</v>
      </c>
      <c r="W20" s="90">
        <v>0.04</v>
      </c>
      <c r="X20" s="41">
        <v>1</v>
      </c>
      <c r="Y20" s="90">
        <f t="shared" si="7"/>
        <v>0.12</v>
      </c>
      <c r="Z20" s="121"/>
      <c r="AA20" s="126"/>
      <c r="AB20" s="114"/>
      <c r="AC20" s="119"/>
      <c r="AD20" s="108"/>
      <c r="AE20" s="108"/>
      <c r="AF20" s="107"/>
      <c r="AG20" s="1">
        <f t="shared" si="1"/>
        <v>0</v>
      </c>
    </row>
    <row r="21" spans="1:33" s="2" customFormat="1" ht="32.4" customHeight="1">
      <c r="A21" s="134"/>
      <c r="B21" s="139"/>
      <c r="C21" s="139"/>
      <c r="D21" s="139"/>
      <c r="E21" s="16">
        <v>7</v>
      </c>
      <c r="F21" s="86" t="s">
        <v>62</v>
      </c>
      <c r="G21" s="16" t="s">
        <v>39</v>
      </c>
      <c r="H21" s="16">
        <v>2</v>
      </c>
      <c r="I21" s="17" t="s">
        <v>122</v>
      </c>
      <c r="J21" s="28">
        <f t="shared" si="5"/>
        <v>0.115</v>
      </c>
      <c r="K21" s="27"/>
      <c r="L21" s="27"/>
      <c r="M21" s="27" t="s">
        <v>49</v>
      </c>
      <c r="N21" s="32">
        <v>5.7500000000000002E-2</v>
      </c>
      <c r="O21" s="32">
        <v>5.7500000000000002E-2</v>
      </c>
      <c r="P21" s="30"/>
      <c r="Q21" s="39">
        <v>7.9649999999999999</v>
      </c>
      <c r="R21" s="39"/>
      <c r="S21" s="39">
        <f>(N21*Q21-P21*R21)*H21</f>
        <v>0.91597499999999998</v>
      </c>
      <c r="T21" s="42"/>
      <c r="U21" s="34"/>
      <c r="V21" s="34"/>
      <c r="W21" s="41"/>
      <c r="X21" s="41"/>
      <c r="Y21" s="41"/>
      <c r="Z21" s="121"/>
      <c r="AA21" s="126"/>
      <c r="AB21" s="114"/>
      <c r="AC21" s="119"/>
      <c r="AD21" s="108"/>
      <c r="AE21" s="108"/>
      <c r="AF21" s="107"/>
      <c r="AG21" s="1">
        <f t="shared" si="1"/>
        <v>0.115</v>
      </c>
    </row>
    <row r="22" spans="1:33" s="1" customFormat="1" ht="32.4" customHeight="1">
      <c r="A22" s="134"/>
      <c r="B22" s="139"/>
      <c r="C22" s="139"/>
      <c r="D22" s="139"/>
      <c r="E22" s="16">
        <v>8</v>
      </c>
      <c r="F22" s="86" t="s">
        <v>64</v>
      </c>
      <c r="G22" s="16" t="s">
        <v>65</v>
      </c>
      <c r="H22" s="16">
        <v>1</v>
      </c>
      <c r="I22" s="17" t="s">
        <v>115</v>
      </c>
      <c r="J22" s="28">
        <f t="shared" si="5"/>
        <v>0.41399999999999998</v>
      </c>
      <c r="K22" s="27"/>
      <c r="L22" s="27"/>
      <c r="M22" s="27" t="s">
        <v>40</v>
      </c>
      <c r="N22" s="87">
        <v>0.41899999999999998</v>
      </c>
      <c r="O22" s="87">
        <v>0.41399999999999998</v>
      </c>
      <c r="P22" s="30">
        <f>N22-O22</f>
        <v>5.0000000000000044E-3</v>
      </c>
      <c r="Q22" s="39">
        <v>5.44</v>
      </c>
      <c r="R22" s="39">
        <v>2.65</v>
      </c>
      <c r="S22" s="39">
        <f>(N22*Q22-P22*R22)*H22</f>
        <v>2.2661099999999998</v>
      </c>
      <c r="T22" s="42" t="s">
        <v>50</v>
      </c>
      <c r="U22" s="34"/>
      <c r="V22" s="34">
        <v>1</v>
      </c>
      <c r="W22" s="41">
        <v>0.06</v>
      </c>
      <c r="X22" s="41">
        <v>1</v>
      </c>
      <c r="Y22" s="90">
        <f t="shared" ref="Y22" si="8">V22*W22/X22</f>
        <v>0.06</v>
      </c>
      <c r="Z22" s="121"/>
      <c r="AA22" s="126"/>
      <c r="AB22" s="114"/>
      <c r="AC22" s="119"/>
      <c r="AD22" s="108"/>
      <c r="AE22" s="108"/>
      <c r="AF22" s="107"/>
      <c r="AG22" s="1">
        <f t="shared" si="1"/>
        <v>0.41399999999999998</v>
      </c>
    </row>
    <row r="23" spans="1:33" s="1" customFormat="1" ht="32.4" customHeight="1">
      <c r="A23" s="134"/>
      <c r="B23" s="139"/>
      <c r="C23" s="139"/>
      <c r="D23" s="139"/>
      <c r="E23" s="16"/>
      <c r="F23" s="16"/>
      <c r="G23" s="16"/>
      <c r="H23" s="16"/>
      <c r="I23" s="17"/>
      <c r="J23" s="28">
        <f t="shared" si="5"/>
        <v>0</v>
      </c>
      <c r="K23" s="27"/>
      <c r="L23" s="27"/>
      <c r="M23" s="27"/>
      <c r="N23" s="32"/>
      <c r="O23" s="32"/>
      <c r="P23" s="30"/>
      <c r="Q23" s="39"/>
      <c r="R23" s="39"/>
      <c r="S23" s="39"/>
      <c r="T23" s="42" t="s">
        <v>53</v>
      </c>
      <c r="U23" s="34" t="s">
        <v>54</v>
      </c>
      <c r="V23" s="34">
        <v>2</v>
      </c>
      <c r="W23" s="41">
        <v>0.05</v>
      </c>
      <c r="X23" s="41">
        <v>1</v>
      </c>
      <c r="Y23" s="41">
        <v>0.06</v>
      </c>
      <c r="Z23" s="121"/>
      <c r="AA23" s="126"/>
      <c r="AB23" s="114"/>
      <c r="AC23" s="119"/>
      <c r="AD23" s="108"/>
      <c r="AE23" s="108"/>
      <c r="AF23" s="107"/>
      <c r="AG23" s="1">
        <f t="shared" si="1"/>
        <v>0</v>
      </c>
    </row>
    <row r="24" spans="1:33" s="1" customFormat="1" ht="32.4" customHeight="1">
      <c r="A24" s="134"/>
      <c r="B24" s="139"/>
      <c r="C24" s="139"/>
      <c r="D24" s="139"/>
      <c r="E24" s="16"/>
      <c r="F24" s="16"/>
      <c r="G24" s="16"/>
      <c r="H24" s="16"/>
      <c r="I24" s="17"/>
      <c r="J24" s="28"/>
      <c r="K24" s="27"/>
      <c r="L24" s="27"/>
      <c r="M24" s="27"/>
      <c r="N24" s="32"/>
      <c r="O24" s="32"/>
      <c r="P24" s="30"/>
      <c r="Q24" s="39"/>
      <c r="R24" s="39"/>
      <c r="S24" s="39"/>
      <c r="T24" s="91" t="s">
        <v>117</v>
      </c>
      <c r="U24" s="92" t="s">
        <v>56</v>
      </c>
      <c r="V24" s="92">
        <v>2</v>
      </c>
      <c r="W24" s="90">
        <v>0.03</v>
      </c>
      <c r="X24" s="90">
        <v>1</v>
      </c>
      <c r="Y24" s="90">
        <f t="shared" ref="Y24" si="9">V24*W24/X24</f>
        <v>0.06</v>
      </c>
      <c r="Z24" s="121"/>
      <c r="AA24" s="126"/>
      <c r="AB24" s="114"/>
      <c r="AC24" s="119"/>
      <c r="AD24" s="108"/>
      <c r="AE24" s="108"/>
      <c r="AF24" s="107"/>
    </row>
    <row r="25" spans="1:33" s="3" customFormat="1" ht="32.4" customHeight="1">
      <c r="A25" s="134"/>
      <c r="B25" s="139"/>
      <c r="C25" s="139"/>
      <c r="D25" s="139"/>
      <c r="E25" s="16">
        <v>9</v>
      </c>
      <c r="F25" s="86" t="s">
        <v>66</v>
      </c>
      <c r="G25" s="16" t="s">
        <v>39</v>
      </c>
      <c r="H25" s="16">
        <v>2</v>
      </c>
      <c r="I25" s="17" t="s">
        <v>67</v>
      </c>
      <c r="J25" s="28">
        <f t="shared" si="5"/>
        <v>0.38400000000000001</v>
      </c>
      <c r="K25" s="27"/>
      <c r="L25" s="27"/>
      <c r="M25" s="27" t="s">
        <v>68</v>
      </c>
      <c r="N25" s="32"/>
      <c r="O25" s="32">
        <v>0.192</v>
      </c>
      <c r="P25" s="30"/>
      <c r="Q25" s="39">
        <v>7.9649999999999999</v>
      </c>
      <c r="R25" s="39"/>
      <c r="S25" s="39">
        <v>3</v>
      </c>
      <c r="T25" s="42"/>
      <c r="U25" s="34"/>
      <c r="V25" s="34"/>
      <c r="W25" s="41"/>
      <c r="X25" s="41"/>
      <c r="Y25" s="41"/>
      <c r="Z25" s="121"/>
      <c r="AA25" s="126"/>
      <c r="AB25" s="114"/>
      <c r="AC25" s="119"/>
      <c r="AD25" s="108"/>
      <c r="AE25" s="108"/>
      <c r="AF25" s="107"/>
      <c r="AG25" s="1">
        <f t="shared" si="1"/>
        <v>0.38400000000000001</v>
      </c>
    </row>
    <row r="26" spans="1:33" s="3" customFormat="1" ht="32.4" customHeight="1">
      <c r="A26" s="134"/>
      <c r="B26" s="139"/>
      <c r="C26" s="139"/>
      <c r="D26" s="139"/>
      <c r="E26" s="16">
        <v>10</v>
      </c>
      <c r="F26" s="86" t="s">
        <v>69</v>
      </c>
      <c r="G26" s="16" t="s">
        <v>65</v>
      </c>
      <c r="H26" s="16">
        <v>2</v>
      </c>
      <c r="I26" s="89" t="s">
        <v>114</v>
      </c>
      <c r="J26" s="28">
        <f t="shared" si="5"/>
        <v>0.65694240000000004</v>
      </c>
      <c r="K26" s="27"/>
      <c r="L26" s="27"/>
      <c r="M26" s="27" t="s">
        <v>40</v>
      </c>
      <c r="N26" s="33"/>
      <c r="O26" s="87">
        <f>(20-2)*2*0.02466*0.37</f>
        <v>0.32847120000000002</v>
      </c>
      <c r="P26" s="30"/>
      <c r="Q26" s="39">
        <v>5.44</v>
      </c>
      <c r="R26" s="39"/>
      <c r="S26" s="39">
        <f>H26*O26*Q26</f>
        <v>3.5737666560000005</v>
      </c>
      <c r="T26" s="42" t="s">
        <v>41</v>
      </c>
      <c r="U26" s="34"/>
      <c r="V26" s="34">
        <v>2</v>
      </c>
      <c r="W26" s="41"/>
      <c r="X26" s="41"/>
      <c r="Y26" s="90">
        <v>0.06</v>
      </c>
      <c r="Z26" s="121"/>
      <c r="AA26" s="126"/>
      <c r="AB26" s="114"/>
      <c r="AC26" s="119"/>
      <c r="AD26" s="108"/>
      <c r="AE26" s="108"/>
      <c r="AF26" s="107"/>
      <c r="AG26" s="1">
        <f t="shared" si="1"/>
        <v>0.65694240000000004</v>
      </c>
    </row>
    <row r="27" spans="1:33" s="3" customFormat="1" ht="32.4" customHeight="1">
      <c r="A27" s="134"/>
      <c r="B27" s="139"/>
      <c r="C27" s="139"/>
      <c r="D27" s="139"/>
      <c r="E27" s="16">
        <v>11</v>
      </c>
      <c r="F27" s="86" t="s">
        <v>70</v>
      </c>
      <c r="G27" s="16" t="s">
        <v>39</v>
      </c>
      <c r="H27" s="16">
        <v>1</v>
      </c>
      <c r="I27" s="17" t="s">
        <v>63</v>
      </c>
      <c r="J27" s="28">
        <f t="shared" si="5"/>
        <v>0.18099999999999999</v>
      </c>
      <c r="K27" s="27"/>
      <c r="L27" s="27"/>
      <c r="M27" s="27" t="s">
        <v>71</v>
      </c>
      <c r="N27" s="32"/>
      <c r="O27" s="32">
        <v>0.18099999999999999</v>
      </c>
      <c r="P27" s="30"/>
      <c r="Q27" s="39">
        <v>7.9649999999999999</v>
      </c>
      <c r="R27" s="39"/>
      <c r="S27" s="88">
        <v>1.69</v>
      </c>
      <c r="T27" s="42"/>
      <c r="U27" s="34"/>
      <c r="V27" s="34"/>
      <c r="W27" s="41"/>
      <c r="X27" s="41"/>
      <c r="Y27" s="41"/>
      <c r="Z27" s="121"/>
      <c r="AA27" s="126"/>
      <c r="AB27" s="114"/>
      <c r="AC27" s="119"/>
      <c r="AD27" s="108"/>
      <c r="AE27" s="108"/>
      <c r="AF27" s="107"/>
      <c r="AG27" s="1">
        <f t="shared" si="1"/>
        <v>0.18099999999999999</v>
      </c>
    </row>
    <row r="28" spans="1:33" s="3" customFormat="1" ht="32.4" customHeight="1">
      <c r="A28" s="134"/>
      <c r="B28" s="139"/>
      <c r="C28" s="139"/>
      <c r="D28" s="139"/>
      <c r="E28" s="16">
        <v>12</v>
      </c>
      <c r="F28" s="16" t="s">
        <v>72</v>
      </c>
      <c r="G28" s="16" t="s">
        <v>65</v>
      </c>
      <c r="H28" s="16">
        <v>4</v>
      </c>
      <c r="I28" s="17"/>
      <c r="J28" s="28">
        <f t="shared" si="5"/>
        <v>0</v>
      </c>
      <c r="K28" s="27"/>
      <c r="L28" s="27"/>
      <c r="M28" s="27"/>
      <c r="N28" s="32"/>
      <c r="O28" s="32"/>
      <c r="P28" s="30"/>
      <c r="Q28" s="88">
        <v>0.09</v>
      </c>
      <c r="R28" s="88"/>
      <c r="S28" s="88">
        <v>0.36</v>
      </c>
      <c r="T28" s="42"/>
      <c r="U28" s="34"/>
      <c r="V28" s="34"/>
      <c r="W28" s="41"/>
      <c r="X28" s="41"/>
      <c r="Y28" s="41"/>
      <c r="Z28" s="121"/>
      <c r="AA28" s="126"/>
      <c r="AB28" s="114"/>
      <c r="AC28" s="119"/>
      <c r="AD28" s="108"/>
      <c r="AE28" s="108"/>
      <c r="AF28" s="107"/>
      <c r="AG28" s="1"/>
    </row>
    <row r="29" spans="1:33" s="3" customFormat="1" ht="32.4" customHeight="1">
      <c r="A29" s="134"/>
      <c r="B29" s="139"/>
      <c r="C29" s="139"/>
      <c r="D29" s="139"/>
      <c r="E29" s="16"/>
      <c r="F29" s="16"/>
      <c r="G29" s="16"/>
      <c r="H29" s="16"/>
      <c r="I29" s="17"/>
      <c r="J29" s="28"/>
      <c r="K29" s="27"/>
      <c r="L29" s="27"/>
      <c r="M29" s="27"/>
      <c r="N29" s="32"/>
      <c r="O29" s="32"/>
      <c r="P29" s="30"/>
      <c r="Q29" s="88"/>
      <c r="R29" s="88"/>
      <c r="S29" s="88"/>
      <c r="T29" s="91" t="s">
        <v>123</v>
      </c>
      <c r="U29" s="92"/>
      <c r="V29" s="92">
        <v>44</v>
      </c>
      <c r="W29" s="90">
        <v>0.06</v>
      </c>
      <c r="X29" s="90">
        <v>1</v>
      </c>
      <c r="Y29" s="90">
        <f>V29*W29/X29</f>
        <v>2.6399999999999997</v>
      </c>
      <c r="Z29" s="121"/>
      <c r="AA29" s="126"/>
      <c r="AB29" s="114"/>
      <c r="AC29" s="119"/>
      <c r="AD29" s="108"/>
      <c r="AE29" s="108"/>
      <c r="AF29" s="107"/>
      <c r="AG29" s="1"/>
    </row>
    <row r="30" spans="1:33" s="3" customFormat="1" ht="32.4" customHeight="1">
      <c r="A30" s="134"/>
      <c r="B30" s="139"/>
      <c r="C30" s="139"/>
      <c r="D30" s="139"/>
      <c r="E30" s="16"/>
      <c r="F30" s="16"/>
      <c r="G30" s="16"/>
      <c r="H30" s="16"/>
      <c r="I30" s="17"/>
      <c r="J30" s="28"/>
      <c r="K30" s="27"/>
      <c r="L30" s="27"/>
      <c r="M30" s="27"/>
      <c r="N30" s="32"/>
      <c r="O30" s="32"/>
      <c r="P30" s="30"/>
      <c r="Q30" s="39"/>
      <c r="R30" s="39"/>
      <c r="S30" s="39"/>
      <c r="T30" s="42" t="s">
        <v>124</v>
      </c>
      <c r="U30" s="34"/>
      <c r="V30" s="92">
        <v>35</v>
      </c>
      <c r="W30" s="94">
        <v>0.06</v>
      </c>
      <c r="X30" s="41">
        <v>1</v>
      </c>
      <c r="Y30" s="90">
        <f>V30*W30/X30</f>
        <v>2.1</v>
      </c>
      <c r="Z30" s="121"/>
      <c r="AA30" s="126"/>
      <c r="AB30" s="114"/>
      <c r="AC30" s="119"/>
      <c r="AD30" s="108"/>
      <c r="AE30" s="108"/>
      <c r="AF30" s="107"/>
      <c r="AG30" s="1"/>
    </row>
    <row r="31" spans="1:33" s="3" customFormat="1" ht="32.4" customHeight="1">
      <c r="A31" s="134"/>
      <c r="B31" s="139"/>
      <c r="C31" s="139"/>
      <c r="D31" s="139"/>
      <c r="E31" s="16"/>
      <c r="F31" s="16"/>
      <c r="G31" s="16"/>
      <c r="H31" s="16"/>
      <c r="I31" s="17"/>
      <c r="J31" s="28"/>
      <c r="K31" s="27"/>
      <c r="L31" s="27"/>
      <c r="M31" s="27"/>
      <c r="N31" s="32"/>
      <c r="O31" s="32"/>
      <c r="P31" s="30"/>
      <c r="Q31" s="39"/>
      <c r="R31" s="39"/>
      <c r="S31" s="39"/>
      <c r="T31" s="42" t="s">
        <v>73</v>
      </c>
      <c r="U31" s="34"/>
      <c r="V31" s="34">
        <v>8</v>
      </c>
      <c r="W31" s="41"/>
      <c r="X31" s="41"/>
      <c r="Y31" s="90">
        <v>0.36</v>
      </c>
      <c r="Z31" s="121"/>
      <c r="AA31" s="126"/>
      <c r="AB31" s="114"/>
      <c r="AC31" s="119"/>
      <c r="AD31" s="108"/>
      <c r="AE31" s="108"/>
      <c r="AF31" s="107"/>
      <c r="AG31" s="1"/>
    </row>
    <row r="32" spans="1:33" s="3" customFormat="1" ht="32.4" customHeight="1">
      <c r="A32" s="134"/>
      <c r="B32" s="139"/>
      <c r="C32" s="139"/>
      <c r="D32" s="139"/>
      <c r="E32" s="16"/>
      <c r="F32" s="16"/>
      <c r="G32" s="16"/>
      <c r="H32" s="16"/>
      <c r="I32" s="17"/>
      <c r="J32" s="28"/>
      <c r="K32" s="27"/>
      <c r="L32" s="27"/>
      <c r="M32" s="27"/>
      <c r="N32" s="32"/>
      <c r="O32" s="32"/>
      <c r="P32" s="30"/>
      <c r="Q32" s="39"/>
      <c r="R32" s="39"/>
      <c r="S32" s="39"/>
      <c r="T32" s="42" t="s">
        <v>74</v>
      </c>
      <c r="U32" s="34"/>
      <c r="V32" s="34"/>
      <c r="W32" s="41"/>
      <c r="X32" s="41"/>
      <c r="Y32" s="41">
        <v>3</v>
      </c>
      <c r="Z32" s="121"/>
      <c r="AA32" s="126"/>
      <c r="AB32" s="114"/>
      <c r="AC32" s="119"/>
      <c r="AD32" s="108"/>
      <c r="AE32" s="108"/>
      <c r="AF32" s="107"/>
      <c r="AG32" s="1"/>
    </row>
    <row r="33" spans="1:33" s="3" customFormat="1" ht="34.200000000000003" customHeight="1">
      <c r="A33" s="134"/>
      <c r="B33" s="139"/>
      <c r="C33" s="139"/>
      <c r="D33" s="139"/>
      <c r="E33" s="16"/>
      <c r="F33" s="17"/>
      <c r="G33" s="17"/>
      <c r="H33" s="17"/>
      <c r="I33" s="34"/>
      <c r="J33" s="28"/>
      <c r="K33" s="27"/>
      <c r="L33" s="27"/>
      <c r="M33" s="27"/>
      <c r="N33" s="33"/>
      <c r="O33" s="32"/>
      <c r="P33" s="30"/>
      <c r="Q33" s="39"/>
      <c r="R33" s="39"/>
      <c r="S33" s="39"/>
      <c r="T33" s="42"/>
      <c r="U33" s="43"/>
      <c r="V33" s="34"/>
      <c r="W33" s="44"/>
      <c r="X33" s="41"/>
      <c r="Y33" s="41"/>
      <c r="Z33" s="122"/>
      <c r="AA33" s="127"/>
      <c r="AB33" s="115"/>
      <c r="AC33" s="119"/>
      <c r="AD33" s="108"/>
      <c r="AE33" s="108"/>
      <c r="AF33" s="107"/>
      <c r="AG33" s="1"/>
    </row>
    <row r="34" spans="1:33" s="1" customFormat="1" ht="22.95" customHeight="1">
      <c r="A34" s="135"/>
      <c r="B34" s="140"/>
      <c r="C34" s="140"/>
      <c r="D34" s="140"/>
      <c r="E34" s="16"/>
      <c r="F34" s="128" t="s">
        <v>34</v>
      </c>
      <c r="G34" s="129"/>
      <c r="H34" s="129"/>
      <c r="I34" s="129"/>
      <c r="J34" s="129"/>
      <c r="K34" s="129"/>
      <c r="L34" s="129"/>
      <c r="M34" s="129"/>
      <c r="N34" s="130"/>
      <c r="O34" s="130"/>
      <c r="P34" s="130"/>
      <c r="Q34" s="131"/>
      <c r="R34" s="132"/>
      <c r="S34" s="45">
        <f>SUM(S4:S33)</f>
        <v>28.730788906000004</v>
      </c>
      <c r="T34" s="46"/>
      <c r="U34" s="47"/>
      <c r="V34" s="47"/>
      <c r="W34" s="48"/>
      <c r="X34" s="48"/>
      <c r="Y34" s="60">
        <f>SUM(Y4:Y33)</f>
        <v>9.61</v>
      </c>
      <c r="Z34" s="60">
        <f>(S34+Y34)*Z4</f>
        <v>43.708499352839993</v>
      </c>
      <c r="AA34" s="111">
        <v>5</v>
      </c>
      <c r="AB34" s="112"/>
      <c r="AC34" s="59"/>
      <c r="AD34" s="61"/>
      <c r="AE34" s="61"/>
      <c r="AF34" s="62"/>
    </row>
    <row r="35" spans="1:33" s="1" customFormat="1" ht="30.6" customHeight="1">
      <c r="A35" s="133">
        <v>1</v>
      </c>
      <c r="B35" s="138" t="s">
        <v>35</v>
      </c>
      <c r="C35" s="138" t="s">
        <v>102</v>
      </c>
      <c r="D35" s="138" t="s">
        <v>103</v>
      </c>
      <c r="E35" s="16">
        <v>1</v>
      </c>
      <c r="F35" s="86" t="s">
        <v>38</v>
      </c>
      <c r="G35" s="16" t="s">
        <v>39</v>
      </c>
      <c r="H35" s="16">
        <v>1</v>
      </c>
      <c r="I35" s="89" t="s">
        <v>118</v>
      </c>
      <c r="J35" s="27"/>
      <c r="K35" s="28"/>
      <c r="L35" s="27"/>
      <c r="M35" s="27" t="s">
        <v>40</v>
      </c>
      <c r="N35" s="93">
        <v>0.41799999999999998</v>
      </c>
      <c r="O35" s="93">
        <v>0.41199999999999998</v>
      </c>
      <c r="P35" s="30">
        <f>N35-O35</f>
        <v>6.0000000000000053E-3</v>
      </c>
      <c r="Q35" s="39">
        <v>5.44</v>
      </c>
      <c r="R35" s="39">
        <v>2.65</v>
      </c>
      <c r="S35" s="39">
        <f>(N35*Q35-P35*R35)*H35</f>
        <v>2.2580200000000001</v>
      </c>
      <c r="T35" s="40" t="s">
        <v>41</v>
      </c>
      <c r="U35" s="40"/>
      <c r="V35" s="34">
        <v>1</v>
      </c>
      <c r="W35" s="41">
        <v>0.06</v>
      </c>
      <c r="X35" s="41">
        <v>1</v>
      </c>
      <c r="Y35" s="90">
        <f>V35*W35/X35</f>
        <v>0.06</v>
      </c>
      <c r="Z35" s="120">
        <v>1.1399999999999999</v>
      </c>
      <c r="AA35" s="125" t="s">
        <v>125</v>
      </c>
      <c r="AB35" s="113">
        <v>0.5</v>
      </c>
      <c r="AC35" s="118"/>
      <c r="AD35" s="107"/>
      <c r="AE35" s="107"/>
      <c r="AF35" s="107"/>
      <c r="AG35" s="1">
        <f>O35*H35</f>
        <v>0.41199999999999998</v>
      </c>
    </row>
    <row r="36" spans="1:33" s="1" customFormat="1" ht="30.6" customHeight="1">
      <c r="A36" s="134"/>
      <c r="B36" s="139"/>
      <c r="C36" s="139"/>
      <c r="D36" s="139"/>
      <c r="E36" s="16"/>
      <c r="F36" s="16"/>
      <c r="G36" s="16"/>
      <c r="H36" s="16"/>
      <c r="I36" s="17"/>
      <c r="J36" s="27"/>
      <c r="K36" s="28"/>
      <c r="L36" s="27"/>
      <c r="M36" s="27"/>
      <c r="N36" s="29"/>
      <c r="O36" s="29"/>
      <c r="P36" s="30"/>
      <c r="Q36" s="39"/>
      <c r="R36" s="39"/>
      <c r="S36" s="39"/>
      <c r="T36" s="40" t="s">
        <v>43</v>
      </c>
      <c r="U36" s="40"/>
      <c r="V36" s="34">
        <v>2</v>
      </c>
      <c r="W36" s="41">
        <v>0.05</v>
      </c>
      <c r="X36" s="41">
        <v>1</v>
      </c>
      <c r="Y36" s="41">
        <f t="shared" ref="Y36" si="10">V36*W36/X36</f>
        <v>0.1</v>
      </c>
      <c r="Z36" s="121"/>
      <c r="AA36" s="126"/>
      <c r="AB36" s="114"/>
      <c r="AC36" s="119"/>
      <c r="AD36" s="107"/>
      <c r="AE36" s="107"/>
      <c r="AF36" s="107"/>
      <c r="AG36" s="1">
        <f t="shared" ref="AG36:AG41" si="11">O36*H36</f>
        <v>0</v>
      </c>
    </row>
    <row r="37" spans="1:33" s="1" customFormat="1" ht="30.6" customHeight="1">
      <c r="A37" s="134"/>
      <c r="B37" s="139"/>
      <c r="C37" s="139"/>
      <c r="D37" s="139"/>
      <c r="E37" s="16"/>
      <c r="F37" s="16"/>
      <c r="G37" s="16"/>
      <c r="H37" s="16"/>
      <c r="I37" s="17"/>
      <c r="J37" s="27"/>
      <c r="K37" s="28"/>
      <c r="L37" s="27"/>
      <c r="M37" s="27"/>
      <c r="N37" s="29"/>
      <c r="O37" s="29"/>
      <c r="P37" s="30"/>
      <c r="Q37" s="39"/>
      <c r="R37" s="39"/>
      <c r="S37" s="39"/>
      <c r="T37" s="40" t="s">
        <v>44</v>
      </c>
      <c r="U37" s="40" t="s">
        <v>45</v>
      </c>
      <c r="V37" s="34">
        <v>2</v>
      </c>
      <c r="W37" s="41">
        <v>0.04</v>
      </c>
      <c r="X37" s="41">
        <v>1</v>
      </c>
      <c r="Y37" s="90">
        <v>0.06</v>
      </c>
      <c r="Z37" s="121"/>
      <c r="AA37" s="126"/>
      <c r="AB37" s="114"/>
      <c r="AC37" s="119"/>
      <c r="AD37" s="107"/>
      <c r="AE37" s="107"/>
      <c r="AF37" s="107"/>
      <c r="AG37" s="1">
        <f t="shared" si="11"/>
        <v>0</v>
      </c>
    </row>
    <row r="38" spans="1:33" s="1" customFormat="1" ht="30.6" customHeight="1">
      <c r="A38" s="134"/>
      <c r="B38" s="139"/>
      <c r="C38" s="139"/>
      <c r="D38" s="139"/>
      <c r="E38" s="16"/>
      <c r="F38" s="16"/>
      <c r="G38" s="16"/>
      <c r="H38" s="16"/>
      <c r="I38" s="17"/>
      <c r="J38" s="27"/>
      <c r="K38" s="28"/>
      <c r="L38" s="27"/>
      <c r="M38" s="27"/>
      <c r="N38" s="29"/>
      <c r="O38" s="29"/>
      <c r="P38" s="30"/>
      <c r="Q38" s="39"/>
      <c r="R38" s="39"/>
      <c r="S38" s="39"/>
      <c r="T38" s="40" t="s">
        <v>46</v>
      </c>
      <c r="U38" s="40" t="s">
        <v>47</v>
      </c>
      <c r="V38" s="34">
        <v>2</v>
      </c>
      <c r="W38" s="41">
        <v>0.03</v>
      </c>
      <c r="X38" s="41">
        <v>1</v>
      </c>
      <c r="Y38" s="41">
        <f t="shared" ref="Y38:Y42" si="12">V38*W38/X38</f>
        <v>0.06</v>
      </c>
      <c r="Z38" s="121"/>
      <c r="AA38" s="126"/>
      <c r="AB38" s="114"/>
      <c r="AC38" s="119"/>
      <c r="AD38" s="107"/>
      <c r="AE38" s="107"/>
      <c r="AF38" s="107"/>
      <c r="AG38" s="1">
        <f t="shared" si="11"/>
        <v>0</v>
      </c>
    </row>
    <row r="39" spans="1:33" s="1" customFormat="1" ht="36.6" customHeight="1">
      <c r="A39" s="134"/>
      <c r="B39" s="139"/>
      <c r="C39" s="139"/>
      <c r="D39" s="139"/>
      <c r="E39" s="16">
        <v>2</v>
      </c>
      <c r="F39" s="86" t="s">
        <v>48</v>
      </c>
      <c r="G39" s="16" t="s">
        <v>39</v>
      </c>
      <c r="H39" s="16">
        <v>1</v>
      </c>
      <c r="I39" s="89" t="s">
        <v>120</v>
      </c>
      <c r="J39" s="31"/>
      <c r="K39" s="27"/>
      <c r="L39" s="27"/>
      <c r="M39" s="27" t="s">
        <v>49</v>
      </c>
      <c r="N39" s="32">
        <f>15*1.8*260*7.85/1000000</f>
        <v>5.5107000000000003E-2</v>
      </c>
      <c r="O39" s="32">
        <f>15*1.8*260*7.85/1000000</f>
        <v>5.5107000000000003E-2</v>
      </c>
      <c r="P39" s="30">
        <f>N39-O39</f>
        <v>0</v>
      </c>
      <c r="Q39" s="39">
        <v>5</v>
      </c>
      <c r="R39" s="39">
        <v>2.65</v>
      </c>
      <c r="S39" s="39">
        <f>(N39*Q39-P39*R39)*H39</f>
        <v>0.27553500000000003</v>
      </c>
      <c r="T39" s="42" t="s">
        <v>50</v>
      </c>
      <c r="U39" s="34" t="s">
        <v>47</v>
      </c>
      <c r="V39" s="34">
        <v>1</v>
      </c>
      <c r="W39" s="41">
        <v>0.03</v>
      </c>
      <c r="X39" s="41">
        <v>1</v>
      </c>
      <c r="Y39" s="41">
        <f t="shared" si="12"/>
        <v>0.03</v>
      </c>
      <c r="Z39" s="121"/>
      <c r="AA39" s="126"/>
      <c r="AB39" s="114"/>
      <c r="AC39" s="119"/>
      <c r="AD39" s="108"/>
      <c r="AE39" s="108"/>
      <c r="AF39" s="107"/>
      <c r="AG39" s="1">
        <f t="shared" si="11"/>
        <v>5.5107000000000003E-2</v>
      </c>
    </row>
    <row r="40" spans="1:33" s="1" customFormat="1" ht="25.95" customHeight="1">
      <c r="A40" s="134"/>
      <c r="B40" s="139"/>
      <c r="C40" s="139"/>
      <c r="D40" s="139"/>
      <c r="E40" s="16">
        <v>3</v>
      </c>
      <c r="F40" s="86" t="s">
        <v>51</v>
      </c>
      <c r="G40" s="16" t="s">
        <v>39</v>
      </c>
      <c r="H40" s="16">
        <v>1</v>
      </c>
      <c r="I40" s="17" t="s">
        <v>113</v>
      </c>
      <c r="J40" s="27"/>
      <c r="K40" s="27"/>
      <c r="L40" s="27"/>
      <c r="M40" s="27" t="s">
        <v>40</v>
      </c>
      <c r="N40" s="87">
        <v>1.9930000000000001</v>
      </c>
      <c r="O40" s="87">
        <v>1.9850000000000001</v>
      </c>
      <c r="P40" s="30">
        <f>N40-O40</f>
        <v>8.0000000000000071E-3</v>
      </c>
      <c r="Q40" s="88">
        <v>5.44</v>
      </c>
      <c r="R40" s="39">
        <v>2.65</v>
      </c>
      <c r="S40" s="39">
        <f>(N40*Q40-P40*R40)*H40</f>
        <v>10.820720000000001</v>
      </c>
      <c r="T40" s="42" t="s">
        <v>41</v>
      </c>
      <c r="U40" s="34"/>
      <c r="V40" s="34">
        <v>1</v>
      </c>
      <c r="W40" s="90">
        <v>0.08</v>
      </c>
      <c r="X40" s="41">
        <v>1</v>
      </c>
      <c r="Y40" s="41">
        <f t="shared" si="12"/>
        <v>0.08</v>
      </c>
      <c r="Z40" s="121"/>
      <c r="AA40" s="126"/>
      <c r="AB40" s="114"/>
      <c r="AC40" s="119"/>
      <c r="AD40" s="108"/>
      <c r="AE40" s="108"/>
      <c r="AF40" s="107"/>
      <c r="AG40" s="1">
        <f t="shared" si="11"/>
        <v>1.9850000000000001</v>
      </c>
    </row>
    <row r="41" spans="1:33" s="1" customFormat="1" ht="25.95" customHeight="1">
      <c r="A41" s="134"/>
      <c r="B41" s="139"/>
      <c r="C41" s="139"/>
      <c r="D41" s="139"/>
      <c r="E41" s="16"/>
      <c r="F41" s="16"/>
      <c r="G41" s="16"/>
      <c r="H41" s="16"/>
      <c r="I41" s="17"/>
      <c r="J41" s="27"/>
      <c r="K41" s="27"/>
      <c r="L41" s="27"/>
      <c r="M41" s="27"/>
      <c r="N41" s="32"/>
      <c r="O41" s="32"/>
      <c r="P41" s="30"/>
      <c r="Q41" s="39"/>
      <c r="R41" s="39"/>
      <c r="S41" s="39"/>
      <c r="T41" s="42" t="s">
        <v>52</v>
      </c>
      <c r="U41" s="34"/>
      <c r="V41" s="34">
        <v>4</v>
      </c>
      <c r="W41" s="41">
        <v>0.05</v>
      </c>
      <c r="X41" s="41">
        <v>1</v>
      </c>
      <c r="Y41" s="41">
        <f t="shared" si="12"/>
        <v>0.2</v>
      </c>
      <c r="Z41" s="121"/>
      <c r="AA41" s="126"/>
      <c r="AB41" s="114"/>
      <c r="AC41" s="119"/>
      <c r="AD41" s="108"/>
      <c r="AE41" s="108"/>
      <c r="AF41" s="107"/>
      <c r="AG41" s="1">
        <f t="shared" si="11"/>
        <v>0</v>
      </c>
    </row>
    <row r="42" spans="1:33" s="1" customFormat="1" ht="25.95" customHeight="1">
      <c r="A42" s="134"/>
      <c r="B42" s="139"/>
      <c r="C42" s="139"/>
      <c r="D42" s="139"/>
      <c r="E42" s="16"/>
      <c r="F42" s="16"/>
      <c r="G42" s="16"/>
      <c r="H42" s="16"/>
      <c r="I42" s="17"/>
      <c r="J42" s="27"/>
      <c r="K42" s="27"/>
      <c r="L42" s="27"/>
      <c r="M42" s="27"/>
      <c r="N42" s="32"/>
      <c r="O42" s="32"/>
      <c r="P42" s="30"/>
      <c r="Q42" s="39"/>
      <c r="R42" s="39"/>
      <c r="S42" s="39"/>
      <c r="T42" s="91" t="s">
        <v>116</v>
      </c>
      <c r="U42" s="92"/>
      <c r="V42" s="92">
        <v>1</v>
      </c>
      <c r="W42" s="90">
        <v>0.05</v>
      </c>
      <c r="X42" s="90">
        <v>1</v>
      </c>
      <c r="Y42" s="90">
        <f t="shared" si="12"/>
        <v>0.05</v>
      </c>
      <c r="Z42" s="121"/>
      <c r="AA42" s="126"/>
      <c r="AB42" s="114"/>
      <c r="AC42" s="119"/>
      <c r="AD42" s="108"/>
      <c r="AE42" s="108"/>
      <c r="AF42" s="107"/>
    </row>
    <row r="43" spans="1:33" s="1" customFormat="1" ht="25.95" customHeight="1">
      <c r="A43" s="134"/>
      <c r="B43" s="139"/>
      <c r="C43" s="139"/>
      <c r="D43" s="139"/>
      <c r="E43" s="16"/>
      <c r="F43" s="16"/>
      <c r="G43" s="16"/>
      <c r="H43" s="16"/>
      <c r="I43" s="17"/>
      <c r="J43" s="27"/>
      <c r="K43" s="27"/>
      <c r="L43" s="27"/>
      <c r="M43" s="27"/>
      <c r="N43" s="32"/>
      <c r="O43" s="32"/>
      <c r="P43" s="30"/>
      <c r="Q43" s="39"/>
      <c r="R43" s="39"/>
      <c r="S43" s="39"/>
      <c r="T43" s="42" t="s">
        <v>53</v>
      </c>
      <c r="U43" s="34" t="s">
        <v>54</v>
      </c>
      <c r="V43" s="34">
        <v>2</v>
      </c>
      <c r="W43" s="41"/>
      <c r="X43" s="41"/>
      <c r="Y43" s="90">
        <v>0.06</v>
      </c>
      <c r="Z43" s="121"/>
      <c r="AA43" s="126"/>
      <c r="AB43" s="114"/>
      <c r="AC43" s="119"/>
      <c r="AD43" s="108"/>
      <c r="AE43" s="108"/>
      <c r="AF43" s="107"/>
      <c r="AG43" s="1">
        <f t="shared" ref="AG43:AG48" si="13">O43*H43</f>
        <v>0</v>
      </c>
    </row>
    <row r="44" spans="1:33" s="1" customFormat="1" ht="25.95" customHeight="1">
      <c r="A44" s="134"/>
      <c r="B44" s="139"/>
      <c r="C44" s="139"/>
      <c r="D44" s="139"/>
      <c r="E44" s="16"/>
      <c r="F44" s="16"/>
      <c r="G44" s="16"/>
      <c r="H44" s="16"/>
      <c r="I44" s="17"/>
      <c r="J44" s="27"/>
      <c r="K44" s="27"/>
      <c r="L44" s="27"/>
      <c r="M44" s="27"/>
      <c r="N44" s="32"/>
      <c r="O44" s="32"/>
      <c r="P44" s="30"/>
      <c r="Q44" s="39"/>
      <c r="R44" s="39"/>
      <c r="S44" s="39"/>
      <c r="T44" s="42" t="s">
        <v>46</v>
      </c>
      <c r="U44" s="34" t="s">
        <v>47</v>
      </c>
      <c r="V44" s="34">
        <v>4</v>
      </c>
      <c r="W44" s="41"/>
      <c r="X44" s="41"/>
      <c r="Y44" s="90">
        <v>0.06</v>
      </c>
      <c r="Z44" s="121"/>
      <c r="AA44" s="126"/>
      <c r="AB44" s="114"/>
      <c r="AC44" s="119"/>
      <c r="AD44" s="108"/>
      <c r="AE44" s="108"/>
      <c r="AF44" s="107"/>
      <c r="AG44" s="1">
        <f t="shared" si="13"/>
        <v>0</v>
      </c>
    </row>
    <row r="45" spans="1:33" s="1" customFormat="1" ht="25.95" customHeight="1">
      <c r="A45" s="134"/>
      <c r="B45" s="139"/>
      <c r="C45" s="139"/>
      <c r="D45" s="139"/>
      <c r="E45" s="16"/>
      <c r="F45" s="16"/>
      <c r="G45" s="16"/>
      <c r="H45" s="16"/>
      <c r="I45" s="17"/>
      <c r="J45" s="27"/>
      <c r="K45" s="27"/>
      <c r="L45" s="27"/>
      <c r="M45" s="27"/>
      <c r="N45" s="32"/>
      <c r="O45" s="32"/>
      <c r="P45" s="30"/>
      <c r="Q45" s="39"/>
      <c r="R45" s="39"/>
      <c r="S45" s="39"/>
      <c r="T45" s="42" t="s">
        <v>55</v>
      </c>
      <c r="U45" s="34" t="s">
        <v>56</v>
      </c>
      <c r="V45" s="34">
        <v>3</v>
      </c>
      <c r="W45" s="41">
        <v>0.03</v>
      </c>
      <c r="X45" s="41">
        <v>1</v>
      </c>
      <c r="Y45" s="41">
        <f t="shared" ref="Y45:Y47" si="14">V45*W45/X45</f>
        <v>0.09</v>
      </c>
      <c r="Z45" s="121"/>
      <c r="AA45" s="126"/>
      <c r="AB45" s="114"/>
      <c r="AC45" s="119"/>
      <c r="AD45" s="108"/>
      <c r="AE45" s="108"/>
      <c r="AF45" s="107"/>
      <c r="AG45" s="1">
        <f t="shared" si="13"/>
        <v>0</v>
      </c>
    </row>
    <row r="46" spans="1:33" s="1" customFormat="1" ht="25.95" customHeight="1">
      <c r="A46" s="134"/>
      <c r="B46" s="139"/>
      <c r="C46" s="139"/>
      <c r="D46" s="139"/>
      <c r="E46" s="16">
        <v>4</v>
      </c>
      <c r="F46" s="86" t="s">
        <v>57</v>
      </c>
      <c r="G46" s="16" t="s">
        <v>39</v>
      </c>
      <c r="H46" s="16">
        <v>1</v>
      </c>
      <c r="I46" s="17" t="s">
        <v>121</v>
      </c>
      <c r="J46" s="28">
        <f>H46*O46</f>
        <v>9.5589449999999992E-2</v>
      </c>
      <c r="K46" s="27"/>
      <c r="L46" s="27"/>
      <c r="M46" s="27" t="s">
        <v>58</v>
      </c>
      <c r="N46" s="32">
        <f>15*1.8*451*7.85/1000000</f>
        <v>9.5589449999999992E-2</v>
      </c>
      <c r="O46" s="32">
        <f>15*1.8*451*7.85/1000000</f>
        <v>9.5589449999999992E-2</v>
      </c>
      <c r="P46" s="30"/>
      <c r="Q46" s="39">
        <v>5</v>
      </c>
      <c r="R46" s="39"/>
      <c r="S46" s="39">
        <f>H46*O46*Q46</f>
        <v>0.47794724999999993</v>
      </c>
      <c r="T46" s="42" t="s">
        <v>50</v>
      </c>
      <c r="U46" s="34"/>
      <c r="V46" s="34">
        <v>1</v>
      </c>
      <c r="W46" s="41">
        <v>0.03</v>
      </c>
      <c r="X46" s="41">
        <v>1</v>
      </c>
      <c r="Y46" s="90">
        <f t="shared" si="14"/>
        <v>0.03</v>
      </c>
      <c r="Z46" s="121"/>
      <c r="AA46" s="126"/>
      <c r="AB46" s="114"/>
      <c r="AC46" s="119"/>
      <c r="AD46" s="108"/>
      <c r="AE46" s="108"/>
      <c r="AF46" s="107"/>
      <c r="AG46" s="1">
        <f t="shared" si="13"/>
        <v>9.5589449999999992E-2</v>
      </c>
    </row>
    <row r="47" spans="1:33" s="1" customFormat="1" ht="32.4" customHeight="1">
      <c r="A47" s="134"/>
      <c r="B47" s="139"/>
      <c r="C47" s="139"/>
      <c r="D47" s="139"/>
      <c r="E47" s="16">
        <v>5</v>
      </c>
      <c r="F47" s="86" t="s">
        <v>59</v>
      </c>
      <c r="G47" s="16" t="s">
        <v>39</v>
      </c>
      <c r="H47" s="16">
        <v>1</v>
      </c>
      <c r="I47" s="17" t="s">
        <v>115</v>
      </c>
      <c r="J47" s="28">
        <f t="shared" ref="J47:J48" si="15">H47*O47</f>
        <v>0.41399999999999998</v>
      </c>
      <c r="K47" s="27"/>
      <c r="L47" s="27"/>
      <c r="M47" s="27" t="s">
        <v>49</v>
      </c>
      <c r="N47" s="87">
        <v>0.41899999999999998</v>
      </c>
      <c r="O47" s="87">
        <v>0.41399999999999998</v>
      </c>
      <c r="P47" s="30">
        <f>N47-O47</f>
        <v>5.0000000000000044E-3</v>
      </c>
      <c r="Q47" s="39">
        <v>5.44</v>
      </c>
      <c r="R47" s="39">
        <v>2.65</v>
      </c>
      <c r="S47" s="39">
        <f>(N47*Q47-P47*R47)*H47</f>
        <v>2.2661099999999998</v>
      </c>
      <c r="T47" s="42" t="s">
        <v>50</v>
      </c>
      <c r="U47" s="34"/>
      <c r="V47" s="34">
        <v>1</v>
      </c>
      <c r="W47" s="41">
        <v>0.06</v>
      </c>
      <c r="X47" s="41">
        <v>1</v>
      </c>
      <c r="Y47" s="90">
        <f t="shared" si="14"/>
        <v>0.06</v>
      </c>
      <c r="Z47" s="121"/>
      <c r="AA47" s="126"/>
      <c r="AB47" s="114"/>
      <c r="AC47" s="119"/>
      <c r="AD47" s="108"/>
      <c r="AE47" s="108"/>
      <c r="AF47" s="107"/>
      <c r="AG47" s="1">
        <f t="shared" si="13"/>
        <v>0.41399999999999998</v>
      </c>
    </row>
    <row r="48" spans="1:33" s="1" customFormat="1" ht="32.4" customHeight="1">
      <c r="A48" s="134"/>
      <c r="B48" s="139"/>
      <c r="C48" s="139"/>
      <c r="D48" s="139"/>
      <c r="E48" s="16"/>
      <c r="F48" s="16"/>
      <c r="G48" s="16"/>
      <c r="H48" s="16"/>
      <c r="I48" s="17"/>
      <c r="J48" s="28">
        <f t="shared" si="15"/>
        <v>0</v>
      </c>
      <c r="K48" s="27"/>
      <c r="L48" s="27"/>
      <c r="M48" s="27"/>
      <c r="N48" s="32"/>
      <c r="O48" s="32"/>
      <c r="P48" s="30"/>
      <c r="Q48" s="39"/>
      <c r="R48" s="39"/>
      <c r="S48" s="39"/>
      <c r="T48" s="42" t="s">
        <v>53</v>
      </c>
      <c r="U48" s="34" t="s">
        <v>54</v>
      </c>
      <c r="V48" s="34">
        <v>2</v>
      </c>
      <c r="W48" s="41">
        <v>0.05</v>
      </c>
      <c r="X48" s="41">
        <v>1</v>
      </c>
      <c r="Y48" s="41">
        <v>0.06</v>
      </c>
      <c r="Z48" s="121"/>
      <c r="AA48" s="126"/>
      <c r="AB48" s="114"/>
      <c r="AC48" s="119"/>
      <c r="AD48" s="108"/>
      <c r="AE48" s="108"/>
      <c r="AF48" s="107"/>
      <c r="AG48" s="1">
        <f t="shared" si="13"/>
        <v>0</v>
      </c>
    </row>
    <row r="49" spans="1:33" s="1" customFormat="1" ht="32.4" customHeight="1">
      <c r="A49" s="134"/>
      <c r="B49" s="139"/>
      <c r="C49" s="139"/>
      <c r="D49" s="139"/>
      <c r="E49" s="16"/>
      <c r="F49" s="16"/>
      <c r="G49" s="16"/>
      <c r="H49" s="16"/>
      <c r="I49" s="17"/>
      <c r="J49" s="28"/>
      <c r="K49" s="27"/>
      <c r="L49" s="27"/>
      <c r="M49" s="27"/>
      <c r="N49" s="32"/>
      <c r="O49" s="32"/>
      <c r="P49" s="30"/>
      <c r="Q49" s="39"/>
      <c r="R49" s="39"/>
      <c r="S49" s="39"/>
      <c r="T49" s="91" t="s">
        <v>117</v>
      </c>
      <c r="U49" s="92" t="s">
        <v>56</v>
      </c>
      <c r="V49" s="92">
        <v>2</v>
      </c>
      <c r="W49" s="90">
        <v>0.03</v>
      </c>
      <c r="X49" s="90">
        <v>1</v>
      </c>
      <c r="Y49" s="90">
        <f t="shared" ref="Y49" si="16">V49*W49/X49</f>
        <v>0.06</v>
      </c>
      <c r="Z49" s="121"/>
      <c r="AA49" s="126"/>
      <c r="AB49" s="114"/>
      <c r="AC49" s="119"/>
      <c r="AD49" s="108"/>
      <c r="AE49" s="108"/>
      <c r="AF49" s="107"/>
    </row>
    <row r="50" spans="1:33" s="1" customFormat="1" ht="32.4" customHeight="1">
      <c r="A50" s="134"/>
      <c r="B50" s="139"/>
      <c r="C50" s="139"/>
      <c r="D50" s="139"/>
      <c r="E50" s="16">
        <v>8</v>
      </c>
      <c r="F50" s="86" t="s">
        <v>64</v>
      </c>
      <c r="G50" s="16" t="s">
        <v>65</v>
      </c>
      <c r="H50" s="16">
        <v>1</v>
      </c>
      <c r="I50" s="17" t="s">
        <v>115</v>
      </c>
      <c r="J50" s="28">
        <f t="shared" ref="J50:J51" si="17">H50*O50</f>
        <v>0.41399999999999998</v>
      </c>
      <c r="K50" s="27"/>
      <c r="L50" s="27"/>
      <c r="M50" s="27" t="s">
        <v>40</v>
      </c>
      <c r="N50" s="87">
        <v>0.41899999999999998</v>
      </c>
      <c r="O50" s="87">
        <v>0.41399999999999998</v>
      </c>
      <c r="P50" s="30">
        <f>N50-O50</f>
        <v>5.0000000000000044E-3</v>
      </c>
      <c r="Q50" s="39">
        <v>5.44</v>
      </c>
      <c r="R50" s="39">
        <v>2.65</v>
      </c>
      <c r="S50" s="39">
        <f>(N50*Q50-P50*R50)*H50</f>
        <v>2.2661099999999998</v>
      </c>
      <c r="T50" s="42" t="s">
        <v>50</v>
      </c>
      <c r="U50" s="34"/>
      <c r="V50" s="34">
        <v>1</v>
      </c>
      <c r="W50" s="41">
        <v>0.06</v>
      </c>
      <c r="X50" s="41">
        <v>1</v>
      </c>
      <c r="Y50" s="90">
        <f t="shared" ref="Y50" si="18">V50*W50/X50</f>
        <v>0.06</v>
      </c>
      <c r="Z50" s="121"/>
      <c r="AA50" s="126"/>
      <c r="AB50" s="114"/>
      <c r="AC50" s="119"/>
      <c r="AD50" s="108"/>
      <c r="AE50" s="108"/>
      <c r="AF50" s="107"/>
      <c r="AG50" s="1">
        <f t="shared" ref="AG50:AG51" si="19">O50*H50</f>
        <v>0.41399999999999998</v>
      </c>
    </row>
    <row r="51" spans="1:33" s="1" customFormat="1" ht="32.4" customHeight="1">
      <c r="A51" s="134"/>
      <c r="B51" s="139"/>
      <c r="C51" s="139"/>
      <c r="D51" s="139"/>
      <c r="E51" s="16"/>
      <c r="F51" s="16"/>
      <c r="G51" s="16"/>
      <c r="H51" s="16"/>
      <c r="I51" s="17"/>
      <c r="J51" s="28">
        <f t="shared" si="17"/>
        <v>0</v>
      </c>
      <c r="K51" s="27"/>
      <c r="L51" s="27"/>
      <c r="M51" s="27"/>
      <c r="N51" s="32"/>
      <c r="O51" s="32"/>
      <c r="P51" s="30"/>
      <c r="Q51" s="39"/>
      <c r="R51" s="39"/>
      <c r="S51" s="39"/>
      <c r="T51" s="42" t="s">
        <v>53</v>
      </c>
      <c r="U51" s="34" t="s">
        <v>54</v>
      </c>
      <c r="V51" s="34">
        <v>2</v>
      </c>
      <c r="W51" s="41">
        <v>0.05</v>
      </c>
      <c r="X51" s="41">
        <v>1</v>
      </c>
      <c r="Y51" s="41">
        <v>0.06</v>
      </c>
      <c r="Z51" s="121"/>
      <c r="AA51" s="126"/>
      <c r="AB51" s="114"/>
      <c r="AC51" s="119"/>
      <c r="AD51" s="108"/>
      <c r="AE51" s="108"/>
      <c r="AF51" s="107"/>
      <c r="AG51" s="1">
        <f t="shared" si="19"/>
        <v>0</v>
      </c>
    </row>
    <row r="52" spans="1:33" s="1" customFormat="1" ht="32.4" customHeight="1">
      <c r="A52" s="134"/>
      <c r="B52" s="139"/>
      <c r="C52" s="139"/>
      <c r="D52" s="139"/>
      <c r="E52" s="16"/>
      <c r="F52" s="16"/>
      <c r="G52" s="16"/>
      <c r="H52" s="16"/>
      <c r="I52" s="17"/>
      <c r="J52" s="28"/>
      <c r="K52" s="27"/>
      <c r="L52" s="27"/>
      <c r="M52" s="27"/>
      <c r="N52" s="32"/>
      <c r="O52" s="32"/>
      <c r="P52" s="30"/>
      <c r="Q52" s="39"/>
      <c r="R52" s="39"/>
      <c r="S52" s="39"/>
      <c r="T52" s="91" t="s">
        <v>117</v>
      </c>
      <c r="U52" s="92" t="s">
        <v>56</v>
      </c>
      <c r="V52" s="92">
        <v>2</v>
      </c>
      <c r="W52" s="90">
        <v>0.03</v>
      </c>
      <c r="X52" s="90">
        <v>1</v>
      </c>
      <c r="Y52" s="90">
        <f t="shared" ref="Y52" si="20">V52*W52/X52</f>
        <v>0.06</v>
      </c>
      <c r="Z52" s="121"/>
      <c r="AA52" s="126"/>
      <c r="AB52" s="114"/>
      <c r="AC52" s="119"/>
      <c r="AD52" s="108"/>
      <c r="AE52" s="108"/>
      <c r="AF52" s="107"/>
    </row>
    <row r="53" spans="1:33" s="3" customFormat="1" ht="32.4" customHeight="1">
      <c r="A53" s="134"/>
      <c r="B53" s="139"/>
      <c r="C53" s="139"/>
      <c r="D53" s="139"/>
      <c r="E53" s="16">
        <v>9</v>
      </c>
      <c r="F53" s="86" t="s">
        <v>66</v>
      </c>
      <c r="G53" s="16" t="s">
        <v>39</v>
      </c>
      <c r="H53" s="16">
        <v>2</v>
      </c>
      <c r="I53" s="17" t="s">
        <v>67</v>
      </c>
      <c r="J53" s="28">
        <f t="shared" ref="J53:J56" si="21">H53*O53</f>
        <v>0.38400000000000001</v>
      </c>
      <c r="K53" s="27"/>
      <c r="L53" s="27"/>
      <c r="M53" s="27" t="s">
        <v>68</v>
      </c>
      <c r="N53" s="32"/>
      <c r="O53" s="32">
        <v>0.192</v>
      </c>
      <c r="P53" s="30"/>
      <c r="Q53" s="39">
        <v>7.9649999999999999</v>
      </c>
      <c r="R53" s="39"/>
      <c r="S53" s="39">
        <v>3</v>
      </c>
      <c r="T53" s="42"/>
      <c r="U53" s="34"/>
      <c r="V53" s="34"/>
      <c r="W53" s="41"/>
      <c r="X53" s="41"/>
      <c r="Y53" s="41"/>
      <c r="Z53" s="121"/>
      <c r="AA53" s="126"/>
      <c r="AB53" s="114"/>
      <c r="AC53" s="119"/>
      <c r="AD53" s="108"/>
      <c r="AE53" s="108"/>
      <c r="AF53" s="107"/>
      <c r="AG53" s="1">
        <f t="shared" ref="AG53:AG55" si="22">O53*H53</f>
        <v>0.38400000000000001</v>
      </c>
    </row>
    <row r="54" spans="1:33" s="3" customFormat="1" ht="32.4" customHeight="1">
      <c r="A54" s="134"/>
      <c r="B54" s="139"/>
      <c r="C54" s="139"/>
      <c r="D54" s="139"/>
      <c r="E54" s="16">
        <v>10</v>
      </c>
      <c r="F54" s="86" t="s">
        <v>69</v>
      </c>
      <c r="G54" s="16" t="s">
        <v>65</v>
      </c>
      <c r="H54" s="16">
        <v>2</v>
      </c>
      <c r="I54" s="89" t="s">
        <v>114</v>
      </c>
      <c r="J54" s="28">
        <f t="shared" si="21"/>
        <v>0.65694240000000004</v>
      </c>
      <c r="K54" s="27"/>
      <c r="L54" s="27"/>
      <c r="M54" s="27" t="s">
        <v>40</v>
      </c>
      <c r="N54" s="33"/>
      <c r="O54" s="87">
        <f>(20-2)*2*0.02466*0.37</f>
        <v>0.32847120000000002</v>
      </c>
      <c r="P54" s="30"/>
      <c r="Q54" s="39">
        <v>5.44</v>
      </c>
      <c r="R54" s="39"/>
      <c r="S54" s="39">
        <f>H54*O54*Q54</f>
        <v>3.5737666560000005</v>
      </c>
      <c r="T54" s="42" t="s">
        <v>41</v>
      </c>
      <c r="U54" s="34"/>
      <c r="V54" s="34">
        <v>2</v>
      </c>
      <c r="W54" s="41"/>
      <c r="X54" s="41"/>
      <c r="Y54" s="90">
        <v>0.06</v>
      </c>
      <c r="Z54" s="121"/>
      <c r="AA54" s="126"/>
      <c r="AB54" s="114"/>
      <c r="AC54" s="119"/>
      <c r="AD54" s="108"/>
      <c r="AE54" s="108"/>
      <c r="AF54" s="107"/>
      <c r="AG54" s="1">
        <f t="shared" si="22"/>
        <v>0.65694240000000004</v>
      </c>
    </row>
    <row r="55" spans="1:33" s="3" customFormat="1" ht="32.4" customHeight="1">
      <c r="A55" s="134"/>
      <c r="B55" s="139"/>
      <c r="C55" s="139"/>
      <c r="D55" s="139"/>
      <c r="E55" s="16">
        <v>11</v>
      </c>
      <c r="F55" s="86" t="s">
        <v>70</v>
      </c>
      <c r="G55" s="16" t="s">
        <v>39</v>
      </c>
      <c r="H55" s="16">
        <v>1</v>
      </c>
      <c r="I55" s="17" t="s">
        <v>63</v>
      </c>
      <c r="J55" s="28">
        <f t="shared" si="21"/>
        <v>0.18099999999999999</v>
      </c>
      <c r="K55" s="27"/>
      <c r="L55" s="27"/>
      <c r="M55" s="27" t="s">
        <v>71</v>
      </c>
      <c r="N55" s="32"/>
      <c r="O55" s="32">
        <v>0.18099999999999999</v>
      </c>
      <c r="P55" s="30"/>
      <c r="Q55" s="39">
        <v>7.9649999999999999</v>
      </c>
      <c r="R55" s="39"/>
      <c r="S55" s="88">
        <v>1.69</v>
      </c>
      <c r="T55" s="42"/>
      <c r="U55" s="34"/>
      <c r="V55" s="34"/>
      <c r="W55" s="41"/>
      <c r="X55" s="41"/>
      <c r="Y55" s="41"/>
      <c r="Z55" s="121"/>
      <c r="AA55" s="126"/>
      <c r="AB55" s="114"/>
      <c r="AC55" s="119"/>
      <c r="AD55" s="108"/>
      <c r="AE55" s="108"/>
      <c r="AF55" s="107"/>
      <c r="AG55" s="1">
        <f t="shared" si="22"/>
        <v>0.18099999999999999</v>
      </c>
    </row>
    <row r="56" spans="1:33" s="3" customFormat="1" ht="32.4" customHeight="1">
      <c r="A56" s="134"/>
      <c r="B56" s="139"/>
      <c r="C56" s="139"/>
      <c r="D56" s="139"/>
      <c r="E56" s="16">
        <v>12</v>
      </c>
      <c r="F56" s="16" t="s">
        <v>72</v>
      </c>
      <c r="G56" s="16" t="s">
        <v>65</v>
      </c>
      <c r="H56" s="16">
        <v>4</v>
      </c>
      <c r="I56" s="17"/>
      <c r="J56" s="28">
        <f t="shared" si="21"/>
        <v>0</v>
      </c>
      <c r="K56" s="27"/>
      <c r="L56" s="27"/>
      <c r="M56" s="27"/>
      <c r="N56" s="32"/>
      <c r="O56" s="32"/>
      <c r="P56" s="30"/>
      <c r="Q56" s="88">
        <v>0.09</v>
      </c>
      <c r="R56" s="88"/>
      <c r="S56" s="88">
        <v>0.36</v>
      </c>
      <c r="T56" s="42"/>
      <c r="U56" s="34"/>
      <c r="V56" s="34"/>
      <c r="W56" s="41"/>
      <c r="X56" s="41"/>
      <c r="Y56" s="41"/>
      <c r="Z56" s="121"/>
      <c r="AA56" s="126"/>
      <c r="AB56" s="114"/>
      <c r="AC56" s="119"/>
      <c r="AD56" s="108"/>
      <c r="AE56" s="108"/>
      <c r="AF56" s="107"/>
      <c r="AG56" s="1"/>
    </row>
    <row r="57" spans="1:33" s="3" customFormat="1" ht="32.4" customHeight="1">
      <c r="A57" s="134"/>
      <c r="B57" s="139"/>
      <c r="C57" s="139"/>
      <c r="D57" s="139"/>
      <c r="E57" s="16">
        <v>13</v>
      </c>
      <c r="F57" s="16" t="s">
        <v>78</v>
      </c>
      <c r="G57" s="16" t="s">
        <v>39</v>
      </c>
      <c r="H57" s="16">
        <v>2</v>
      </c>
      <c r="I57" s="17" t="s">
        <v>61</v>
      </c>
      <c r="J57" s="27"/>
      <c r="K57" s="27"/>
      <c r="L57" s="27"/>
      <c r="M57" s="27" t="s">
        <v>79</v>
      </c>
      <c r="N57" s="32"/>
      <c r="O57" s="32"/>
      <c r="P57" s="30"/>
      <c r="Q57" s="39">
        <v>7.0000000000000007E-2</v>
      </c>
      <c r="R57" s="39"/>
      <c r="S57" s="88">
        <f>H57*Q57</f>
        <v>0.14000000000000001</v>
      </c>
      <c r="T57" s="42" t="s">
        <v>126</v>
      </c>
      <c r="U57" s="34"/>
      <c r="V57" s="34">
        <v>12</v>
      </c>
      <c r="W57" s="41">
        <v>0.06</v>
      </c>
      <c r="X57" s="41">
        <v>1</v>
      </c>
      <c r="Y57" s="41">
        <f>V57*W57/X57</f>
        <v>0.72</v>
      </c>
      <c r="Z57" s="121"/>
      <c r="AA57" s="126"/>
      <c r="AB57" s="114"/>
      <c r="AC57" s="119"/>
      <c r="AD57" s="108"/>
      <c r="AE57" s="108"/>
      <c r="AF57" s="107"/>
      <c r="AG57" s="1">
        <f t="shared" ref="AG57:AG59" si="23">O57*H57</f>
        <v>0</v>
      </c>
    </row>
    <row r="58" spans="1:33" s="3" customFormat="1" ht="32.4" customHeight="1">
      <c r="A58" s="134"/>
      <c r="B58" s="139"/>
      <c r="C58" s="139"/>
      <c r="D58" s="139"/>
      <c r="E58" s="16">
        <v>14</v>
      </c>
      <c r="F58" s="16" t="s">
        <v>80</v>
      </c>
      <c r="G58" s="16" t="s">
        <v>39</v>
      </c>
      <c r="H58" s="16">
        <v>2</v>
      </c>
      <c r="I58" s="17" t="s">
        <v>61</v>
      </c>
      <c r="J58" s="27"/>
      <c r="K58" s="27"/>
      <c r="L58" s="27"/>
      <c r="M58" s="27" t="s">
        <v>79</v>
      </c>
      <c r="N58" s="32"/>
      <c r="O58" s="32"/>
      <c r="P58" s="30"/>
      <c r="Q58" s="39">
        <v>7.0000000000000007E-2</v>
      </c>
      <c r="R58" s="39"/>
      <c r="S58" s="88">
        <f>H58*Q58</f>
        <v>0.14000000000000001</v>
      </c>
      <c r="T58" s="42"/>
      <c r="U58" s="34"/>
      <c r="V58" s="34"/>
      <c r="W58" s="41"/>
      <c r="X58" s="41"/>
      <c r="Y58" s="41"/>
      <c r="Z58" s="121"/>
      <c r="AA58" s="126"/>
      <c r="AB58" s="114"/>
      <c r="AC58" s="119"/>
      <c r="AD58" s="108"/>
      <c r="AE58" s="108"/>
      <c r="AF58" s="107"/>
      <c r="AG58" s="1">
        <f t="shared" si="23"/>
        <v>0</v>
      </c>
    </row>
    <row r="59" spans="1:33" s="3" customFormat="1" ht="32.4" customHeight="1">
      <c r="A59" s="134"/>
      <c r="B59" s="139"/>
      <c r="C59" s="139"/>
      <c r="D59" s="139"/>
      <c r="E59" s="16">
        <v>15</v>
      </c>
      <c r="F59" s="16" t="s">
        <v>81</v>
      </c>
      <c r="G59" s="16" t="s">
        <v>39</v>
      </c>
      <c r="H59" s="16">
        <v>1</v>
      </c>
      <c r="I59" s="17" t="s">
        <v>61</v>
      </c>
      <c r="J59" s="27"/>
      <c r="K59" s="27"/>
      <c r="L59" s="27"/>
      <c r="M59" s="27" t="s">
        <v>82</v>
      </c>
      <c r="N59" s="32"/>
      <c r="O59" s="32"/>
      <c r="P59" s="30"/>
      <c r="Q59" s="39">
        <v>5.13</v>
      </c>
      <c r="R59" s="39"/>
      <c r="S59" s="88">
        <v>0.85</v>
      </c>
      <c r="T59" s="42"/>
      <c r="U59" s="34"/>
      <c r="V59" s="34"/>
      <c r="W59" s="41"/>
      <c r="X59" s="41"/>
      <c r="Y59" s="41"/>
      <c r="Z59" s="121"/>
      <c r="AA59" s="126"/>
      <c r="AB59" s="114"/>
      <c r="AC59" s="119"/>
      <c r="AD59" s="108"/>
      <c r="AE59" s="108"/>
      <c r="AF59" s="107"/>
      <c r="AG59" s="1">
        <f t="shared" si="23"/>
        <v>0</v>
      </c>
    </row>
    <row r="60" spans="1:33" s="3" customFormat="1" ht="32.4" customHeight="1">
      <c r="A60" s="134"/>
      <c r="B60" s="139"/>
      <c r="C60" s="139"/>
      <c r="D60" s="139"/>
      <c r="E60" s="16"/>
      <c r="F60" s="16"/>
      <c r="G60" s="16"/>
      <c r="H60" s="16"/>
      <c r="I60" s="17"/>
      <c r="J60" s="28"/>
      <c r="K60" s="27"/>
      <c r="L60" s="27"/>
      <c r="M60" s="27"/>
      <c r="N60" s="32"/>
      <c r="O60" s="32"/>
      <c r="P60" s="30"/>
      <c r="Q60" s="95"/>
      <c r="R60" s="95"/>
      <c r="S60" s="95"/>
      <c r="T60" s="91" t="s">
        <v>123</v>
      </c>
      <c r="U60" s="92"/>
      <c r="V60" s="92">
        <v>44</v>
      </c>
      <c r="W60" s="90">
        <v>0.06</v>
      </c>
      <c r="X60" s="90">
        <v>1</v>
      </c>
      <c r="Y60" s="90">
        <f>V60*W60/X60</f>
        <v>2.6399999999999997</v>
      </c>
      <c r="Z60" s="121"/>
      <c r="AA60" s="126"/>
      <c r="AB60" s="114"/>
      <c r="AC60" s="119"/>
      <c r="AD60" s="108"/>
      <c r="AE60" s="108"/>
      <c r="AF60" s="107"/>
      <c r="AG60" s="1"/>
    </row>
    <row r="61" spans="1:33" s="3" customFormat="1" ht="32.4" customHeight="1">
      <c r="A61" s="134"/>
      <c r="B61" s="139"/>
      <c r="C61" s="139"/>
      <c r="D61" s="139"/>
      <c r="E61" s="16"/>
      <c r="F61" s="16"/>
      <c r="G61" s="16"/>
      <c r="H61" s="16"/>
      <c r="I61" s="17"/>
      <c r="J61" s="28"/>
      <c r="K61" s="27"/>
      <c r="L61" s="27"/>
      <c r="M61" s="27"/>
      <c r="N61" s="32"/>
      <c r="O61" s="32"/>
      <c r="P61" s="30"/>
      <c r="Q61" s="39"/>
      <c r="R61" s="39"/>
      <c r="S61" s="39"/>
      <c r="T61" s="42" t="s">
        <v>124</v>
      </c>
      <c r="U61" s="34"/>
      <c r="V61" s="92">
        <f>35-6</f>
        <v>29</v>
      </c>
      <c r="W61" s="94">
        <v>0.06</v>
      </c>
      <c r="X61" s="41">
        <v>1</v>
      </c>
      <c r="Y61" s="90">
        <f>V61*W61/X61</f>
        <v>1.74</v>
      </c>
      <c r="Z61" s="121"/>
      <c r="AA61" s="126"/>
      <c r="AB61" s="114"/>
      <c r="AC61" s="119"/>
      <c r="AD61" s="108"/>
      <c r="AE61" s="108"/>
      <c r="AF61" s="107"/>
      <c r="AG61" s="1"/>
    </row>
    <row r="62" spans="1:33" s="3" customFormat="1" ht="32.4" customHeight="1">
      <c r="A62" s="134"/>
      <c r="B62" s="139"/>
      <c r="C62" s="139"/>
      <c r="D62" s="139"/>
      <c r="E62" s="16"/>
      <c r="F62" s="16"/>
      <c r="G62" s="16"/>
      <c r="H62" s="16"/>
      <c r="I62" s="17"/>
      <c r="J62" s="28"/>
      <c r="K62" s="27"/>
      <c r="L62" s="27"/>
      <c r="M62" s="27"/>
      <c r="N62" s="32"/>
      <c r="O62" s="32"/>
      <c r="P62" s="30"/>
      <c r="Q62" s="39"/>
      <c r="R62" s="39"/>
      <c r="S62" s="39"/>
      <c r="T62" s="42" t="s">
        <v>73</v>
      </c>
      <c r="U62" s="34"/>
      <c r="V62" s="34">
        <v>8</v>
      </c>
      <c r="W62" s="41"/>
      <c r="X62" s="41"/>
      <c r="Y62" s="90">
        <v>0.36</v>
      </c>
      <c r="Z62" s="121"/>
      <c r="AA62" s="126"/>
      <c r="AB62" s="114"/>
      <c r="AC62" s="119"/>
      <c r="AD62" s="108"/>
      <c r="AE62" s="108"/>
      <c r="AF62" s="107"/>
      <c r="AG62" s="1"/>
    </row>
    <row r="63" spans="1:33" s="3" customFormat="1" ht="32.4" customHeight="1">
      <c r="A63" s="134"/>
      <c r="B63" s="139"/>
      <c r="C63" s="139"/>
      <c r="D63" s="139"/>
      <c r="E63" s="16"/>
      <c r="F63" s="16"/>
      <c r="G63" s="16"/>
      <c r="H63" s="16"/>
      <c r="I63" s="17"/>
      <c r="J63" s="28"/>
      <c r="K63" s="27"/>
      <c r="L63" s="27"/>
      <c r="M63" s="27"/>
      <c r="N63" s="32"/>
      <c r="O63" s="32"/>
      <c r="P63" s="30"/>
      <c r="Q63" s="39"/>
      <c r="R63" s="39"/>
      <c r="S63" s="39"/>
      <c r="T63" s="42" t="s">
        <v>74</v>
      </c>
      <c r="U63" s="34"/>
      <c r="V63" s="34"/>
      <c r="W63" s="41"/>
      <c r="X63" s="41"/>
      <c r="Y63" s="41">
        <v>3</v>
      </c>
      <c r="Z63" s="121"/>
      <c r="AA63" s="126"/>
      <c r="AB63" s="114"/>
      <c r="AC63" s="119"/>
      <c r="AD63" s="108"/>
      <c r="AE63" s="108"/>
      <c r="AF63" s="107"/>
      <c r="AG63" s="1"/>
    </row>
    <row r="64" spans="1:33" s="3" customFormat="1" ht="34.200000000000003" customHeight="1">
      <c r="A64" s="134"/>
      <c r="B64" s="139"/>
      <c r="C64" s="139"/>
      <c r="D64" s="139"/>
      <c r="E64" s="16"/>
      <c r="F64" s="17"/>
      <c r="G64" s="17"/>
      <c r="H64" s="17"/>
      <c r="I64" s="34"/>
      <c r="J64" s="28"/>
      <c r="K64" s="27"/>
      <c r="L64" s="27"/>
      <c r="M64" s="27"/>
      <c r="N64" s="33"/>
      <c r="O64" s="32"/>
      <c r="P64" s="30"/>
      <c r="Q64" s="39"/>
      <c r="R64" s="39"/>
      <c r="S64" s="39"/>
      <c r="T64" s="42"/>
      <c r="U64" s="43"/>
      <c r="V64" s="34"/>
      <c r="W64" s="44"/>
      <c r="X64" s="41"/>
      <c r="Y64" s="41"/>
      <c r="Z64" s="122"/>
      <c r="AA64" s="127"/>
      <c r="AB64" s="115"/>
      <c r="AC64" s="119"/>
      <c r="AD64" s="108"/>
      <c r="AE64" s="108"/>
      <c r="AF64" s="107"/>
      <c r="AG64" s="1"/>
    </row>
    <row r="65" spans="1:32" s="1" customFormat="1" ht="22.95" customHeight="1">
      <c r="A65" s="135"/>
      <c r="B65" s="140"/>
      <c r="C65" s="140"/>
      <c r="D65" s="140"/>
      <c r="E65" s="16"/>
      <c r="F65" s="128" t="s">
        <v>34</v>
      </c>
      <c r="G65" s="129"/>
      <c r="H65" s="129"/>
      <c r="I65" s="129"/>
      <c r="J65" s="129"/>
      <c r="K65" s="129"/>
      <c r="L65" s="129"/>
      <c r="M65" s="129"/>
      <c r="N65" s="130"/>
      <c r="O65" s="130"/>
      <c r="P65" s="130"/>
      <c r="Q65" s="131"/>
      <c r="R65" s="132"/>
      <c r="S65" s="45">
        <f>SUM(S35:S64)</f>
        <v>28.118208906000007</v>
      </c>
      <c r="T65" s="46"/>
      <c r="U65" s="47"/>
      <c r="V65" s="47"/>
      <c r="W65" s="48"/>
      <c r="X65" s="48"/>
      <c r="Y65" s="60">
        <f>SUM(Y35:Y64)</f>
        <v>9.7600000000000016</v>
      </c>
      <c r="Z65" s="60">
        <f>(S65+Y65)*Z35</f>
        <v>43.181158152840013</v>
      </c>
      <c r="AA65" s="111">
        <v>5</v>
      </c>
      <c r="AB65" s="112"/>
      <c r="AC65" s="59"/>
      <c r="AD65" s="61"/>
      <c r="AE65" s="61"/>
      <c r="AF65" s="62"/>
    </row>
    <row r="66" spans="1:32" s="3" customFormat="1" ht="22.95" customHeight="1">
      <c r="A66" s="18"/>
      <c r="B66" s="19"/>
      <c r="C66" s="19"/>
      <c r="D66" s="19"/>
      <c r="E66" s="19"/>
      <c r="F66" s="20"/>
      <c r="G66" s="20"/>
      <c r="H66" s="20"/>
      <c r="I66" s="20"/>
      <c r="J66" s="20"/>
      <c r="K66" s="20"/>
      <c r="L66" s="20"/>
      <c r="M66" s="20"/>
      <c r="N66" s="35"/>
      <c r="O66" s="35"/>
      <c r="P66" s="35"/>
      <c r="Q66" s="49"/>
      <c r="R66" s="49"/>
      <c r="S66" s="50"/>
      <c r="T66" s="51"/>
      <c r="U66" s="52"/>
      <c r="V66" s="52"/>
      <c r="W66" s="53"/>
      <c r="X66" s="53"/>
      <c r="Y66" s="63"/>
      <c r="Z66" s="63"/>
      <c r="AA66" s="63"/>
      <c r="AB66" s="63"/>
      <c r="AC66" s="64"/>
      <c r="AD66" s="18"/>
      <c r="AE66" s="18"/>
      <c r="AF66" s="18"/>
    </row>
    <row r="67" spans="1:32" s="3" customFormat="1" ht="22.95" customHeight="1">
      <c r="A67" s="21"/>
      <c r="B67" s="22"/>
      <c r="C67" s="22"/>
      <c r="D67" s="22"/>
      <c r="E67" s="22"/>
      <c r="F67" s="23"/>
      <c r="G67" s="23"/>
      <c r="H67" s="23"/>
      <c r="I67" s="23"/>
      <c r="J67" s="23"/>
      <c r="K67" s="23"/>
      <c r="L67" s="23"/>
      <c r="M67" s="23"/>
      <c r="N67" s="36"/>
      <c r="O67" s="36"/>
      <c r="P67" s="36"/>
      <c r="Q67" s="54"/>
      <c r="R67" s="54"/>
      <c r="S67" s="55"/>
      <c r="T67" s="56"/>
      <c r="U67" s="57"/>
      <c r="V67" s="57"/>
      <c r="W67" s="58"/>
      <c r="X67" s="58"/>
      <c r="Y67" s="65"/>
      <c r="Z67" s="65"/>
      <c r="AA67" s="65"/>
      <c r="AB67" s="65"/>
      <c r="AC67" s="66"/>
      <c r="AD67" s="21"/>
      <c r="AE67" s="21"/>
      <c r="AF67" s="21"/>
    </row>
    <row r="68" spans="1:32">
      <c r="B68" s="24"/>
      <c r="C68" s="24"/>
    </row>
    <row r="69" spans="1:32">
      <c r="B69" s="24"/>
      <c r="C69" s="24"/>
    </row>
    <row r="70" spans="1:32">
      <c r="B70" s="24"/>
      <c r="C70" s="24"/>
    </row>
    <row r="71" spans="1:32">
      <c r="B71" s="24"/>
      <c r="C71" s="24"/>
    </row>
    <row r="72" spans="1:32">
      <c r="B72" s="24"/>
      <c r="C72" s="24"/>
    </row>
    <row r="73" spans="1:32">
      <c r="B73" s="24"/>
      <c r="C73" s="24"/>
    </row>
    <row r="74" spans="1:32">
      <c r="B74" s="24"/>
      <c r="C74" s="24"/>
    </row>
    <row r="75" spans="1:32">
      <c r="B75" s="24"/>
      <c r="C75" s="24"/>
    </row>
    <row r="76" spans="1:32">
      <c r="B76" s="24"/>
      <c r="C76" s="24"/>
    </row>
    <row r="77" spans="1:32">
      <c r="B77" s="24"/>
      <c r="C77" s="24"/>
    </row>
    <row r="78" spans="1:32">
      <c r="B78" s="24"/>
      <c r="C78" s="24"/>
    </row>
    <row r="79" spans="1:32">
      <c r="B79" s="24"/>
      <c r="C79" s="24"/>
    </row>
    <row r="80" spans="1:32">
      <c r="B80" s="24"/>
      <c r="C80" s="24"/>
    </row>
    <row r="81" spans="2:3">
      <c r="B81" s="24"/>
      <c r="C81" s="24"/>
    </row>
    <row r="82" spans="2:3">
      <c r="B82" s="24"/>
      <c r="C82" s="24"/>
    </row>
    <row r="83" spans="2:3">
      <c r="B83" s="24"/>
      <c r="C83" s="24"/>
    </row>
    <row r="84" spans="2:3">
      <c r="B84" s="24"/>
      <c r="C84" s="24"/>
    </row>
    <row r="85" spans="2:3">
      <c r="B85" s="24"/>
      <c r="C85" s="24"/>
    </row>
    <row r="86" spans="2:3">
      <c r="B86" s="24"/>
      <c r="C86" s="24"/>
    </row>
    <row r="87" spans="2:3">
      <c r="B87" s="24"/>
      <c r="C87" s="24"/>
    </row>
  </sheetData>
  <autoFilter ref="A3:XDE65" xr:uid="{00000000-0009-0000-0000-000000000000}"/>
  <mergeCells count="47">
    <mergeCell ref="A35:A65"/>
    <mergeCell ref="B35:B65"/>
    <mergeCell ref="C35:C65"/>
    <mergeCell ref="D35:D65"/>
    <mergeCell ref="Z35:Z64"/>
    <mergeCell ref="F65:R65"/>
    <mergeCell ref="A1:AF1"/>
    <mergeCell ref="K2:M2"/>
    <mergeCell ref="N2:P2"/>
    <mergeCell ref="Q2:R2"/>
    <mergeCell ref="T2:Y2"/>
    <mergeCell ref="I2:I3"/>
    <mergeCell ref="J2:J3"/>
    <mergeCell ref="S2:S3"/>
    <mergeCell ref="Z2:Z3"/>
    <mergeCell ref="AB2:AB3"/>
    <mergeCell ref="AD2:AD3"/>
    <mergeCell ref="AF2:AF3"/>
    <mergeCell ref="F34:R34"/>
    <mergeCell ref="A4:A34"/>
    <mergeCell ref="B2:B3"/>
    <mergeCell ref="B4:B34"/>
    <mergeCell ref="C2:C3"/>
    <mergeCell ref="C4:C34"/>
    <mergeCell ref="D2:D3"/>
    <mergeCell ref="D4:D34"/>
    <mergeCell ref="F2:F3"/>
    <mergeCell ref="G2:G3"/>
    <mergeCell ref="H2:H3"/>
    <mergeCell ref="Z4:Z33"/>
    <mergeCell ref="AA2:AA3"/>
    <mergeCell ref="AA4:AA33"/>
    <mergeCell ref="AA34:AB34"/>
    <mergeCell ref="AA35:AA64"/>
    <mergeCell ref="AB35:AB64"/>
    <mergeCell ref="AA65:AB65"/>
    <mergeCell ref="AB4:AB33"/>
    <mergeCell ref="AC2:AC3"/>
    <mergeCell ref="AC4:AC33"/>
    <mergeCell ref="AC35:AC64"/>
    <mergeCell ref="AF4:AF33"/>
    <mergeCell ref="AD4:AD33"/>
    <mergeCell ref="AE2:AE3"/>
    <mergeCell ref="AE4:AE33"/>
    <mergeCell ref="AD35:AD64"/>
    <mergeCell ref="AE35:AE64"/>
    <mergeCell ref="AF35:AF64"/>
  </mergeCells>
  <phoneticPr fontId="19" type="noConversion"/>
  <conditionalFormatting sqref="J4:M7">
    <cfRule type="duplicateValues" dxfId="9" priority="65"/>
  </conditionalFormatting>
  <conditionalFormatting sqref="D68:E1048576">
    <cfRule type="duplicateValues" dxfId="8" priority="63"/>
  </conditionalFormatting>
  <conditionalFormatting sqref="J35:M38">
    <cfRule type="duplicateValues" dxfId="7" priority="1"/>
  </conditionalFormatting>
  <pageMargins left="0.70866141732283505" right="0.70866141732283505" top="0.74803149606299202" bottom="0.74803149606299202" header="0.31496062992126" footer="0.31496062992126"/>
  <pageSetup paperSize="9" scale="37" orientation="landscape" horizontalDpi="200" verticalDpi="300" r:id="rId1"/>
  <rowBreaks count="1" manualBreakCount="1">
    <brk id="65" max="16383" man="1"/>
  </rowBreaks>
  <colBreaks count="1" manualBreakCount="1">
    <brk id="32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0CA71-4B5E-4510-817F-23D0DA132B5B}">
  <dimension ref="A1:XDE87"/>
  <sheetViews>
    <sheetView view="pageBreakPreview" zoomScale="70" zoomScaleNormal="80" zoomScaleSheetLayoutView="70" workbookViewId="0">
      <pane xSplit="4" ySplit="3" topLeftCell="E25" activePane="bottomRight" state="frozen"/>
      <selection pane="topRight" activeCell="E1" sqref="E1"/>
      <selection pane="bottomLeft" activeCell="A4" sqref="A4"/>
      <selection pane="bottomRight" activeCell="AC65" sqref="AC65"/>
    </sheetView>
  </sheetViews>
  <sheetFormatPr defaultColWidth="9" defaultRowHeight="15.6"/>
  <cols>
    <col min="1" max="1" width="6.21875" style="4" customWidth="1"/>
    <col min="2" max="3" width="11.77734375" style="5" customWidth="1"/>
    <col min="4" max="4" width="10.109375" style="6" customWidth="1"/>
    <col min="5" max="5" width="3.109375" style="6" customWidth="1"/>
    <col min="6" max="6" width="16.77734375" style="4" customWidth="1"/>
    <col min="7" max="7" width="7.77734375" style="4" customWidth="1"/>
    <col min="8" max="8" width="4.21875" style="4" customWidth="1"/>
    <col min="9" max="9" width="15.21875" style="7" customWidth="1"/>
    <col min="10" max="10" width="8.109375" style="8" customWidth="1"/>
    <col min="11" max="13" width="4.44140625" style="8" customWidth="1"/>
    <col min="14" max="15" width="7.33203125" style="9" customWidth="1"/>
    <col min="16" max="16" width="6.6640625" style="9" customWidth="1"/>
    <col min="17" max="18" width="5.77734375" style="10" customWidth="1"/>
    <col min="19" max="19" width="7" style="10" customWidth="1"/>
    <col min="20" max="20" width="11.109375" style="4" customWidth="1"/>
    <col min="21" max="21" width="5.109375" style="4" customWidth="1"/>
    <col min="22" max="22" width="7" style="4" customWidth="1"/>
    <col min="23" max="23" width="9.44140625" style="10" customWidth="1"/>
    <col min="24" max="24" width="7" style="10" customWidth="1"/>
    <col min="25" max="25" width="8.6640625" style="10" customWidth="1"/>
    <col min="26" max="26" width="8.88671875" style="10" customWidth="1"/>
    <col min="27" max="27" width="27" style="10" customWidth="1"/>
    <col min="28" max="28" width="8.88671875" style="10" customWidth="1"/>
    <col min="29" max="29" width="21.77734375" style="11" customWidth="1"/>
    <col min="30" max="30" width="11.6640625" style="4" customWidth="1"/>
    <col min="31" max="31" width="11" style="4" customWidth="1"/>
    <col min="32" max="32" width="9.21875" style="4" customWidth="1"/>
    <col min="33" max="33" width="0" style="4" hidden="1" customWidth="1"/>
    <col min="34" max="185" width="9" style="4"/>
    <col min="186" max="186" width="5" style="4" customWidth="1"/>
    <col min="187" max="187" width="15" style="4" customWidth="1"/>
    <col min="188" max="189" width="14.6640625" style="4" customWidth="1"/>
    <col min="190" max="190" width="6.21875" style="4" customWidth="1"/>
    <col min="191" max="193" width="10.109375" style="4" customWidth="1"/>
    <col min="194" max="194" width="10.44140625" style="4" customWidth="1"/>
    <col min="195" max="212" width="9" style="4"/>
    <col min="213" max="213" width="6.44140625" style="4" customWidth="1"/>
    <col min="214" max="214" width="12.21875" style="4" customWidth="1"/>
    <col min="215" max="215" width="28.21875" style="4" customWidth="1"/>
    <col min="216" max="216" width="13.77734375" style="4" customWidth="1"/>
    <col min="217" max="217" width="5.6640625" style="4" customWidth="1"/>
    <col min="218" max="219" width="9.33203125" style="4" customWidth="1"/>
    <col min="220" max="220" width="13.109375" style="4" customWidth="1"/>
    <col min="221" max="441" width="9" style="4"/>
    <col min="442" max="442" width="5" style="4" customWidth="1"/>
    <col min="443" max="443" width="15" style="4" customWidth="1"/>
    <col min="444" max="445" width="14.6640625" style="4" customWidth="1"/>
    <col min="446" max="446" width="6.21875" style="4" customWidth="1"/>
    <col min="447" max="449" width="10.109375" style="4" customWidth="1"/>
    <col min="450" max="450" width="10.44140625" style="4" customWidth="1"/>
    <col min="451" max="468" width="9" style="4"/>
    <col min="469" max="469" width="6.44140625" style="4" customWidth="1"/>
    <col min="470" max="470" width="12.21875" style="4" customWidth="1"/>
    <col min="471" max="471" width="28.21875" style="4" customWidth="1"/>
    <col min="472" max="472" width="13.77734375" style="4" customWidth="1"/>
    <col min="473" max="473" width="5.6640625" style="4" customWidth="1"/>
    <col min="474" max="475" width="9.33203125" style="4" customWidth="1"/>
    <col min="476" max="476" width="13.109375" style="4" customWidth="1"/>
    <col min="477" max="697" width="9" style="4"/>
    <col min="698" max="698" width="5" style="4" customWidth="1"/>
    <col min="699" max="699" width="15" style="4" customWidth="1"/>
    <col min="700" max="701" width="14.6640625" style="4" customWidth="1"/>
    <col min="702" max="702" width="6.21875" style="4" customWidth="1"/>
    <col min="703" max="705" width="10.109375" style="4" customWidth="1"/>
    <col min="706" max="706" width="10.44140625" style="4" customWidth="1"/>
    <col min="707" max="724" width="9" style="4"/>
    <col min="725" max="725" width="6.44140625" style="4" customWidth="1"/>
    <col min="726" max="726" width="12.21875" style="4" customWidth="1"/>
    <col min="727" max="727" width="28.21875" style="4" customWidth="1"/>
    <col min="728" max="728" width="13.77734375" style="4" customWidth="1"/>
    <col min="729" max="729" width="5.6640625" style="4" customWidth="1"/>
    <col min="730" max="731" width="9.33203125" style="4" customWidth="1"/>
    <col min="732" max="732" width="13.109375" style="4" customWidth="1"/>
    <col min="733" max="953" width="9" style="4"/>
    <col min="954" max="954" width="5" style="4" customWidth="1"/>
    <col min="955" max="955" width="15" style="4" customWidth="1"/>
    <col min="956" max="957" width="14.6640625" style="4" customWidth="1"/>
    <col min="958" max="958" width="6.21875" style="4" customWidth="1"/>
    <col min="959" max="961" width="10.109375" style="4" customWidth="1"/>
    <col min="962" max="962" width="10.44140625" style="4" customWidth="1"/>
    <col min="963" max="980" width="9" style="4"/>
    <col min="981" max="981" width="6.44140625" style="4" customWidth="1"/>
    <col min="982" max="982" width="12.21875" style="4" customWidth="1"/>
    <col min="983" max="983" width="28.21875" style="4" customWidth="1"/>
    <col min="984" max="984" width="13.77734375" style="4" customWidth="1"/>
    <col min="985" max="985" width="5.6640625" style="4" customWidth="1"/>
    <col min="986" max="987" width="9.33203125" style="4" customWidth="1"/>
    <col min="988" max="988" width="13.109375" style="4" customWidth="1"/>
    <col min="989" max="1209" width="9" style="4"/>
    <col min="1210" max="1210" width="5" style="4" customWidth="1"/>
    <col min="1211" max="1211" width="15" style="4" customWidth="1"/>
    <col min="1212" max="1213" width="14.6640625" style="4" customWidth="1"/>
    <col min="1214" max="1214" width="6.21875" style="4" customWidth="1"/>
    <col min="1215" max="1217" width="10.109375" style="4" customWidth="1"/>
    <col min="1218" max="1218" width="10.44140625" style="4" customWidth="1"/>
    <col min="1219" max="1236" width="9" style="4"/>
    <col min="1237" max="1237" width="6.44140625" style="4" customWidth="1"/>
    <col min="1238" max="1238" width="12.21875" style="4" customWidth="1"/>
    <col min="1239" max="1239" width="28.21875" style="4" customWidth="1"/>
    <col min="1240" max="1240" width="13.77734375" style="4" customWidth="1"/>
    <col min="1241" max="1241" width="5.6640625" style="4" customWidth="1"/>
    <col min="1242" max="1243" width="9.33203125" style="4" customWidth="1"/>
    <col min="1244" max="1244" width="13.109375" style="4" customWidth="1"/>
    <col min="1245" max="1465" width="9" style="4"/>
    <col min="1466" max="1466" width="5" style="4" customWidth="1"/>
    <col min="1467" max="1467" width="15" style="4" customWidth="1"/>
    <col min="1468" max="1469" width="14.6640625" style="4" customWidth="1"/>
    <col min="1470" max="1470" width="6.21875" style="4" customWidth="1"/>
    <col min="1471" max="1473" width="10.109375" style="4" customWidth="1"/>
    <col min="1474" max="1474" width="10.44140625" style="4" customWidth="1"/>
    <col min="1475" max="1492" width="9" style="4"/>
    <col min="1493" max="1493" width="6.44140625" style="4" customWidth="1"/>
    <col min="1494" max="1494" width="12.21875" style="4" customWidth="1"/>
    <col min="1495" max="1495" width="28.21875" style="4" customWidth="1"/>
    <col min="1496" max="1496" width="13.77734375" style="4" customWidth="1"/>
    <col min="1497" max="1497" width="5.6640625" style="4" customWidth="1"/>
    <col min="1498" max="1499" width="9.33203125" style="4" customWidth="1"/>
    <col min="1500" max="1500" width="13.109375" style="4" customWidth="1"/>
    <col min="1501" max="1721" width="9" style="4"/>
    <col min="1722" max="1722" width="5" style="4" customWidth="1"/>
    <col min="1723" max="1723" width="15" style="4" customWidth="1"/>
    <col min="1724" max="1725" width="14.6640625" style="4" customWidth="1"/>
    <col min="1726" max="1726" width="6.21875" style="4" customWidth="1"/>
    <col min="1727" max="1729" width="10.109375" style="4" customWidth="1"/>
    <col min="1730" max="1730" width="10.44140625" style="4" customWidth="1"/>
    <col min="1731" max="1748" width="9" style="4"/>
    <col min="1749" max="1749" width="6.44140625" style="4" customWidth="1"/>
    <col min="1750" max="1750" width="12.21875" style="4" customWidth="1"/>
    <col min="1751" max="1751" width="28.21875" style="4" customWidth="1"/>
    <col min="1752" max="1752" width="13.77734375" style="4" customWidth="1"/>
    <col min="1753" max="1753" width="5.6640625" style="4" customWidth="1"/>
    <col min="1754" max="1755" width="9.33203125" style="4" customWidth="1"/>
    <col min="1756" max="1756" width="13.109375" style="4" customWidth="1"/>
    <col min="1757" max="1977" width="9" style="4"/>
    <col min="1978" max="1978" width="5" style="4" customWidth="1"/>
    <col min="1979" max="1979" width="15" style="4" customWidth="1"/>
    <col min="1980" max="1981" width="14.6640625" style="4" customWidth="1"/>
    <col min="1982" max="1982" width="6.21875" style="4" customWidth="1"/>
    <col min="1983" max="1985" width="10.109375" style="4" customWidth="1"/>
    <col min="1986" max="1986" width="10.44140625" style="4" customWidth="1"/>
    <col min="1987" max="2004" width="9" style="4"/>
    <col min="2005" max="2005" width="6.44140625" style="4" customWidth="1"/>
    <col min="2006" max="2006" width="12.21875" style="4" customWidth="1"/>
    <col min="2007" max="2007" width="28.21875" style="4" customWidth="1"/>
    <col min="2008" max="2008" width="13.77734375" style="4" customWidth="1"/>
    <col min="2009" max="2009" width="5.6640625" style="4" customWidth="1"/>
    <col min="2010" max="2011" width="9.33203125" style="4" customWidth="1"/>
    <col min="2012" max="2012" width="13.109375" style="4" customWidth="1"/>
    <col min="2013" max="2233" width="9" style="4"/>
    <col min="2234" max="2234" width="5" style="4" customWidth="1"/>
    <col min="2235" max="2235" width="15" style="4" customWidth="1"/>
    <col min="2236" max="2237" width="14.6640625" style="4" customWidth="1"/>
    <col min="2238" max="2238" width="6.21875" style="4" customWidth="1"/>
    <col min="2239" max="2241" width="10.109375" style="4" customWidth="1"/>
    <col min="2242" max="2242" width="10.44140625" style="4" customWidth="1"/>
    <col min="2243" max="2260" width="9" style="4"/>
    <col min="2261" max="2261" width="6.44140625" style="4" customWidth="1"/>
    <col min="2262" max="2262" width="12.21875" style="4" customWidth="1"/>
    <col min="2263" max="2263" width="28.21875" style="4" customWidth="1"/>
    <col min="2264" max="2264" width="13.77734375" style="4" customWidth="1"/>
    <col min="2265" max="2265" width="5.6640625" style="4" customWidth="1"/>
    <col min="2266" max="2267" width="9.33203125" style="4" customWidth="1"/>
    <col min="2268" max="2268" width="13.109375" style="4" customWidth="1"/>
    <col min="2269" max="2489" width="9" style="4"/>
    <col min="2490" max="2490" width="5" style="4" customWidth="1"/>
    <col min="2491" max="2491" width="15" style="4" customWidth="1"/>
    <col min="2492" max="2493" width="14.6640625" style="4" customWidth="1"/>
    <col min="2494" max="2494" width="6.21875" style="4" customWidth="1"/>
    <col min="2495" max="2497" width="10.109375" style="4" customWidth="1"/>
    <col min="2498" max="2498" width="10.44140625" style="4" customWidth="1"/>
    <col min="2499" max="2516" width="9" style="4"/>
    <col min="2517" max="2517" width="6.44140625" style="4" customWidth="1"/>
    <col min="2518" max="2518" width="12.21875" style="4" customWidth="1"/>
    <col min="2519" max="2519" width="28.21875" style="4" customWidth="1"/>
    <col min="2520" max="2520" width="13.77734375" style="4" customWidth="1"/>
    <col min="2521" max="2521" width="5.6640625" style="4" customWidth="1"/>
    <col min="2522" max="2523" width="9.33203125" style="4" customWidth="1"/>
    <col min="2524" max="2524" width="13.109375" style="4" customWidth="1"/>
    <col min="2525" max="2745" width="9" style="4"/>
    <col min="2746" max="2746" width="5" style="4" customWidth="1"/>
    <col min="2747" max="2747" width="15" style="4" customWidth="1"/>
    <col min="2748" max="2749" width="14.6640625" style="4" customWidth="1"/>
    <col min="2750" max="2750" width="6.21875" style="4" customWidth="1"/>
    <col min="2751" max="2753" width="10.109375" style="4" customWidth="1"/>
    <col min="2754" max="2754" width="10.44140625" style="4" customWidth="1"/>
    <col min="2755" max="2772" width="9" style="4"/>
    <col min="2773" max="2773" width="6.44140625" style="4" customWidth="1"/>
    <col min="2774" max="2774" width="12.21875" style="4" customWidth="1"/>
    <col min="2775" max="2775" width="28.21875" style="4" customWidth="1"/>
    <col min="2776" max="2776" width="13.77734375" style="4" customWidth="1"/>
    <col min="2777" max="2777" width="5.6640625" style="4" customWidth="1"/>
    <col min="2778" max="2779" width="9.33203125" style="4" customWidth="1"/>
    <col min="2780" max="2780" width="13.109375" style="4" customWidth="1"/>
    <col min="2781" max="3001" width="9" style="4"/>
    <col min="3002" max="3002" width="5" style="4" customWidth="1"/>
    <col min="3003" max="3003" width="15" style="4" customWidth="1"/>
    <col min="3004" max="3005" width="14.6640625" style="4" customWidth="1"/>
    <col min="3006" max="3006" width="6.21875" style="4" customWidth="1"/>
    <col min="3007" max="3009" width="10.109375" style="4" customWidth="1"/>
    <col min="3010" max="3010" width="10.44140625" style="4" customWidth="1"/>
    <col min="3011" max="3028" width="9" style="4"/>
    <col min="3029" max="3029" width="6.44140625" style="4" customWidth="1"/>
    <col min="3030" max="3030" width="12.21875" style="4" customWidth="1"/>
    <col min="3031" max="3031" width="28.21875" style="4" customWidth="1"/>
    <col min="3032" max="3032" width="13.77734375" style="4" customWidth="1"/>
    <col min="3033" max="3033" width="5.6640625" style="4" customWidth="1"/>
    <col min="3034" max="3035" width="9.33203125" style="4" customWidth="1"/>
    <col min="3036" max="3036" width="13.109375" style="4" customWidth="1"/>
    <col min="3037" max="3257" width="9" style="4"/>
    <col min="3258" max="3258" width="5" style="4" customWidth="1"/>
    <col min="3259" max="3259" width="15" style="4" customWidth="1"/>
    <col min="3260" max="3261" width="14.6640625" style="4" customWidth="1"/>
    <col min="3262" max="3262" width="6.21875" style="4" customWidth="1"/>
    <col min="3263" max="3265" width="10.109375" style="4" customWidth="1"/>
    <col min="3266" max="3266" width="10.44140625" style="4" customWidth="1"/>
    <col min="3267" max="3284" width="9" style="4"/>
    <col min="3285" max="3285" width="6.44140625" style="4" customWidth="1"/>
    <col min="3286" max="3286" width="12.21875" style="4" customWidth="1"/>
    <col min="3287" max="3287" width="28.21875" style="4" customWidth="1"/>
    <col min="3288" max="3288" width="13.77734375" style="4" customWidth="1"/>
    <col min="3289" max="3289" width="5.6640625" style="4" customWidth="1"/>
    <col min="3290" max="3291" width="9.33203125" style="4" customWidth="1"/>
    <col min="3292" max="3292" width="13.109375" style="4" customWidth="1"/>
    <col min="3293" max="3513" width="9" style="4"/>
    <col min="3514" max="3514" width="5" style="4" customWidth="1"/>
    <col min="3515" max="3515" width="15" style="4" customWidth="1"/>
    <col min="3516" max="3517" width="14.6640625" style="4" customWidth="1"/>
    <col min="3518" max="3518" width="6.21875" style="4" customWidth="1"/>
    <col min="3519" max="3521" width="10.109375" style="4" customWidth="1"/>
    <col min="3522" max="3522" width="10.44140625" style="4" customWidth="1"/>
    <col min="3523" max="3540" width="9" style="4"/>
    <col min="3541" max="3541" width="6.44140625" style="4" customWidth="1"/>
    <col min="3542" max="3542" width="12.21875" style="4" customWidth="1"/>
    <col min="3543" max="3543" width="28.21875" style="4" customWidth="1"/>
    <col min="3544" max="3544" width="13.77734375" style="4" customWidth="1"/>
    <col min="3545" max="3545" width="5.6640625" style="4" customWidth="1"/>
    <col min="3546" max="3547" width="9.33203125" style="4" customWidth="1"/>
    <col min="3548" max="3548" width="13.109375" style="4" customWidth="1"/>
    <col min="3549" max="3769" width="9" style="4"/>
    <col min="3770" max="3770" width="5" style="4" customWidth="1"/>
    <col min="3771" max="3771" width="15" style="4" customWidth="1"/>
    <col min="3772" max="3773" width="14.6640625" style="4" customWidth="1"/>
    <col min="3774" max="3774" width="6.21875" style="4" customWidth="1"/>
    <col min="3775" max="3777" width="10.109375" style="4" customWidth="1"/>
    <col min="3778" max="3778" width="10.44140625" style="4" customWidth="1"/>
    <col min="3779" max="3796" width="9" style="4"/>
    <col min="3797" max="3797" width="6.44140625" style="4" customWidth="1"/>
    <col min="3798" max="3798" width="12.21875" style="4" customWidth="1"/>
    <col min="3799" max="3799" width="28.21875" style="4" customWidth="1"/>
    <col min="3800" max="3800" width="13.77734375" style="4" customWidth="1"/>
    <col min="3801" max="3801" width="5.6640625" style="4" customWidth="1"/>
    <col min="3802" max="3803" width="9.33203125" style="4" customWidth="1"/>
    <col min="3804" max="3804" width="13.109375" style="4" customWidth="1"/>
    <col min="3805" max="4025" width="9" style="4"/>
    <col min="4026" max="4026" width="5" style="4" customWidth="1"/>
    <col min="4027" max="4027" width="15" style="4" customWidth="1"/>
    <col min="4028" max="4029" width="14.6640625" style="4" customWidth="1"/>
    <col min="4030" max="4030" width="6.21875" style="4" customWidth="1"/>
    <col min="4031" max="4033" width="10.109375" style="4" customWidth="1"/>
    <col min="4034" max="4034" width="10.44140625" style="4" customWidth="1"/>
    <col min="4035" max="4052" width="9" style="4"/>
    <col min="4053" max="4053" width="6.44140625" style="4" customWidth="1"/>
    <col min="4054" max="4054" width="12.21875" style="4" customWidth="1"/>
    <col min="4055" max="4055" width="28.21875" style="4" customWidth="1"/>
    <col min="4056" max="4056" width="13.77734375" style="4" customWidth="1"/>
    <col min="4057" max="4057" width="5.6640625" style="4" customWidth="1"/>
    <col min="4058" max="4059" width="9.33203125" style="4" customWidth="1"/>
    <col min="4060" max="4060" width="13.109375" style="4" customWidth="1"/>
    <col min="4061" max="4281" width="9" style="4"/>
    <col min="4282" max="4282" width="5" style="4" customWidth="1"/>
    <col min="4283" max="4283" width="15" style="4" customWidth="1"/>
    <col min="4284" max="4285" width="14.6640625" style="4" customWidth="1"/>
    <col min="4286" max="4286" width="6.21875" style="4" customWidth="1"/>
    <col min="4287" max="4289" width="10.109375" style="4" customWidth="1"/>
    <col min="4290" max="4290" width="10.44140625" style="4" customWidth="1"/>
    <col min="4291" max="4308" width="9" style="4"/>
    <col min="4309" max="4309" width="6.44140625" style="4" customWidth="1"/>
    <col min="4310" max="4310" width="12.21875" style="4" customWidth="1"/>
    <col min="4311" max="4311" width="28.21875" style="4" customWidth="1"/>
    <col min="4312" max="4312" width="13.77734375" style="4" customWidth="1"/>
    <col min="4313" max="4313" width="5.6640625" style="4" customWidth="1"/>
    <col min="4314" max="4315" width="9.33203125" style="4" customWidth="1"/>
    <col min="4316" max="4316" width="13.109375" style="4" customWidth="1"/>
    <col min="4317" max="4537" width="9" style="4"/>
    <col min="4538" max="4538" width="5" style="4" customWidth="1"/>
    <col min="4539" max="4539" width="15" style="4" customWidth="1"/>
    <col min="4540" max="4541" width="14.6640625" style="4" customWidth="1"/>
    <col min="4542" max="4542" width="6.21875" style="4" customWidth="1"/>
    <col min="4543" max="4545" width="10.109375" style="4" customWidth="1"/>
    <col min="4546" max="4546" width="10.44140625" style="4" customWidth="1"/>
    <col min="4547" max="4564" width="9" style="4"/>
    <col min="4565" max="4565" width="6.44140625" style="4" customWidth="1"/>
    <col min="4566" max="4566" width="12.21875" style="4" customWidth="1"/>
    <col min="4567" max="4567" width="28.21875" style="4" customWidth="1"/>
    <col min="4568" max="4568" width="13.77734375" style="4" customWidth="1"/>
    <col min="4569" max="4569" width="5.6640625" style="4" customWidth="1"/>
    <col min="4570" max="4571" width="9.33203125" style="4" customWidth="1"/>
    <col min="4572" max="4572" width="13.109375" style="4" customWidth="1"/>
    <col min="4573" max="4793" width="9" style="4"/>
    <col min="4794" max="4794" width="5" style="4" customWidth="1"/>
    <col min="4795" max="4795" width="15" style="4" customWidth="1"/>
    <col min="4796" max="4797" width="14.6640625" style="4" customWidth="1"/>
    <col min="4798" max="4798" width="6.21875" style="4" customWidth="1"/>
    <col min="4799" max="4801" width="10.109375" style="4" customWidth="1"/>
    <col min="4802" max="4802" width="10.44140625" style="4" customWidth="1"/>
    <col min="4803" max="4820" width="9" style="4"/>
    <col min="4821" max="4821" width="6.44140625" style="4" customWidth="1"/>
    <col min="4822" max="4822" width="12.21875" style="4" customWidth="1"/>
    <col min="4823" max="4823" width="28.21875" style="4" customWidth="1"/>
    <col min="4824" max="4824" width="13.77734375" style="4" customWidth="1"/>
    <col min="4825" max="4825" width="5.6640625" style="4" customWidth="1"/>
    <col min="4826" max="4827" width="9.33203125" style="4" customWidth="1"/>
    <col min="4828" max="4828" width="13.109375" style="4" customWidth="1"/>
    <col min="4829" max="5049" width="9" style="4"/>
    <col min="5050" max="5050" width="5" style="4" customWidth="1"/>
    <col min="5051" max="5051" width="15" style="4" customWidth="1"/>
    <col min="5052" max="5053" width="14.6640625" style="4" customWidth="1"/>
    <col min="5054" max="5054" width="6.21875" style="4" customWidth="1"/>
    <col min="5055" max="5057" width="10.109375" style="4" customWidth="1"/>
    <col min="5058" max="5058" width="10.44140625" style="4" customWidth="1"/>
    <col min="5059" max="5076" width="9" style="4"/>
    <col min="5077" max="5077" width="6.44140625" style="4" customWidth="1"/>
    <col min="5078" max="5078" width="12.21875" style="4" customWidth="1"/>
    <col min="5079" max="5079" width="28.21875" style="4" customWidth="1"/>
    <col min="5080" max="5080" width="13.77734375" style="4" customWidth="1"/>
    <col min="5081" max="5081" width="5.6640625" style="4" customWidth="1"/>
    <col min="5082" max="5083" width="9.33203125" style="4" customWidth="1"/>
    <col min="5084" max="5084" width="13.109375" style="4" customWidth="1"/>
    <col min="5085" max="5305" width="9" style="4"/>
    <col min="5306" max="5306" width="5" style="4" customWidth="1"/>
    <col min="5307" max="5307" width="15" style="4" customWidth="1"/>
    <col min="5308" max="5309" width="14.6640625" style="4" customWidth="1"/>
    <col min="5310" max="5310" width="6.21875" style="4" customWidth="1"/>
    <col min="5311" max="5313" width="10.109375" style="4" customWidth="1"/>
    <col min="5314" max="5314" width="10.44140625" style="4" customWidth="1"/>
    <col min="5315" max="5332" width="9" style="4"/>
    <col min="5333" max="5333" width="6.44140625" style="4" customWidth="1"/>
    <col min="5334" max="5334" width="12.21875" style="4" customWidth="1"/>
    <col min="5335" max="5335" width="28.21875" style="4" customWidth="1"/>
    <col min="5336" max="5336" width="13.77734375" style="4" customWidth="1"/>
    <col min="5337" max="5337" width="5.6640625" style="4" customWidth="1"/>
    <col min="5338" max="5339" width="9.33203125" style="4" customWidth="1"/>
    <col min="5340" max="5340" width="13.109375" style="4" customWidth="1"/>
    <col min="5341" max="5561" width="9" style="4"/>
    <col min="5562" max="5562" width="5" style="4" customWidth="1"/>
    <col min="5563" max="5563" width="15" style="4" customWidth="1"/>
    <col min="5564" max="5565" width="14.6640625" style="4" customWidth="1"/>
    <col min="5566" max="5566" width="6.21875" style="4" customWidth="1"/>
    <col min="5567" max="5569" width="10.109375" style="4" customWidth="1"/>
    <col min="5570" max="5570" width="10.44140625" style="4" customWidth="1"/>
    <col min="5571" max="5588" width="9" style="4"/>
    <col min="5589" max="5589" width="6.44140625" style="4" customWidth="1"/>
    <col min="5590" max="5590" width="12.21875" style="4" customWidth="1"/>
    <col min="5591" max="5591" width="28.21875" style="4" customWidth="1"/>
    <col min="5592" max="5592" width="13.77734375" style="4" customWidth="1"/>
    <col min="5593" max="5593" width="5.6640625" style="4" customWidth="1"/>
    <col min="5594" max="5595" width="9.33203125" style="4" customWidth="1"/>
    <col min="5596" max="5596" width="13.109375" style="4" customWidth="1"/>
    <col min="5597" max="5817" width="9" style="4"/>
    <col min="5818" max="5818" width="5" style="4" customWidth="1"/>
    <col min="5819" max="5819" width="15" style="4" customWidth="1"/>
    <col min="5820" max="5821" width="14.6640625" style="4" customWidth="1"/>
    <col min="5822" max="5822" width="6.21875" style="4" customWidth="1"/>
    <col min="5823" max="5825" width="10.109375" style="4" customWidth="1"/>
    <col min="5826" max="5826" width="10.44140625" style="4" customWidth="1"/>
    <col min="5827" max="5844" width="9" style="4"/>
    <col min="5845" max="5845" width="6.44140625" style="4" customWidth="1"/>
    <col min="5846" max="5846" width="12.21875" style="4" customWidth="1"/>
    <col min="5847" max="5847" width="28.21875" style="4" customWidth="1"/>
    <col min="5848" max="5848" width="13.77734375" style="4" customWidth="1"/>
    <col min="5849" max="5849" width="5.6640625" style="4" customWidth="1"/>
    <col min="5850" max="5851" width="9.33203125" style="4" customWidth="1"/>
    <col min="5852" max="5852" width="13.109375" style="4" customWidth="1"/>
    <col min="5853" max="6073" width="9" style="4"/>
    <col min="6074" max="6074" width="5" style="4" customWidth="1"/>
    <col min="6075" max="6075" width="15" style="4" customWidth="1"/>
    <col min="6076" max="6077" width="14.6640625" style="4" customWidth="1"/>
    <col min="6078" max="6078" width="6.21875" style="4" customWidth="1"/>
    <col min="6079" max="6081" width="10.109375" style="4" customWidth="1"/>
    <col min="6082" max="6082" width="10.44140625" style="4" customWidth="1"/>
    <col min="6083" max="6100" width="9" style="4"/>
    <col min="6101" max="6101" width="6.44140625" style="4" customWidth="1"/>
    <col min="6102" max="6102" width="12.21875" style="4" customWidth="1"/>
    <col min="6103" max="6103" width="28.21875" style="4" customWidth="1"/>
    <col min="6104" max="6104" width="13.77734375" style="4" customWidth="1"/>
    <col min="6105" max="6105" width="5.6640625" style="4" customWidth="1"/>
    <col min="6106" max="6107" width="9.33203125" style="4" customWidth="1"/>
    <col min="6108" max="6108" width="13.109375" style="4" customWidth="1"/>
    <col min="6109" max="6329" width="9" style="4"/>
    <col min="6330" max="6330" width="5" style="4" customWidth="1"/>
    <col min="6331" max="6331" width="15" style="4" customWidth="1"/>
    <col min="6332" max="6333" width="14.6640625" style="4" customWidth="1"/>
    <col min="6334" max="6334" width="6.21875" style="4" customWidth="1"/>
    <col min="6335" max="6337" width="10.109375" style="4" customWidth="1"/>
    <col min="6338" max="6338" width="10.44140625" style="4" customWidth="1"/>
    <col min="6339" max="6356" width="9" style="4"/>
    <col min="6357" max="6357" width="6.44140625" style="4" customWidth="1"/>
    <col min="6358" max="6358" width="12.21875" style="4" customWidth="1"/>
    <col min="6359" max="6359" width="28.21875" style="4" customWidth="1"/>
    <col min="6360" max="6360" width="13.77734375" style="4" customWidth="1"/>
    <col min="6361" max="6361" width="5.6640625" style="4" customWidth="1"/>
    <col min="6362" max="6363" width="9.33203125" style="4" customWidth="1"/>
    <col min="6364" max="6364" width="13.109375" style="4" customWidth="1"/>
    <col min="6365" max="6585" width="9" style="4"/>
    <col min="6586" max="6586" width="5" style="4" customWidth="1"/>
    <col min="6587" max="6587" width="15" style="4" customWidth="1"/>
    <col min="6588" max="6589" width="14.6640625" style="4" customWidth="1"/>
    <col min="6590" max="6590" width="6.21875" style="4" customWidth="1"/>
    <col min="6591" max="6593" width="10.109375" style="4" customWidth="1"/>
    <col min="6594" max="6594" width="10.44140625" style="4" customWidth="1"/>
    <col min="6595" max="6612" width="9" style="4"/>
    <col min="6613" max="6613" width="6.44140625" style="4" customWidth="1"/>
    <col min="6614" max="6614" width="12.21875" style="4" customWidth="1"/>
    <col min="6615" max="6615" width="28.21875" style="4" customWidth="1"/>
    <col min="6616" max="6616" width="13.77734375" style="4" customWidth="1"/>
    <col min="6617" max="6617" width="5.6640625" style="4" customWidth="1"/>
    <col min="6618" max="6619" width="9.33203125" style="4" customWidth="1"/>
    <col min="6620" max="6620" width="13.109375" style="4" customWidth="1"/>
    <col min="6621" max="6841" width="9" style="4"/>
    <col min="6842" max="6842" width="5" style="4" customWidth="1"/>
    <col min="6843" max="6843" width="15" style="4" customWidth="1"/>
    <col min="6844" max="6845" width="14.6640625" style="4" customWidth="1"/>
    <col min="6846" max="6846" width="6.21875" style="4" customWidth="1"/>
    <col min="6847" max="6849" width="10.109375" style="4" customWidth="1"/>
    <col min="6850" max="6850" width="10.44140625" style="4" customWidth="1"/>
    <col min="6851" max="6868" width="9" style="4"/>
    <col min="6869" max="6869" width="6.44140625" style="4" customWidth="1"/>
    <col min="6870" max="6870" width="12.21875" style="4" customWidth="1"/>
    <col min="6871" max="6871" width="28.21875" style="4" customWidth="1"/>
    <col min="6872" max="6872" width="13.77734375" style="4" customWidth="1"/>
    <col min="6873" max="6873" width="5.6640625" style="4" customWidth="1"/>
    <col min="6874" max="6875" width="9.33203125" style="4" customWidth="1"/>
    <col min="6876" max="6876" width="13.109375" style="4" customWidth="1"/>
    <col min="6877" max="7097" width="9" style="4"/>
    <col min="7098" max="7098" width="5" style="4" customWidth="1"/>
    <col min="7099" max="7099" width="15" style="4" customWidth="1"/>
    <col min="7100" max="7101" width="14.6640625" style="4" customWidth="1"/>
    <col min="7102" max="7102" width="6.21875" style="4" customWidth="1"/>
    <col min="7103" max="7105" width="10.109375" style="4" customWidth="1"/>
    <col min="7106" max="7106" width="10.44140625" style="4" customWidth="1"/>
    <col min="7107" max="7124" width="9" style="4"/>
    <col min="7125" max="7125" width="6.44140625" style="4" customWidth="1"/>
    <col min="7126" max="7126" width="12.21875" style="4" customWidth="1"/>
    <col min="7127" max="7127" width="28.21875" style="4" customWidth="1"/>
    <col min="7128" max="7128" width="13.77734375" style="4" customWidth="1"/>
    <col min="7129" max="7129" width="5.6640625" style="4" customWidth="1"/>
    <col min="7130" max="7131" width="9.33203125" style="4" customWidth="1"/>
    <col min="7132" max="7132" width="13.109375" style="4" customWidth="1"/>
    <col min="7133" max="7353" width="9" style="4"/>
    <col min="7354" max="7354" width="5" style="4" customWidth="1"/>
    <col min="7355" max="7355" width="15" style="4" customWidth="1"/>
    <col min="7356" max="7357" width="14.6640625" style="4" customWidth="1"/>
    <col min="7358" max="7358" width="6.21875" style="4" customWidth="1"/>
    <col min="7359" max="7361" width="10.109375" style="4" customWidth="1"/>
    <col min="7362" max="7362" width="10.44140625" style="4" customWidth="1"/>
    <col min="7363" max="7380" width="9" style="4"/>
    <col min="7381" max="7381" width="6.44140625" style="4" customWidth="1"/>
    <col min="7382" max="7382" width="12.21875" style="4" customWidth="1"/>
    <col min="7383" max="7383" width="28.21875" style="4" customWidth="1"/>
    <col min="7384" max="7384" width="13.77734375" style="4" customWidth="1"/>
    <col min="7385" max="7385" width="5.6640625" style="4" customWidth="1"/>
    <col min="7386" max="7387" width="9.33203125" style="4" customWidth="1"/>
    <col min="7388" max="7388" width="13.109375" style="4" customWidth="1"/>
    <col min="7389" max="7609" width="9" style="4"/>
    <col min="7610" max="7610" width="5" style="4" customWidth="1"/>
    <col min="7611" max="7611" width="15" style="4" customWidth="1"/>
    <col min="7612" max="7613" width="14.6640625" style="4" customWidth="1"/>
    <col min="7614" max="7614" width="6.21875" style="4" customWidth="1"/>
    <col min="7615" max="7617" width="10.109375" style="4" customWidth="1"/>
    <col min="7618" max="7618" width="10.44140625" style="4" customWidth="1"/>
    <col min="7619" max="7636" width="9" style="4"/>
    <col min="7637" max="7637" width="6.44140625" style="4" customWidth="1"/>
    <col min="7638" max="7638" width="12.21875" style="4" customWidth="1"/>
    <col min="7639" max="7639" width="28.21875" style="4" customWidth="1"/>
    <col min="7640" max="7640" width="13.77734375" style="4" customWidth="1"/>
    <col min="7641" max="7641" width="5.6640625" style="4" customWidth="1"/>
    <col min="7642" max="7643" width="9.33203125" style="4" customWidth="1"/>
    <col min="7644" max="7644" width="13.109375" style="4" customWidth="1"/>
    <col min="7645" max="7865" width="9" style="4"/>
    <col min="7866" max="7866" width="5" style="4" customWidth="1"/>
    <col min="7867" max="7867" width="15" style="4" customWidth="1"/>
    <col min="7868" max="7869" width="14.6640625" style="4" customWidth="1"/>
    <col min="7870" max="7870" width="6.21875" style="4" customWidth="1"/>
    <col min="7871" max="7873" width="10.109375" style="4" customWidth="1"/>
    <col min="7874" max="7874" width="10.44140625" style="4" customWidth="1"/>
    <col min="7875" max="7892" width="9" style="4"/>
    <col min="7893" max="7893" width="6.44140625" style="4" customWidth="1"/>
    <col min="7894" max="7894" width="12.21875" style="4" customWidth="1"/>
    <col min="7895" max="7895" width="28.21875" style="4" customWidth="1"/>
    <col min="7896" max="7896" width="13.77734375" style="4" customWidth="1"/>
    <col min="7897" max="7897" width="5.6640625" style="4" customWidth="1"/>
    <col min="7898" max="7899" width="9.33203125" style="4" customWidth="1"/>
    <col min="7900" max="7900" width="13.109375" style="4" customWidth="1"/>
    <col min="7901" max="8121" width="9" style="4"/>
    <col min="8122" max="8122" width="5" style="4" customWidth="1"/>
    <col min="8123" max="8123" width="15" style="4" customWidth="1"/>
    <col min="8124" max="8125" width="14.6640625" style="4" customWidth="1"/>
    <col min="8126" max="8126" width="6.21875" style="4" customWidth="1"/>
    <col min="8127" max="8129" width="10.109375" style="4" customWidth="1"/>
    <col min="8130" max="8130" width="10.44140625" style="4" customWidth="1"/>
    <col min="8131" max="8148" width="9" style="4"/>
    <col min="8149" max="8149" width="6.44140625" style="4" customWidth="1"/>
    <col min="8150" max="8150" width="12.21875" style="4" customWidth="1"/>
    <col min="8151" max="8151" width="28.21875" style="4" customWidth="1"/>
    <col min="8152" max="8152" width="13.77734375" style="4" customWidth="1"/>
    <col min="8153" max="8153" width="5.6640625" style="4" customWidth="1"/>
    <col min="8154" max="8155" width="9.33203125" style="4" customWidth="1"/>
    <col min="8156" max="8156" width="13.109375" style="4" customWidth="1"/>
    <col min="8157" max="8377" width="9" style="4"/>
    <col min="8378" max="8378" width="5" style="4" customWidth="1"/>
    <col min="8379" max="8379" width="15" style="4" customWidth="1"/>
    <col min="8380" max="8381" width="14.6640625" style="4" customWidth="1"/>
    <col min="8382" max="8382" width="6.21875" style="4" customWidth="1"/>
    <col min="8383" max="8385" width="10.109375" style="4" customWidth="1"/>
    <col min="8386" max="8386" width="10.44140625" style="4" customWidth="1"/>
    <col min="8387" max="8404" width="9" style="4"/>
    <col min="8405" max="8405" width="6.44140625" style="4" customWidth="1"/>
    <col min="8406" max="8406" width="12.21875" style="4" customWidth="1"/>
    <col min="8407" max="8407" width="28.21875" style="4" customWidth="1"/>
    <col min="8408" max="8408" width="13.77734375" style="4" customWidth="1"/>
    <col min="8409" max="8409" width="5.6640625" style="4" customWidth="1"/>
    <col min="8410" max="8411" width="9.33203125" style="4" customWidth="1"/>
    <col min="8412" max="8412" width="13.109375" style="4" customWidth="1"/>
    <col min="8413" max="8633" width="9" style="4"/>
    <col min="8634" max="8634" width="5" style="4" customWidth="1"/>
    <col min="8635" max="8635" width="15" style="4" customWidth="1"/>
    <col min="8636" max="8637" width="14.6640625" style="4" customWidth="1"/>
    <col min="8638" max="8638" width="6.21875" style="4" customWidth="1"/>
    <col min="8639" max="8641" width="10.109375" style="4" customWidth="1"/>
    <col min="8642" max="8642" width="10.44140625" style="4" customWidth="1"/>
    <col min="8643" max="8660" width="9" style="4"/>
    <col min="8661" max="8661" width="6.44140625" style="4" customWidth="1"/>
    <col min="8662" max="8662" width="12.21875" style="4" customWidth="1"/>
    <col min="8663" max="8663" width="28.21875" style="4" customWidth="1"/>
    <col min="8664" max="8664" width="13.77734375" style="4" customWidth="1"/>
    <col min="8665" max="8665" width="5.6640625" style="4" customWidth="1"/>
    <col min="8666" max="8667" width="9.33203125" style="4" customWidth="1"/>
    <col min="8668" max="8668" width="13.109375" style="4" customWidth="1"/>
    <col min="8669" max="8889" width="9" style="4"/>
    <col min="8890" max="8890" width="5" style="4" customWidth="1"/>
    <col min="8891" max="8891" width="15" style="4" customWidth="1"/>
    <col min="8892" max="8893" width="14.6640625" style="4" customWidth="1"/>
    <col min="8894" max="8894" width="6.21875" style="4" customWidth="1"/>
    <col min="8895" max="8897" width="10.109375" style="4" customWidth="1"/>
    <col min="8898" max="8898" width="10.44140625" style="4" customWidth="1"/>
    <col min="8899" max="8916" width="9" style="4"/>
    <col min="8917" max="8917" width="6.44140625" style="4" customWidth="1"/>
    <col min="8918" max="8918" width="12.21875" style="4" customWidth="1"/>
    <col min="8919" max="8919" width="28.21875" style="4" customWidth="1"/>
    <col min="8920" max="8920" width="13.77734375" style="4" customWidth="1"/>
    <col min="8921" max="8921" width="5.6640625" style="4" customWidth="1"/>
    <col min="8922" max="8923" width="9.33203125" style="4" customWidth="1"/>
    <col min="8924" max="8924" width="13.109375" style="4" customWidth="1"/>
    <col min="8925" max="9145" width="9" style="4"/>
    <col min="9146" max="9146" width="5" style="4" customWidth="1"/>
    <col min="9147" max="9147" width="15" style="4" customWidth="1"/>
    <col min="9148" max="9149" width="14.6640625" style="4" customWidth="1"/>
    <col min="9150" max="9150" width="6.21875" style="4" customWidth="1"/>
    <col min="9151" max="9153" width="10.109375" style="4" customWidth="1"/>
    <col min="9154" max="9154" width="10.44140625" style="4" customWidth="1"/>
    <col min="9155" max="9172" width="9" style="4"/>
    <col min="9173" max="9173" width="6.44140625" style="4" customWidth="1"/>
    <col min="9174" max="9174" width="12.21875" style="4" customWidth="1"/>
    <col min="9175" max="9175" width="28.21875" style="4" customWidth="1"/>
    <col min="9176" max="9176" width="13.77734375" style="4" customWidth="1"/>
    <col min="9177" max="9177" width="5.6640625" style="4" customWidth="1"/>
    <col min="9178" max="9179" width="9.33203125" style="4" customWidth="1"/>
    <col min="9180" max="9180" width="13.109375" style="4" customWidth="1"/>
    <col min="9181" max="9401" width="9" style="4"/>
    <col min="9402" max="9402" width="5" style="4" customWidth="1"/>
    <col min="9403" max="9403" width="15" style="4" customWidth="1"/>
    <col min="9404" max="9405" width="14.6640625" style="4" customWidth="1"/>
    <col min="9406" max="9406" width="6.21875" style="4" customWidth="1"/>
    <col min="9407" max="9409" width="10.109375" style="4" customWidth="1"/>
    <col min="9410" max="9410" width="10.44140625" style="4" customWidth="1"/>
    <col min="9411" max="9428" width="9" style="4"/>
    <col min="9429" max="9429" width="6.44140625" style="4" customWidth="1"/>
    <col min="9430" max="9430" width="12.21875" style="4" customWidth="1"/>
    <col min="9431" max="9431" width="28.21875" style="4" customWidth="1"/>
    <col min="9432" max="9432" width="13.77734375" style="4" customWidth="1"/>
    <col min="9433" max="9433" width="5.6640625" style="4" customWidth="1"/>
    <col min="9434" max="9435" width="9.33203125" style="4" customWidth="1"/>
    <col min="9436" max="9436" width="13.109375" style="4" customWidth="1"/>
    <col min="9437" max="9657" width="9" style="4"/>
    <col min="9658" max="9658" width="5" style="4" customWidth="1"/>
    <col min="9659" max="9659" width="15" style="4" customWidth="1"/>
    <col min="9660" max="9661" width="14.6640625" style="4" customWidth="1"/>
    <col min="9662" max="9662" width="6.21875" style="4" customWidth="1"/>
    <col min="9663" max="9665" width="10.109375" style="4" customWidth="1"/>
    <col min="9666" max="9666" width="10.44140625" style="4" customWidth="1"/>
    <col min="9667" max="9684" width="9" style="4"/>
    <col min="9685" max="9685" width="6.44140625" style="4" customWidth="1"/>
    <col min="9686" max="9686" width="12.21875" style="4" customWidth="1"/>
    <col min="9687" max="9687" width="28.21875" style="4" customWidth="1"/>
    <col min="9688" max="9688" width="13.77734375" style="4" customWidth="1"/>
    <col min="9689" max="9689" width="5.6640625" style="4" customWidth="1"/>
    <col min="9690" max="9691" width="9.33203125" style="4" customWidth="1"/>
    <col min="9692" max="9692" width="13.109375" style="4" customWidth="1"/>
    <col min="9693" max="9913" width="9" style="4"/>
    <col min="9914" max="9914" width="5" style="4" customWidth="1"/>
    <col min="9915" max="9915" width="15" style="4" customWidth="1"/>
    <col min="9916" max="9917" width="14.6640625" style="4" customWidth="1"/>
    <col min="9918" max="9918" width="6.21875" style="4" customWidth="1"/>
    <col min="9919" max="9921" width="10.109375" style="4" customWidth="1"/>
    <col min="9922" max="9922" width="10.44140625" style="4" customWidth="1"/>
    <col min="9923" max="9940" width="9" style="4"/>
    <col min="9941" max="9941" width="6.44140625" style="4" customWidth="1"/>
    <col min="9942" max="9942" width="12.21875" style="4" customWidth="1"/>
    <col min="9943" max="9943" width="28.21875" style="4" customWidth="1"/>
    <col min="9944" max="9944" width="13.77734375" style="4" customWidth="1"/>
    <col min="9945" max="9945" width="5.6640625" style="4" customWidth="1"/>
    <col min="9946" max="9947" width="9.33203125" style="4" customWidth="1"/>
    <col min="9948" max="9948" width="13.109375" style="4" customWidth="1"/>
    <col min="9949" max="10169" width="9" style="4"/>
    <col min="10170" max="10170" width="5" style="4" customWidth="1"/>
    <col min="10171" max="10171" width="15" style="4" customWidth="1"/>
    <col min="10172" max="10173" width="14.6640625" style="4" customWidth="1"/>
    <col min="10174" max="10174" width="6.21875" style="4" customWidth="1"/>
    <col min="10175" max="10177" width="10.109375" style="4" customWidth="1"/>
    <col min="10178" max="10178" width="10.44140625" style="4" customWidth="1"/>
    <col min="10179" max="10196" width="9" style="4"/>
    <col min="10197" max="10197" width="6.44140625" style="4" customWidth="1"/>
    <col min="10198" max="10198" width="12.21875" style="4" customWidth="1"/>
    <col min="10199" max="10199" width="28.21875" style="4" customWidth="1"/>
    <col min="10200" max="10200" width="13.77734375" style="4" customWidth="1"/>
    <col min="10201" max="10201" width="5.6640625" style="4" customWidth="1"/>
    <col min="10202" max="10203" width="9.33203125" style="4" customWidth="1"/>
    <col min="10204" max="10204" width="13.109375" style="4" customWidth="1"/>
    <col min="10205" max="10425" width="9" style="4"/>
    <col min="10426" max="10426" width="5" style="4" customWidth="1"/>
    <col min="10427" max="10427" width="15" style="4" customWidth="1"/>
    <col min="10428" max="10429" width="14.6640625" style="4" customWidth="1"/>
    <col min="10430" max="10430" width="6.21875" style="4" customWidth="1"/>
    <col min="10431" max="10433" width="10.109375" style="4" customWidth="1"/>
    <col min="10434" max="10434" width="10.44140625" style="4" customWidth="1"/>
    <col min="10435" max="10452" width="9" style="4"/>
    <col min="10453" max="10453" width="6.44140625" style="4" customWidth="1"/>
    <col min="10454" max="10454" width="12.21875" style="4" customWidth="1"/>
    <col min="10455" max="10455" width="28.21875" style="4" customWidth="1"/>
    <col min="10456" max="10456" width="13.77734375" style="4" customWidth="1"/>
    <col min="10457" max="10457" width="5.6640625" style="4" customWidth="1"/>
    <col min="10458" max="10459" width="9.33203125" style="4" customWidth="1"/>
    <col min="10460" max="10460" width="13.109375" style="4" customWidth="1"/>
    <col min="10461" max="10681" width="9" style="4"/>
    <col min="10682" max="10682" width="5" style="4" customWidth="1"/>
    <col min="10683" max="10683" width="15" style="4" customWidth="1"/>
    <col min="10684" max="10685" width="14.6640625" style="4" customWidth="1"/>
    <col min="10686" max="10686" width="6.21875" style="4" customWidth="1"/>
    <col min="10687" max="10689" width="10.109375" style="4" customWidth="1"/>
    <col min="10690" max="10690" width="10.44140625" style="4" customWidth="1"/>
    <col min="10691" max="10708" width="9" style="4"/>
    <col min="10709" max="10709" width="6.44140625" style="4" customWidth="1"/>
    <col min="10710" max="10710" width="12.21875" style="4" customWidth="1"/>
    <col min="10711" max="10711" width="28.21875" style="4" customWidth="1"/>
    <col min="10712" max="10712" width="13.77734375" style="4" customWidth="1"/>
    <col min="10713" max="10713" width="5.6640625" style="4" customWidth="1"/>
    <col min="10714" max="10715" width="9.33203125" style="4" customWidth="1"/>
    <col min="10716" max="10716" width="13.109375" style="4" customWidth="1"/>
    <col min="10717" max="10937" width="9" style="4"/>
    <col min="10938" max="10938" width="5" style="4" customWidth="1"/>
    <col min="10939" max="10939" width="15" style="4" customWidth="1"/>
    <col min="10940" max="10941" width="14.6640625" style="4" customWidth="1"/>
    <col min="10942" max="10942" width="6.21875" style="4" customWidth="1"/>
    <col min="10943" max="10945" width="10.109375" style="4" customWidth="1"/>
    <col min="10946" max="10946" width="10.44140625" style="4" customWidth="1"/>
    <col min="10947" max="10964" width="9" style="4"/>
    <col min="10965" max="10965" width="6.44140625" style="4" customWidth="1"/>
    <col min="10966" max="10966" width="12.21875" style="4" customWidth="1"/>
    <col min="10967" max="10967" width="28.21875" style="4" customWidth="1"/>
    <col min="10968" max="10968" width="13.77734375" style="4" customWidth="1"/>
    <col min="10969" max="10969" width="5.6640625" style="4" customWidth="1"/>
    <col min="10970" max="10971" width="9.33203125" style="4" customWidth="1"/>
    <col min="10972" max="10972" width="13.109375" style="4" customWidth="1"/>
    <col min="10973" max="11193" width="9" style="4"/>
    <col min="11194" max="11194" width="5" style="4" customWidth="1"/>
    <col min="11195" max="11195" width="15" style="4" customWidth="1"/>
    <col min="11196" max="11197" width="14.6640625" style="4" customWidth="1"/>
    <col min="11198" max="11198" width="6.21875" style="4" customWidth="1"/>
    <col min="11199" max="11201" width="10.109375" style="4" customWidth="1"/>
    <col min="11202" max="11202" width="10.44140625" style="4" customWidth="1"/>
    <col min="11203" max="11220" width="9" style="4"/>
    <col min="11221" max="11221" width="6.44140625" style="4" customWidth="1"/>
    <col min="11222" max="11222" width="12.21875" style="4" customWidth="1"/>
    <col min="11223" max="11223" width="28.21875" style="4" customWidth="1"/>
    <col min="11224" max="11224" width="13.77734375" style="4" customWidth="1"/>
    <col min="11225" max="11225" width="5.6640625" style="4" customWidth="1"/>
    <col min="11226" max="11227" width="9.33203125" style="4" customWidth="1"/>
    <col min="11228" max="11228" width="13.109375" style="4" customWidth="1"/>
    <col min="11229" max="11449" width="9" style="4"/>
    <col min="11450" max="11450" width="5" style="4" customWidth="1"/>
    <col min="11451" max="11451" width="15" style="4" customWidth="1"/>
    <col min="11452" max="11453" width="14.6640625" style="4" customWidth="1"/>
    <col min="11454" max="11454" width="6.21875" style="4" customWidth="1"/>
    <col min="11455" max="11457" width="10.109375" style="4" customWidth="1"/>
    <col min="11458" max="11458" width="10.44140625" style="4" customWidth="1"/>
    <col min="11459" max="11476" width="9" style="4"/>
    <col min="11477" max="11477" width="6.44140625" style="4" customWidth="1"/>
    <col min="11478" max="11478" width="12.21875" style="4" customWidth="1"/>
    <col min="11479" max="11479" width="28.21875" style="4" customWidth="1"/>
    <col min="11480" max="11480" width="13.77734375" style="4" customWidth="1"/>
    <col min="11481" max="11481" width="5.6640625" style="4" customWidth="1"/>
    <col min="11482" max="11483" width="9.33203125" style="4" customWidth="1"/>
    <col min="11484" max="11484" width="13.109375" style="4" customWidth="1"/>
    <col min="11485" max="11705" width="9" style="4"/>
    <col min="11706" max="11706" width="5" style="4" customWidth="1"/>
    <col min="11707" max="11707" width="15" style="4" customWidth="1"/>
    <col min="11708" max="11709" width="14.6640625" style="4" customWidth="1"/>
    <col min="11710" max="11710" width="6.21875" style="4" customWidth="1"/>
    <col min="11711" max="11713" width="10.109375" style="4" customWidth="1"/>
    <col min="11714" max="11714" width="10.44140625" style="4" customWidth="1"/>
    <col min="11715" max="11732" width="9" style="4"/>
    <col min="11733" max="11733" width="6.44140625" style="4" customWidth="1"/>
    <col min="11734" max="11734" width="12.21875" style="4" customWidth="1"/>
    <col min="11735" max="11735" width="28.21875" style="4" customWidth="1"/>
    <col min="11736" max="11736" width="13.77734375" style="4" customWidth="1"/>
    <col min="11737" max="11737" width="5.6640625" style="4" customWidth="1"/>
    <col min="11738" max="11739" width="9.33203125" style="4" customWidth="1"/>
    <col min="11740" max="11740" width="13.109375" style="4" customWidth="1"/>
    <col min="11741" max="11961" width="9" style="4"/>
    <col min="11962" max="11962" width="5" style="4" customWidth="1"/>
    <col min="11963" max="11963" width="15" style="4" customWidth="1"/>
    <col min="11964" max="11965" width="14.6640625" style="4" customWidth="1"/>
    <col min="11966" max="11966" width="6.21875" style="4" customWidth="1"/>
    <col min="11967" max="11969" width="10.109375" style="4" customWidth="1"/>
    <col min="11970" max="11970" width="10.44140625" style="4" customWidth="1"/>
    <col min="11971" max="11988" width="9" style="4"/>
    <col min="11989" max="11989" width="6.44140625" style="4" customWidth="1"/>
    <col min="11990" max="11990" width="12.21875" style="4" customWidth="1"/>
    <col min="11991" max="11991" width="28.21875" style="4" customWidth="1"/>
    <col min="11992" max="11992" width="13.77734375" style="4" customWidth="1"/>
    <col min="11993" max="11993" width="5.6640625" style="4" customWidth="1"/>
    <col min="11994" max="11995" width="9.33203125" style="4" customWidth="1"/>
    <col min="11996" max="11996" width="13.109375" style="4" customWidth="1"/>
    <col min="11997" max="12217" width="9" style="4"/>
    <col min="12218" max="12218" width="5" style="4" customWidth="1"/>
    <col min="12219" max="12219" width="15" style="4" customWidth="1"/>
    <col min="12220" max="12221" width="14.6640625" style="4" customWidth="1"/>
    <col min="12222" max="12222" width="6.21875" style="4" customWidth="1"/>
    <col min="12223" max="12225" width="10.109375" style="4" customWidth="1"/>
    <col min="12226" max="12226" width="10.44140625" style="4" customWidth="1"/>
    <col min="12227" max="12244" width="9" style="4"/>
    <col min="12245" max="12245" width="6.44140625" style="4" customWidth="1"/>
    <col min="12246" max="12246" width="12.21875" style="4" customWidth="1"/>
    <col min="12247" max="12247" width="28.21875" style="4" customWidth="1"/>
    <col min="12248" max="12248" width="13.77734375" style="4" customWidth="1"/>
    <col min="12249" max="12249" width="5.6640625" style="4" customWidth="1"/>
    <col min="12250" max="12251" width="9.33203125" style="4" customWidth="1"/>
    <col min="12252" max="12252" width="13.109375" style="4" customWidth="1"/>
    <col min="12253" max="12473" width="9" style="4"/>
    <col min="12474" max="12474" width="5" style="4" customWidth="1"/>
    <col min="12475" max="12475" width="15" style="4" customWidth="1"/>
    <col min="12476" max="12477" width="14.6640625" style="4" customWidth="1"/>
    <col min="12478" max="12478" width="6.21875" style="4" customWidth="1"/>
    <col min="12479" max="12481" width="10.109375" style="4" customWidth="1"/>
    <col min="12482" max="12482" width="10.44140625" style="4" customWidth="1"/>
    <col min="12483" max="12500" width="9" style="4"/>
    <col min="12501" max="12501" width="6.44140625" style="4" customWidth="1"/>
    <col min="12502" max="12502" width="12.21875" style="4" customWidth="1"/>
    <col min="12503" max="12503" width="28.21875" style="4" customWidth="1"/>
    <col min="12504" max="12504" width="13.77734375" style="4" customWidth="1"/>
    <col min="12505" max="12505" width="5.6640625" style="4" customWidth="1"/>
    <col min="12506" max="12507" width="9.33203125" style="4" customWidth="1"/>
    <col min="12508" max="12508" width="13.109375" style="4" customWidth="1"/>
    <col min="12509" max="12729" width="9" style="4"/>
    <col min="12730" max="12730" width="5" style="4" customWidth="1"/>
    <col min="12731" max="12731" width="15" style="4" customWidth="1"/>
    <col min="12732" max="12733" width="14.6640625" style="4" customWidth="1"/>
    <col min="12734" max="12734" width="6.21875" style="4" customWidth="1"/>
    <col min="12735" max="12737" width="10.109375" style="4" customWidth="1"/>
    <col min="12738" max="12738" width="10.44140625" style="4" customWidth="1"/>
    <col min="12739" max="12756" width="9" style="4"/>
    <col min="12757" max="12757" width="6.44140625" style="4" customWidth="1"/>
    <col min="12758" max="12758" width="12.21875" style="4" customWidth="1"/>
    <col min="12759" max="12759" width="28.21875" style="4" customWidth="1"/>
    <col min="12760" max="12760" width="13.77734375" style="4" customWidth="1"/>
    <col min="12761" max="12761" width="5.6640625" style="4" customWidth="1"/>
    <col min="12762" max="12763" width="9.33203125" style="4" customWidth="1"/>
    <col min="12764" max="12764" width="13.109375" style="4" customWidth="1"/>
    <col min="12765" max="12985" width="9" style="4"/>
    <col min="12986" max="12986" width="5" style="4" customWidth="1"/>
    <col min="12987" max="12987" width="15" style="4" customWidth="1"/>
    <col min="12988" max="12989" width="14.6640625" style="4" customWidth="1"/>
    <col min="12990" max="12990" width="6.21875" style="4" customWidth="1"/>
    <col min="12991" max="12993" width="10.109375" style="4" customWidth="1"/>
    <col min="12994" max="12994" width="10.44140625" style="4" customWidth="1"/>
    <col min="12995" max="13012" width="9" style="4"/>
    <col min="13013" max="13013" width="6.44140625" style="4" customWidth="1"/>
    <col min="13014" max="13014" width="12.21875" style="4" customWidth="1"/>
    <col min="13015" max="13015" width="28.21875" style="4" customWidth="1"/>
    <col min="13016" max="13016" width="13.77734375" style="4" customWidth="1"/>
    <col min="13017" max="13017" width="5.6640625" style="4" customWidth="1"/>
    <col min="13018" max="13019" width="9.33203125" style="4" customWidth="1"/>
    <col min="13020" max="13020" width="13.109375" style="4" customWidth="1"/>
    <col min="13021" max="13241" width="9" style="4"/>
    <col min="13242" max="13242" width="5" style="4" customWidth="1"/>
    <col min="13243" max="13243" width="15" style="4" customWidth="1"/>
    <col min="13244" max="13245" width="14.6640625" style="4" customWidth="1"/>
    <col min="13246" max="13246" width="6.21875" style="4" customWidth="1"/>
    <col min="13247" max="13249" width="10.109375" style="4" customWidth="1"/>
    <col min="13250" max="13250" width="10.44140625" style="4" customWidth="1"/>
    <col min="13251" max="13268" width="9" style="4"/>
    <col min="13269" max="13269" width="6.44140625" style="4" customWidth="1"/>
    <col min="13270" max="13270" width="12.21875" style="4" customWidth="1"/>
    <col min="13271" max="13271" width="28.21875" style="4" customWidth="1"/>
    <col min="13272" max="13272" width="13.77734375" style="4" customWidth="1"/>
    <col min="13273" max="13273" width="5.6640625" style="4" customWidth="1"/>
    <col min="13274" max="13275" width="9.33203125" style="4" customWidth="1"/>
    <col min="13276" max="13276" width="13.109375" style="4" customWidth="1"/>
    <col min="13277" max="13497" width="9" style="4"/>
    <col min="13498" max="13498" width="5" style="4" customWidth="1"/>
    <col min="13499" max="13499" width="15" style="4" customWidth="1"/>
    <col min="13500" max="13501" width="14.6640625" style="4" customWidth="1"/>
    <col min="13502" max="13502" width="6.21875" style="4" customWidth="1"/>
    <col min="13503" max="13505" width="10.109375" style="4" customWidth="1"/>
    <col min="13506" max="13506" width="10.44140625" style="4" customWidth="1"/>
    <col min="13507" max="13524" width="9" style="4"/>
    <col min="13525" max="13525" width="6.44140625" style="4" customWidth="1"/>
    <col min="13526" max="13526" width="12.21875" style="4" customWidth="1"/>
    <col min="13527" max="13527" width="28.21875" style="4" customWidth="1"/>
    <col min="13528" max="13528" width="13.77734375" style="4" customWidth="1"/>
    <col min="13529" max="13529" width="5.6640625" style="4" customWidth="1"/>
    <col min="13530" max="13531" width="9.33203125" style="4" customWidth="1"/>
    <col min="13532" max="13532" width="13.109375" style="4" customWidth="1"/>
    <col min="13533" max="13753" width="9" style="4"/>
    <col min="13754" max="13754" width="5" style="4" customWidth="1"/>
    <col min="13755" max="13755" width="15" style="4" customWidth="1"/>
    <col min="13756" max="13757" width="14.6640625" style="4" customWidth="1"/>
    <col min="13758" max="13758" width="6.21875" style="4" customWidth="1"/>
    <col min="13759" max="13761" width="10.109375" style="4" customWidth="1"/>
    <col min="13762" max="13762" width="10.44140625" style="4" customWidth="1"/>
    <col min="13763" max="13780" width="9" style="4"/>
    <col min="13781" max="13781" width="6.44140625" style="4" customWidth="1"/>
    <col min="13782" max="13782" width="12.21875" style="4" customWidth="1"/>
    <col min="13783" max="13783" width="28.21875" style="4" customWidth="1"/>
    <col min="13784" max="13784" width="13.77734375" style="4" customWidth="1"/>
    <col min="13785" max="13785" width="5.6640625" style="4" customWidth="1"/>
    <col min="13786" max="13787" width="9.33203125" style="4" customWidth="1"/>
    <col min="13788" max="13788" width="13.109375" style="4" customWidth="1"/>
    <col min="13789" max="14009" width="9" style="4"/>
    <col min="14010" max="14010" width="5" style="4" customWidth="1"/>
    <col min="14011" max="14011" width="15" style="4" customWidth="1"/>
    <col min="14012" max="14013" width="14.6640625" style="4" customWidth="1"/>
    <col min="14014" max="14014" width="6.21875" style="4" customWidth="1"/>
    <col min="14015" max="14017" width="10.109375" style="4" customWidth="1"/>
    <col min="14018" max="14018" width="10.44140625" style="4" customWidth="1"/>
    <col min="14019" max="14036" width="9" style="4"/>
    <col min="14037" max="14037" width="6.44140625" style="4" customWidth="1"/>
    <col min="14038" max="14038" width="12.21875" style="4" customWidth="1"/>
    <col min="14039" max="14039" width="28.21875" style="4" customWidth="1"/>
    <col min="14040" max="14040" width="13.77734375" style="4" customWidth="1"/>
    <col min="14041" max="14041" width="5.6640625" style="4" customWidth="1"/>
    <col min="14042" max="14043" width="9.33203125" style="4" customWidth="1"/>
    <col min="14044" max="14044" width="13.109375" style="4" customWidth="1"/>
    <col min="14045" max="14265" width="9" style="4"/>
    <col min="14266" max="14266" width="5" style="4" customWidth="1"/>
    <col min="14267" max="14267" width="15" style="4" customWidth="1"/>
    <col min="14268" max="14269" width="14.6640625" style="4" customWidth="1"/>
    <col min="14270" max="14270" width="6.21875" style="4" customWidth="1"/>
    <col min="14271" max="14273" width="10.109375" style="4" customWidth="1"/>
    <col min="14274" max="14274" width="10.44140625" style="4" customWidth="1"/>
    <col min="14275" max="14292" width="9" style="4"/>
    <col min="14293" max="14293" width="6.44140625" style="4" customWidth="1"/>
    <col min="14294" max="14294" width="12.21875" style="4" customWidth="1"/>
    <col min="14295" max="14295" width="28.21875" style="4" customWidth="1"/>
    <col min="14296" max="14296" width="13.77734375" style="4" customWidth="1"/>
    <col min="14297" max="14297" width="5.6640625" style="4" customWidth="1"/>
    <col min="14298" max="14299" width="9.33203125" style="4" customWidth="1"/>
    <col min="14300" max="14300" width="13.109375" style="4" customWidth="1"/>
    <col min="14301" max="14521" width="9" style="4"/>
    <col min="14522" max="14522" width="5" style="4" customWidth="1"/>
    <col min="14523" max="14523" width="15" style="4" customWidth="1"/>
    <col min="14524" max="14525" width="14.6640625" style="4" customWidth="1"/>
    <col min="14526" max="14526" width="6.21875" style="4" customWidth="1"/>
    <col min="14527" max="14529" width="10.109375" style="4" customWidth="1"/>
    <col min="14530" max="14530" width="10.44140625" style="4" customWidth="1"/>
    <col min="14531" max="14548" width="9" style="4"/>
    <col min="14549" max="14549" width="6.44140625" style="4" customWidth="1"/>
    <col min="14550" max="14550" width="12.21875" style="4" customWidth="1"/>
    <col min="14551" max="14551" width="28.21875" style="4" customWidth="1"/>
    <col min="14552" max="14552" width="13.77734375" style="4" customWidth="1"/>
    <col min="14553" max="14553" width="5.6640625" style="4" customWidth="1"/>
    <col min="14554" max="14555" width="9.33203125" style="4" customWidth="1"/>
    <col min="14556" max="14556" width="13.109375" style="4" customWidth="1"/>
    <col min="14557" max="14777" width="9" style="4"/>
    <col min="14778" max="14778" width="5" style="4" customWidth="1"/>
    <col min="14779" max="14779" width="15" style="4" customWidth="1"/>
    <col min="14780" max="14781" width="14.6640625" style="4" customWidth="1"/>
    <col min="14782" max="14782" width="6.21875" style="4" customWidth="1"/>
    <col min="14783" max="14785" width="10.109375" style="4" customWidth="1"/>
    <col min="14786" max="14786" width="10.44140625" style="4" customWidth="1"/>
    <col min="14787" max="14804" width="9" style="4"/>
    <col min="14805" max="14805" width="6.44140625" style="4" customWidth="1"/>
    <col min="14806" max="14806" width="12.21875" style="4" customWidth="1"/>
    <col min="14807" max="14807" width="28.21875" style="4" customWidth="1"/>
    <col min="14808" max="14808" width="13.77734375" style="4" customWidth="1"/>
    <col min="14809" max="14809" width="5.6640625" style="4" customWidth="1"/>
    <col min="14810" max="14811" width="9.33203125" style="4" customWidth="1"/>
    <col min="14812" max="14812" width="13.109375" style="4" customWidth="1"/>
    <col min="14813" max="15033" width="9" style="4"/>
    <col min="15034" max="15034" width="5" style="4" customWidth="1"/>
    <col min="15035" max="15035" width="15" style="4" customWidth="1"/>
    <col min="15036" max="15037" width="14.6640625" style="4" customWidth="1"/>
    <col min="15038" max="15038" width="6.21875" style="4" customWidth="1"/>
    <col min="15039" max="15041" width="10.109375" style="4" customWidth="1"/>
    <col min="15042" max="15042" width="10.44140625" style="4" customWidth="1"/>
    <col min="15043" max="15060" width="9" style="4"/>
    <col min="15061" max="15061" width="6.44140625" style="4" customWidth="1"/>
    <col min="15062" max="15062" width="12.21875" style="4" customWidth="1"/>
    <col min="15063" max="15063" width="28.21875" style="4" customWidth="1"/>
    <col min="15064" max="15064" width="13.77734375" style="4" customWidth="1"/>
    <col min="15065" max="15065" width="5.6640625" style="4" customWidth="1"/>
    <col min="15066" max="15067" width="9.33203125" style="4" customWidth="1"/>
    <col min="15068" max="15068" width="13.109375" style="4" customWidth="1"/>
    <col min="15069" max="15289" width="9" style="4"/>
    <col min="15290" max="15290" width="5" style="4" customWidth="1"/>
    <col min="15291" max="15291" width="15" style="4" customWidth="1"/>
    <col min="15292" max="15293" width="14.6640625" style="4" customWidth="1"/>
    <col min="15294" max="15294" width="6.21875" style="4" customWidth="1"/>
    <col min="15295" max="15297" width="10.109375" style="4" customWidth="1"/>
    <col min="15298" max="15298" width="10.44140625" style="4" customWidth="1"/>
    <col min="15299" max="15316" width="9" style="4"/>
    <col min="15317" max="15317" width="6.44140625" style="4" customWidth="1"/>
    <col min="15318" max="15318" width="12.21875" style="4" customWidth="1"/>
    <col min="15319" max="15319" width="28.21875" style="4" customWidth="1"/>
    <col min="15320" max="15320" width="13.77734375" style="4" customWidth="1"/>
    <col min="15321" max="15321" width="5.6640625" style="4" customWidth="1"/>
    <col min="15322" max="15323" width="9.33203125" style="4" customWidth="1"/>
    <col min="15324" max="15324" width="13.109375" style="4" customWidth="1"/>
    <col min="15325" max="15545" width="9" style="4"/>
    <col min="15546" max="15546" width="5" style="4" customWidth="1"/>
    <col min="15547" max="15547" width="15" style="4" customWidth="1"/>
    <col min="15548" max="15549" width="14.6640625" style="4" customWidth="1"/>
    <col min="15550" max="15550" width="6.21875" style="4" customWidth="1"/>
    <col min="15551" max="15553" width="10.109375" style="4" customWidth="1"/>
    <col min="15554" max="15554" width="10.44140625" style="4" customWidth="1"/>
    <col min="15555" max="15572" width="9" style="4"/>
    <col min="15573" max="15573" width="6.44140625" style="4" customWidth="1"/>
    <col min="15574" max="15574" width="12.21875" style="4" customWidth="1"/>
    <col min="15575" max="15575" width="28.21875" style="4" customWidth="1"/>
    <col min="15576" max="15576" width="13.77734375" style="4" customWidth="1"/>
    <col min="15577" max="15577" width="5.6640625" style="4" customWidth="1"/>
    <col min="15578" max="15579" width="9.33203125" style="4" customWidth="1"/>
    <col min="15580" max="15580" width="13.109375" style="4" customWidth="1"/>
    <col min="15581" max="15801" width="9" style="4"/>
    <col min="15802" max="15802" width="5" style="4" customWidth="1"/>
    <col min="15803" max="15803" width="15" style="4" customWidth="1"/>
    <col min="15804" max="15805" width="14.6640625" style="4" customWidth="1"/>
    <col min="15806" max="15806" width="6.21875" style="4" customWidth="1"/>
    <col min="15807" max="15809" width="10.109375" style="4" customWidth="1"/>
    <col min="15810" max="15810" width="10.44140625" style="4" customWidth="1"/>
    <col min="15811" max="15828" width="9" style="4"/>
    <col min="15829" max="15829" width="6.44140625" style="4" customWidth="1"/>
    <col min="15830" max="15830" width="12.21875" style="4" customWidth="1"/>
    <col min="15831" max="15831" width="28.21875" style="4" customWidth="1"/>
    <col min="15832" max="15832" width="13.77734375" style="4" customWidth="1"/>
    <col min="15833" max="15833" width="5.6640625" style="4" customWidth="1"/>
    <col min="15834" max="15835" width="9.33203125" style="4" customWidth="1"/>
    <col min="15836" max="15836" width="13.109375" style="4" customWidth="1"/>
    <col min="15837" max="16057" width="9" style="4"/>
    <col min="16058" max="16058" width="5" style="4" customWidth="1"/>
    <col min="16059" max="16059" width="15" style="4" customWidth="1"/>
    <col min="16060" max="16061" width="14.6640625" style="4" customWidth="1"/>
    <col min="16062" max="16062" width="6.21875" style="4" customWidth="1"/>
    <col min="16063" max="16065" width="10.109375" style="4" customWidth="1"/>
    <col min="16066" max="16066" width="10.44140625" style="4" customWidth="1"/>
    <col min="16067" max="16084" width="9" style="4"/>
    <col min="16085" max="16085" width="6.44140625" style="4" customWidth="1"/>
    <col min="16086" max="16086" width="12.21875" style="4" customWidth="1"/>
    <col min="16087" max="16087" width="28.21875" style="4" customWidth="1"/>
    <col min="16088" max="16088" width="13.77734375" style="4" customWidth="1"/>
    <col min="16089" max="16089" width="5.6640625" style="4" customWidth="1"/>
    <col min="16090" max="16091" width="9.33203125" style="4" customWidth="1"/>
    <col min="16092" max="16092" width="13.109375" style="4" customWidth="1"/>
    <col min="16093" max="16313" width="9" style="4"/>
    <col min="16314" max="16314" width="5" style="4" customWidth="1"/>
    <col min="16315" max="16315" width="15" style="4" customWidth="1"/>
    <col min="16316" max="16317" width="14.6640625" style="4" customWidth="1"/>
    <col min="16318" max="16318" width="6.21875" style="4" customWidth="1"/>
    <col min="16319" max="16321" width="10.109375" style="4" customWidth="1"/>
    <col min="16322" max="16322" width="10.44140625" style="4" customWidth="1"/>
    <col min="16323" max="16333" width="9" style="4"/>
  </cols>
  <sheetData>
    <row r="1" spans="1:33" ht="31.2" customHeight="1" thickBot="1">
      <c r="A1" s="146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8"/>
      <c r="O1" s="148"/>
      <c r="P1" s="148"/>
      <c r="Q1" s="149"/>
      <c r="R1" s="149"/>
      <c r="S1" s="149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</row>
    <row r="2" spans="1:33" customFormat="1" ht="14.4" customHeight="1">
      <c r="A2" s="12" t="s">
        <v>1</v>
      </c>
      <c r="B2" s="136" t="s">
        <v>2</v>
      </c>
      <c r="C2" s="136" t="s">
        <v>3</v>
      </c>
      <c r="D2" s="141" t="s">
        <v>4</v>
      </c>
      <c r="E2" s="13"/>
      <c r="F2" s="143" t="s">
        <v>5</v>
      </c>
      <c r="G2" s="143" t="s">
        <v>6</v>
      </c>
      <c r="H2" s="143" t="s">
        <v>7</v>
      </c>
      <c r="I2" s="159" t="s">
        <v>119</v>
      </c>
      <c r="J2" s="161" t="s">
        <v>8</v>
      </c>
      <c r="K2" s="150" t="s">
        <v>9</v>
      </c>
      <c r="L2" s="151"/>
      <c r="M2" s="152"/>
      <c r="N2" s="153" t="s">
        <v>10</v>
      </c>
      <c r="O2" s="154"/>
      <c r="P2" s="155"/>
      <c r="Q2" s="156" t="s">
        <v>11</v>
      </c>
      <c r="R2" s="157"/>
      <c r="S2" s="163" t="s">
        <v>12</v>
      </c>
      <c r="T2" s="158" t="s">
        <v>13</v>
      </c>
      <c r="U2" s="158"/>
      <c r="V2" s="158"/>
      <c r="W2" s="158"/>
      <c r="X2" s="158"/>
      <c r="Y2" s="158"/>
      <c r="Z2" s="165" t="s">
        <v>14</v>
      </c>
      <c r="AA2" s="123" t="s">
        <v>15</v>
      </c>
      <c r="AB2" s="123" t="s">
        <v>16</v>
      </c>
      <c r="AC2" s="116" t="s">
        <v>17</v>
      </c>
      <c r="AD2" s="167" t="s">
        <v>18</v>
      </c>
      <c r="AE2" s="109" t="s">
        <v>19</v>
      </c>
      <c r="AF2" s="109" t="s">
        <v>20</v>
      </c>
    </row>
    <row r="3" spans="1:33" customFormat="1" ht="24" customHeight="1">
      <c r="A3" s="14" t="s">
        <v>21</v>
      </c>
      <c r="B3" s="137"/>
      <c r="C3" s="137"/>
      <c r="D3" s="142"/>
      <c r="E3" s="15"/>
      <c r="F3" s="144"/>
      <c r="G3" s="145"/>
      <c r="H3" s="145"/>
      <c r="I3" s="160"/>
      <c r="J3" s="162"/>
      <c r="K3" s="25" t="s">
        <v>22</v>
      </c>
      <c r="L3" s="25" t="s">
        <v>23</v>
      </c>
      <c r="M3" s="25" t="s">
        <v>24</v>
      </c>
      <c r="N3" s="26" t="s">
        <v>25</v>
      </c>
      <c r="O3" s="26" t="s">
        <v>26</v>
      </c>
      <c r="P3" s="26" t="s">
        <v>27</v>
      </c>
      <c r="Q3" s="37" t="s">
        <v>28</v>
      </c>
      <c r="R3" s="37" t="s">
        <v>27</v>
      </c>
      <c r="S3" s="164"/>
      <c r="T3" s="38" t="s">
        <v>29</v>
      </c>
      <c r="U3" s="38" t="s">
        <v>30</v>
      </c>
      <c r="V3" s="38" t="s">
        <v>31</v>
      </c>
      <c r="W3" s="37" t="s">
        <v>32</v>
      </c>
      <c r="X3" s="37" t="s">
        <v>33</v>
      </c>
      <c r="Y3" s="37" t="s">
        <v>34</v>
      </c>
      <c r="Z3" s="166"/>
      <c r="AA3" s="124"/>
      <c r="AB3" s="124"/>
      <c r="AC3" s="117"/>
      <c r="AD3" s="168"/>
      <c r="AE3" s="110"/>
      <c r="AF3" s="110"/>
    </row>
    <row r="4" spans="1:33" s="1" customFormat="1" ht="30.6" customHeight="1">
      <c r="A4" s="133">
        <v>1</v>
      </c>
      <c r="B4" s="138" t="s">
        <v>35</v>
      </c>
      <c r="C4" s="138" t="s">
        <v>127</v>
      </c>
      <c r="D4" s="138" t="s">
        <v>37</v>
      </c>
      <c r="E4" s="16">
        <v>1</v>
      </c>
      <c r="F4" s="86" t="s">
        <v>38</v>
      </c>
      <c r="G4" s="16" t="s">
        <v>39</v>
      </c>
      <c r="H4" s="16">
        <v>1</v>
      </c>
      <c r="I4" s="89" t="s">
        <v>118</v>
      </c>
      <c r="J4" s="27"/>
      <c r="K4" s="28"/>
      <c r="L4" s="27"/>
      <c r="M4" s="27" t="s">
        <v>40</v>
      </c>
      <c r="N4" s="93">
        <v>0.41799999999999998</v>
      </c>
      <c r="O4" s="93">
        <v>0.41199999999999998</v>
      </c>
      <c r="P4" s="30">
        <f>N4-O4</f>
        <v>6.0000000000000053E-3</v>
      </c>
      <c r="Q4" s="39">
        <v>5.44</v>
      </c>
      <c r="R4" s="39">
        <v>2.65</v>
      </c>
      <c r="S4" s="39">
        <f>(N4*Q4-P4*R4)*H4</f>
        <v>2.2580200000000001</v>
      </c>
      <c r="T4" s="40" t="s">
        <v>41</v>
      </c>
      <c r="U4" s="40"/>
      <c r="V4" s="34">
        <v>1</v>
      </c>
      <c r="W4" s="41">
        <v>0.06</v>
      </c>
      <c r="X4" s="41">
        <v>1</v>
      </c>
      <c r="Y4" s="90">
        <f>V4*W4/X4</f>
        <v>0.06</v>
      </c>
      <c r="Z4" s="120">
        <v>1.1399999999999999</v>
      </c>
      <c r="AA4" s="125" t="s">
        <v>125</v>
      </c>
      <c r="AB4" s="113">
        <v>0.5</v>
      </c>
      <c r="AC4" s="118"/>
      <c r="AD4" s="107"/>
      <c r="AE4" s="107"/>
      <c r="AF4" s="107"/>
      <c r="AG4" s="1">
        <f>O4*H4</f>
        <v>0.41199999999999998</v>
      </c>
    </row>
    <row r="5" spans="1:33" s="1" customFormat="1" ht="30.6" customHeight="1">
      <c r="A5" s="134"/>
      <c r="B5" s="139"/>
      <c r="C5" s="139"/>
      <c r="D5" s="139"/>
      <c r="E5" s="16"/>
      <c r="F5" s="16"/>
      <c r="G5" s="16"/>
      <c r="H5" s="16"/>
      <c r="I5" s="17"/>
      <c r="J5" s="27"/>
      <c r="K5" s="28"/>
      <c r="L5" s="27"/>
      <c r="M5" s="27"/>
      <c r="N5" s="29"/>
      <c r="O5" s="29"/>
      <c r="P5" s="30"/>
      <c r="Q5" s="39"/>
      <c r="R5" s="39"/>
      <c r="S5" s="39"/>
      <c r="T5" s="40" t="s">
        <v>43</v>
      </c>
      <c r="U5" s="40"/>
      <c r="V5" s="34">
        <v>2</v>
      </c>
      <c r="W5" s="41">
        <v>0.05</v>
      </c>
      <c r="X5" s="41">
        <v>1</v>
      </c>
      <c r="Y5" s="41">
        <f t="shared" ref="Y5" si="0">V5*W5/X5</f>
        <v>0.1</v>
      </c>
      <c r="Z5" s="121"/>
      <c r="AA5" s="126"/>
      <c r="AB5" s="114"/>
      <c r="AC5" s="119"/>
      <c r="AD5" s="107"/>
      <c r="AE5" s="107"/>
      <c r="AF5" s="107"/>
      <c r="AG5" s="1">
        <f t="shared" ref="AG5:AG27" si="1">O5*H5</f>
        <v>0</v>
      </c>
    </row>
    <row r="6" spans="1:33" s="1" customFormat="1" ht="30.6" customHeight="1">
      <c r="A6" s="134"/>
      <c r="B6" s="139"/>
      <c r="C6" s="139"/>
      <c r="D6" s="139"/>
      <c r="E6" s="16"/>
      <c r="F6" s="16"/>
      <c r="G6" s="16"/>
      <c r="H6" s="16"/>
      <c r="I6" s="17"/>
      <c r="J6" s="27"/>
      <c r="K6" s="28"/>
      <c r="L6" s="27"/>
      <c r="M6" s="27"/>
      <c r="N6" s="29"/>
      <c r="O6" s="29"/>
      <c r="P6" s="30"/>
      <c r="Q6" s="39"/>
      <c r="R6" s="39"/>
      <c r="S6" s="39"/>
      <c r="T6" s="40" t="s">
        <v>44</v>
      </c>
      <c r="U6" s="40" t="s">
        <v>45</v>
      </c>
      <c r="V6" s="34">
        <v>2</v>
      </c>
      <c r="W6" s="41">
        <v>0.04</v>
      </c>
      <c r="X6" s="41">
        <v>1</v>
      </c>
      <c r="Y6" s="90">
        <v>0.06</v>
      </c>
      <c r="Z6" s="121"/>
      <c r="AA6" s="126"/>
      <c r="AB6" s="114"/>
      <c r="AC6" s="119"/>
      <c r="AD6" s="107"/>
      <c r="AE6" s="107"/>
      <c r="AF6" s="107"/>
      <c r="AG6" s="1">
        <f t="shared" si="1"/>
        <v>0</v>
      </c>
    </row>
    <row r="7" spans="1:33" s="1" customFormat="1" ht="30.6" customHeight="1">
      <c r="A7" s="134"/>
      <c r="B7" s="139"/>
      <c r="C7" s="139"/>
      <c r="D7" s="139"/>
      <c r="E7" s="16"/>
      <c r="F7" s="16"/>
      <c r="G7" s="16"/>
      <c r="H7" s="16"/>
      <c r="I7" s="17"/>
      <c r="J7" s="27"/>
      <c r="K7" s="28"/>
      <c r="L7" s="27"/>
      <c r="M7" s="27"/>
      <c r="N7" s="29"/>
      <c r="O7" s="29"/>
      <c r="P7" s="30"/>
      <c r="Q7" s="39"/>
      <c r="R7" s="39"/>
      <c r="S7" s="39"/>
      <c r="T7" s="40" t="s">
        <v>46</v>
      </c>
      <c r="U7" s="40" t="s">
        <v>47</v>
      </c>
      <c r="V7" s="34">
        <v>2</v>
      </c>
      <c r="W7" s="41">
        <v>0.03</v>
      </c>
      <c r="X7" s="41">
        <v>1</v>
      </c>
      <c r="Y7" s="41">
        <f t="shared" ref="Y7:Y11" si="2">V7*W7/X7</f>
        <v>0.06</v>
      </c>
      <c r="Z7" s="121"/>
      <c r="AA7" s="126"/>
      <c r="AB7" s="114"/>
      <c r="AC7" s="119"/>
      <c r="AD7" s="107"/>
      <c r="AE7" s="107"/>
      <c r="AF7" s="107"/>
      <c r="AG7" s="1">
        <f t="shared" si="1"/>
        <v>0</v>
      </c>
    </row>
    <row r="8" spans="1:33" s="1" customFormat="1" ht="36.6" customHeight="1">
      <c r="A8" s="134"/>
      <c r="B8" s="139"/>
      <c r="C8" s="139"/>
      <c r="D8" s="139"/>
      <c r="E8" s="16">
        <v>2</v>
      </c>
      <c r="F8" s="86" t="s">
        <v>48</v>
      </c>
      <c r="G8" s="16" t="s">
        <v>39</v>
      </c>
      <c r="H8" s="16">
        <v>1</v>
      </c>
      <c r="I8" s="89" t="s">
        <v>120</v>
      </c>
      <c r="J8" s="31"/>
      <c r="K8" s="27"/>
      <c r="L8" s="27"/>
      <c r="M8" s="27" t="s">
        <v>49</v>
      </c>
      <c r="N8" s="32">
        <f>15*1.8*260*7.85/1000000</f>
        <v>5.5107000000000003E-2</v>
      </c>
      <c r="O8" s="32">
        <f>15*1.8*260*7.85/1000000</f>
        <v>5.5107000000000003E-2</v>
      </c>
      <c r="P8" s="30">
        <f>N8-O8</f>
        <v>0</v>
      </c>
      <c r="Q8" s="39">
        <v>5</v>
      </c>
      <c r="R8" s="39">
        <v>2.65</v>
      </c>
      <c r="S8" s="39">
        <f>(N8*Q8-P8*R8)*H8</f>
        <v>0.27553500000000003</v>
      </c>
      <c r="T8" s="42" t="s">
        <v>50</v>
      </c>
      <c r="U8" s="34" t="s">
        <v>47</v>
      </c>
      <c r="V8" s="34">
        <v>1</v>
      </c>
      <c r="W8" s="41">
        <v>0.03</v>
      </c>
      <c r="X8" s="41">
        <v>1</v>
      </c>
      <c r="Y8" s="41">
        <f t="shared" si="2"/>
        <v>0.03</v>
      </c>
      <c r="Z8" s="121"/>
      <c r="AA8" s="126"/>
      <c r="AB8" s="114"/>
      <c r="AC8" s="119"/>
      <c r="AD8" s="108"/>
      <c r="AE8" s="108"/>
      <c r="AF8" s="107"/>
      <c r="AG8" s="1">
        <f t="shared" si="1"/>
        <v>5.5107000000000003E-2</v>
      </c>
    </row>
    <row r="9" spans="1:33" s="1" customFormat="1" ht="25.95" customHeight="1">
      <c r="A9" s="134"/>
      <c r="B9" s="139"/>
      <c r="C9" s="139"/>
      <c r="D9" s="139"/>
      <c r="E9" s="16">
        <v>3</v>
      </c>
      <c r="F9" s="86" t="s">
        <v>51</v>
      </c>
      <c r="G9" s="16" t="s">
        <v>39</v>
      </c>
      <c r="H9" s="16">
        <v>1</v>
      </c>
      <c r="I9" s="17" t="s">
        <v>113</v>
      </c>
      <c r="J9" s="27"/>
      <c r="K9" s="27"/>
      <c r="L9" s="27"/>
      <c r="M9" s="27" t="s">
        <v>40</v>
      </c>
      <c r="N9" s="87">
        <v>1.9930000000000001</v>
      </c>
      <c r="O9" s="87">
        <v>1.9850000000000001</v>
      </c>
      <c r="P9" s="30">
        <f>N9-O9</f>
        <v>8.0000000000000071E-3</v>
      </c>
      <c r="Q9" s="88">
        <v>5.44</v>
      </c>
      <c r="R9" s="39">
        <v>2.65</v>
      </c>
      <c r="S9" s="39">
        <f>(N9*Q9-P9*R9)*H9</f>
        <v>10.820720000000001</v>
      </c>
      <c r="T9" s="42" t="s">
        <v>41</v>
      </c>
      <c r="U9" s="34"/>
      <c r="V9" s="34">
        <v>1</v>
      </c>
      <c r="W9" s="90">
        <v>0.08</v>
      </c>
      <c r="X9" s="41">
        <v>1</v>
      </c>
      <c r="Y9" s="41">
        <f t="shared" si="2"/>
        <v>0.08</v>
      </c>
      <c r="Z9" s="121"/>
      <c r="AA9" s="126"/>
      <c r="AB9" s="114"/>
      <c r="AC9" s="119"/>
      <c r="AD9" s="108"/>
      <c r="AE9" s="108"/>
      <c r="AF9" s="107"/>
      <c r="AG9" s="1">
        <f t="shared" si="1"/>
        <v>1.9850000000000001</v>
      </c>
    </row>
    <row r="10" spans="1:33" s="1" customFormat="1" ht="25.95" customHeight="1">
      <c r="A10" s="134"/>
      <c r="B10" s="139"/>
      <c r="C10" s="139"/>
      <c r="D10" s="139"/>
      <c r="E10" s="16"/>
      <c r="F10" s="16"/>
      <c r="G10" s="16"/>
      <c r="H10" s="16"/>
      <c r="I10" s="17"/>
      <c r="J10" s="27"/>
      <c r="K10" s="27"/>
      <c r="L10" s="27"/>
      <c r="M10" s="27"/>
      <c r="N10" s="32"/>
      <c r="O10" s="32"/>
      <c r="P10" s="30"/>
      <c r="Q10" s="39"/>
      <c r="R10" s="39"/>
      <c r="S10" s="39"/>
      <c r="T10" s="42" t="s">
        <v>52</v>
      </c>
      <c r="U10" s="34"/>
      <c r="V10" s="34">
        <v>4</v>
      </c>
      <c r="W10" s="41">
        <v>0.05</v>
      </c>
      <c r="X10" s="41">
        <v>1</v>
      </c>
      <c r="Y10" s="41">
        <f t="shared" si="2"/>
        <v>0.2</v>
      </c>
      <c r="Z10" s="121"/>
      <c r="AA10" s="126"/>
      <c r="AB10" s="114"/>
      <c r="AC10" s="119"/>
      <c r="AD10" s="108"/>
      <c r="AE10" s="108"/>
      <c r="AF10" s="107"/>
      <c r="AG10" s="1">
        <f t="shared" si="1"/>
        <v>0</v>
      </c>
    </row>
    <row r="11" spans="1:33" s="1" customFormat="1" ht="25.95" customHeight="1">
      <c r="A11" s="134"/>
      <c r="B11" s="139"/>
      <c r="C11" s="139"/>
      <c r="D11" s="139"/>
      <c r="E11" s="16"/>
      <c r="F11" s="16"/>
      <c r="G11" s="16"/>
      <c r="H11" s="16"/>
      <c r="I11" s="17"/>
      <c r="J11" s="27"/>
      <c r="K11" s="27"/>
      <c r="L11" s="27"/>
      <c r="M11" s="27"/>
      <c r="N11" s="32"/>
      <c r="O11" s="32"/>
      <c r="P11" s="30"/>
      <c r="Q11" s="39"/>
      <c r="R11" s="39"/>
      <c r="S11" s="39"/>
      <c r="T11" s="91" t="s">
        <v>116</v>
      </c>
      <c r="U11" s="92"/>
      <c r="V11" s="92">
        <v>1</v>
      </c>
      <c r="W11" s="90">
        <v>0.05</v>
      </c>
      <c r="X11" s="90">
        <v>1</v>
      </c>
      <c r="Y11" s="90">
        <f t="shared" si="2"/>
        <v>0.05</v>
      </c>
      <c r="Z11" s="121"/>
      <c r="AA11" s="126"/>
      <c r="AB11" s="114"/>
      <c r="AC11" s="119"/>
      <c r="AD11" s="108"/>
      <c r="AE11" s="108"/>
      <c r="AF11" s="107"/>
    </row>
    <row r="12" spans="1:33" s="1" customFormat="1" ht="25.95" customHeight="1">
      <c r="A12" s="134"/>
      <c r="B12" s="139"/>
      <c r="C12" s="139"/>
      <c r="D12" s="139"/>
      <c r="E12" s="16"/>
      <c r="F12" s="16"/>
      <c r="G12" s="16"/>
      <c r="H12" s="16"/>
      <c r="I12" s="17"/>
      <c r="J12" s="27"/>
      <c r="K12" s="27"/>
      <c r="L12" s="27"/>
      <c r="M12" s="27"/>
      <c r="N12" s="32"/>
      <c r="O12" s="32"/>
      <c r="P12" s="30"/>
      <c r="Q12" s="39"/>
      <c r="R12" s="39"/>
      <c r="S12" s="39"/>
      <c r="T12" s="42" t="s">
        <v>53</v>
      </c>
      <c r="U12" s="34" t="s">
        <v>54</v>
      </c>
      <c r="V12" s="34">
        <v>2</v>
      </c>
      <c r="W12" s="41"/>
      <c r="X12" s="41"/>
      <c r="Y12" s="90">
        <v>0.06</v>
      </c>
      <c r="Z12" s="121"/>
      <c r="AA12" s="126"/>
      <c r="AB12" s="114"/>
      <c r="AC12" s="119"/>
      <c r="AD12" s="108"/>
      <c r="AE12" s="108"/>
      <c r="AF12" s="107"/>
      <c r="AG12" s="1">
        <f t="shared" si="1"/>
        <v>0</v>
      </c>
    </row>
    <row r="13" spans="1:33" s="1" customFormat="1" ht="25.95" customHeight="1">
      <c r="A13" s="134"/>
      <c r="B13" s="139"/>
      <c r="C13" s="139"/>
      <c r="D13" s="139"/>
      <c r="E13" s="16"/>
      <c r="F13" s="16"/>
      <c r="G13" s="16"/>
      <c r="H13" s="16"/>
      <c r="I13" s="17"/>
      <c r="J13" s="27"/>
      <c r="K13" s="27"/>
      <c r="L13" s="27"/>
      <c r="M13" s="27"/>
      <c r="N13" s="32"/>
      <c r="O13" s="32"/>
      <c r="P13" s="30"/>
      <c r="Q13" s="39"/>
      <c r="R13" s="39"/>
      <c r="S13" s="39"/>
      <c r="T13" s="42" t="s">
        <v>46</v>
      </c>
      <c r="U13" s="34" t="s">
        <v>47</v>
      </c>
      <c r="V13" s="34">
        <v>4</v>
      </c>
      <c r="W13" s="41"/>
      <c r="X13" s="41"/>
      <c r="Y13" s="90">
        <v>0.06</v>
      </c>
      <c r="Z13" s="121"/>
      <c r="AA13" s="126"/>
      <c r="AB13" s="114"/>
      <c r="AC13" s="119"/>
      <c r="AD13" s="108"/>
      <c r="AE13" s="108"/>
      <c r="AF13" s="107"/>
      <c r="AG13" s="1">
        <f t="shared" si="1"/>
        <v>0</v>
      </c>
    </row>
    <row r="14" spans="1:33" s="1" customFormat="1" ht="25.95" customHeight="1">
      <c r="A14" s="134"/>
      <c r="B14" s="139"/>
      <c r="C14" s="139"/>
      <c r="D14" s="139"/>
      <c r="E14" s="16"/>
      <c r="F14" s="16"/>
      <c r="G14" s="16"/>
      <c r="H14" s="16"/>
      <c r="I14" s="17"/>
      <c r="J14" s="27"/>
      <c r="K14" s="27"/>
      <c r="L14" s="27"/>
      <c r="M14" s="27"/>
      <c r="N14" s="32"/>
      <c r="O14" s="32"/>
      <c r="P14" s="30"/>
      <c r="Q14" s="39"/>
      <c r="R14" s="39"/>
      <c r="S14" s="39"/>
      <c r="T14" s="42" t="s">
        <v>55</v>
      </c>
      <c r="U14" s="34" t="s">
        <v>56</v>
      </c>
      <c r="V14" s="34">
        <v>3</v>
      </c>
      <c r="W14" s="41">
        <v>0.03</v>
      </c>
      <c r="X14" s="41">
        <v>1</v>
      </c>
      <c r="Y14" s="41">
        <f t="shared" ref="Y14:Y16" si="3">V14*W14/X14</f>
        <v>0.09</v>
      </c>
      <c r="Z14" s="121"/>
      <c r="AA14" s="126"/>
      <c r="AB14" s="114"/>
      <c r="AC14" s="119"/>
      <c r="AD14" s="108"/>
      <c r="AE14" s="108"/>
      <c r="AF14" s="107"/>
      <c r="AG14" s="1">
        <f t="shared" si="1"/>
        <v>0</v>
      </c>
    </row>
    <row r="15" spans="1:33" s="1" customFormat="1" ht="25.95" customHeight="1">
      <c r="A15" s="134"/>
      <c r="B15" s="139"/>
      <c r="C15" s="139"/>
      <c r="D15" s="139"/>
      <c r="E15" s="16">
        <v>4</v>
      </c>
      <c r="F15" s="96" t="s">
        <v>128</v>
      </c>
      <c r="G15" s="96" t="s">
        <v>39</v>
      </c>
      <c r="H15" s="96">
        <v>1</v>
      </c>
      <c r="I15" s="98" t="s">
        <v>129</v>
      </c>
      <c r="J15" s="99">
        <f>H15*O15</f>
        <v>0.1</v>
      </c>
      <c r="K15" s="100"/>
      <c r="L15" s="100"/>
      <c r="M15" s="100" t="s">
        <v>58</v>
      </c>
      <c r="N15" s="97"/>
      <c r="O15" s="97">
        <v>0.1</v>
      </c>
      <c r="P15" s="101"/>
      <c r="Q15" s="102">
        <f>7.9646</f>
        <v>7.9645999999999999</v>
      </c>
      <c r="R15" s="102"/>
      <c r="S15" s="102">
        <f>H15*O15*Q15</f>
        <v>0.79646000000000006</v>
      </c>
      <c r="T15" s="103" t="s">
        <v>130</v>
      </c>
      <c r="U15" s="104"/>
      <c r="V15" s="104"/>
      <c r="W15" s="105"/>
      <c r="X15" s="105"/>
      <c r="Y15" s="105"/>
      <c r="Z15" s="121"/>
      <c r="AA15" s="126"/>
      <c r="AB15" s="114"/>
      <c r="AC15" s="119"/>
      <c r="AD15" s="108"/>
      <c r="AE15" s="108"/>
      <c r="AF15" s="107"/>
      <c r="AG15" s="1">
        <f t="shared" si="1"/>
        <v>0.1</v>
      </c>
    </row>
    <row r="16" spans="1:33" s="1" customFormat="1" ht="32.4" customHeight="1">
      <c r="A16" s="134"/>
      <c r="B16" s="139"/>
      <c r="C16" s="139"/>
      <c r="D16" s="139"/>
      <c r="E16" s="16">
        <v>5</v>
      </c>
      <c r="F16" s="86" t="s">
        <v>59</v>
      </c>
      <c r="G16" s="16" t="s">
        <v>39</v>
      </c>
      <c r="H16" s="16">
        <v>1</v>
      </c>
      <c r="I16" s="17" t="s">
        <v>115</v>
      </c>
      <c r="J16" s="28">
        <f t="shared" ref="J16:J28" si="4">H16*O16</f>
        <v>0.41399999999999998</v>
      </c>
      <c r="K16" s="27"/>
      <c r="L16" s="27"/>
      <c r="M16" s="27" t="s">
        <v>49</v>
      </c>
      <c r="N16" s="87">
        <v>0.41899999999999998</v>
      </c>
      <c r="O16" s="87">
        <v>0.41399999999999998</v>
      </c>
      <c r="P16" s="30">
        <f>N16-O16</f>
        <v>5.0000000000000044E-3</v>
      </c>
      <c r="Q16" s="39">
        <v>5.44</v>
      </c>
      <c r="R16" s="39">
        <v>2.65</v>
      </c>
      <c r="S16" s="39">
        <f>(N16*Q16-P16*R16)*H16</f>
        <v>2.2661099999999998</v>
      </c>
      <c r="T16" s="42" t="s">
        <v>50</v>
      </c>
      <c r="U16" s="34"/>
      <c r="V16" s="34">
        <v>1</v>
      </c>
      <c r="W16" s="41">
        <v>0.06</v>
      </c>
      <c r="X16" s="41">
        <v>1</v>
      </c>
      <c r="Y16" s="90">
        <f t="shared" si="3"/>
        <v>0.06</v>
      </c>
      <c r="Z16" s="121"/>
      <c r="AA16" s="126"/>
      <c r="AB16" s="114"/>
      <c r="AC16" s="119"/>
      <c r="AD16" s="108"/>
      <c r="AE16" s="108"/>
      <c r="AF16" s="107"/>
      <c r="AG16" s="1">
        <f t="shared" si="1"/>
        <v>0.41399999999999998</v>
      </c>
    </row>
    <row r="17" spans="1:33" s="1" customFormat="1" ht="32.4" customHeight="1">
      <c r="A17" s="134"/>
      <c r="B17" s="139"/>
      <c r="C17" s="139"/>
      <c r="D17" s="139"/>
      <c r="E17" s="16"/>
      <c r="F17" s="16"/>
      <c r="G17" s="16"/>
      <c r="H17" s="16"/>
      <c r="I17" s="17"/>
      <c r="J17" s="28">
        <f t="shared" si="4"/>
        <v>0</v>
      </c>
      <c r="K17" s="27"/>
      <c r="L17" s="27"/>
      <c r="M17" s="27"/>
      <c r="N17" s="32"/>
      <c r="O17" s="32"/>
      <c r="P17" s="30"/>
      <c r="Q17" s="39"/>
      <c r="R17" s="39"/>
      <c r="S17" s="39"/>
      <c r="T17" s="42" t="s">
        <v>53</v>
      </c>
      <c r="U17" s="34" t="s">
        <v>54</v>
      </c>
      <c r="V17" s="34">
        <v>2</v>
      </c>
      <c r="W17" s="41">
        <v>0.05</v>
      </c>
      <c r="X17" s="41">
        <v>1</v>
      </c>
      <c r="Y17" s="41">
        <v>0.06</v>
      </c>
      <c r="Z17" s="121"/>
      <c r="AA17" s="126"/>
      <c r="AB17" s="114"/>
      <c r="AC17" s="119"/>
      <c r="AD17" s="108"/>
      <c r="AE17" s="108"/>
      <c r="AF17" s="107"/>
      <c r="AG17" s="1">
        <f t="shared" si="1"/>
        <v>0</v>
      </c>
    </row>
    <row r="18" spans="1:33" s="1" customFormat="1" ht="32.4" customHeight="1">
      <c r="A18" s="134"/>
      <c r="B18" s="139"/>
      <c r="C18" s="139"/>
      <c r="D18" s="139"/>
      <c r="E18" s="16"/>
      <c r="F18" s="16"/>
      <c r="G18" s="16"/>
      <c r="H18" s="16"/>
      <c r="I18" s="17"/>
      <c r="J18" s="28"/>
      <c r="K18" s="27"/>
      <c r="L18" s="27"/>
      <c r="M18" s="27"/>
      <c r="N18" s="32"/>
      <c r="O18" s="32"/>
      <c r="P18" s="30"/>
      <c r="Q18" s="39"/>
      <c r="R18" s="39"/>
      <c r="S18" s="39"/>
      <c r="T18" s="91" t="s">
        <v>117</v>
      </c>
      <c r="U18" s="92" t="s">
        <v>56</v>
      </c>
      <c r="V18" s="92">
        <v>2</v>
      </c>
      <c r="W18" s="90">
        <v>0.03</v>
      </c>
      <c r="X18" s="90">
        <v>1</v>
      </c>
      <c r="Y18" s="90">
        <f t="shared" ref="Y18:Y20" si="5">V18*W18/X18</f>
        <v>0.06</v>
      </c>
      <c r="Z18" s="121"/>
      <c r="AA18" s="126"/>
      <c r="AB18" s="114"/>
      <c r="AC18" s="119"/>
      <c r="AD18" s="108"/>
      <c r="AE18" s="108"/>
      <c r="AF18" s="107"/>
    </row>
    <row r="19" spans="1:33" s="2" customFormat="1" ht="32.4" customHeight="1">
      <c r="A19" s="134"/>
      <c r="B19" s="139"/>
      <c r="C19" s="139"/>
      <c r="D19" s="139"/>
      <c r="E19" s="16">
        <v>6</v>
      </c>
      <c r="F19" s="86" t="s">
        <v>60</v>
      </c>
      <c r="G19" s="16" t="s">
        <v>39</v>
      </c>
      <c r="H19" s="16">
        <v>3</v>
      </c>
      <c r="I19" s="17" t="s">
        <v>120</v>
      </c>
      <c r="J19" s="28">
        <f t="shared" si="4"/>
        <v>0.165321</v>
      </c>
      <c r="K19" s="27"/>
      <c r="L19" s="27"/>
      <c r="M19" s="27" t="s">
        <v>49</v>
      </c>
      <c r="N19" s="32">
        <f>15*1.8*260*7.85/1000000</f>
        <v>5.5107000000000003E-2</v>
      </c>
      <c r="O19" s="32">
        <f>15*1.8*260*7.85/1000000</f>
        <v>5.5107000000000003E-2</v>
      </c>
      <c r="P19" s="30"/>
      <c r="Q19" s="39">
        <v>5</v>
      </c>
      <c r="R19" s="39"/>
      <c r="S19" s="39">
        <f>H19*O19*Q19</f>
        <v>0.82660500000000003</v>
      </c>
      <c r="T19" s="42" t="s">
        <v>50</v>
      </c>
      <c r="U19" s="34"/>
      <c r="V19" s="34">
        <v>3</v>
      </c>
      <c r="W19" s="41">
        <v>0.03</v>
      </c>
      <c r="X19" s="41">
        <v>1</v>
      </c>
      <c r="Y19" s="90">
        <f t="shared" si="5"/>
        <v>0.09</v>
      </c>
      <c r="Z19" s="121"/>
      <c r="AA19" s="126"/>
      <c r="AB19" s="114"/>
      <c r="AC19" s="119"/>
      <c r="AD19" s="108"/>
      <c r="AE19" s="108"/>
      <c r="AF19" s="107"/>
      <c r="AG19" s="1">
        <f t="shared" si="1"/>
        <v>0.165321</v>
      </c>
    </row>
    <row r="20" spans="1:33" s="2" customFormat="1" ht="32.4" customHeight="1">
      <c r="A20" s="134"/>
      <c r="B20" s="139"/>
      <c r="C20" s="139"/>
      <c r="D20" s="139"/>
      <c r="E20" s="16"/>
      <c r="F20" s="16"/>
      <c r="G20" s="16"/>
      <c r="H20" s="16"/>
      <c r="I20" s="17"/>
      <c r="J20" s="28">
        <f t="shared" si="4"/>
        <v>0</v>
      </c>
      <c r="K20" s="27"/>
      <c r="L20" s="27"/>
      <c r="M20" s="27"/>
      <c r="N20" s="32"/>
      <c r="O20" s="32"/>
      <c r="P20" s="30"/>
      <c r="Q20" s="39"/>
      <c r="R20" s="39"/>
      <c r="S20" s="39"/>
      <c r="T20" s="42" t="s">
        <v>46</v>
      </c>
      <c r="U20" s="34" t="s">
        <v>47</v>
      </c>
      <c r="V20" s="34">
        <v>3</v>
      </c>
      <c r="W20" s="90">
        <v>0.04</v>
      </c>
      <c r="X20" s="41">
        <v>1</v>
      </c>
      <c r="Y20" s="90">
        <f t="shared" si="5"/>
        <v>0.12</v>
      </c>
      <c r="Z20" s="121"/>
      <c r="AA20" s="126"/>
      <c r="AB20" s="114"/>
      <c r="AC20" s="119"/>
      <c r="AD20" s="108"/>
      <c r="AE20" s="108"/>
      <c r="AF20" s="107"/>
      <c r="AG20" s="1">
        <f t="shared" si="1"/>
        <v>0</v>
      </c>
    </row>
    <row r="21" spans="1:33" s="2" customFormat="1" ht="32.4" customHeight="1">
      <c r="A21" s="134"/>
      <c r="B21" s="139"/>
      <c r="C21" s="139"/>
      <c r="D21" s="139"/>
      <c r="E21" s="16">
        <v>7</v>
      </c>
      <c r="F21" s="86" t="s">
        <v>62</v>
      </c>
      <c r="G21" s="16" t="s">
        <v>39</v>
      </c>
      <c r="H21" s="16">
        <v>2</v>
      </c>
      <c r="I21" s="17" t="s">
        <v>122</v>
      </c>
      <c r="J21" s="28">
        <f t="shared" si="4"/>
        <v>0.115</v>
      </c>
      <c r="K21" s="27"/>
      <c r="L21" s="27"/>
      <c r="M21" s="27" t="s">
        <v>49</v>
      </c>
      <c r="N21" s="32">
        <v>5.7500000000000002E-2</v>
      </c>
      <c r="O21" s="32">
        <v>5.7500000000000002E-2</v>
      </c>
      <c r="P21" s="30"/>
      <c r="Q21" s="39">
        <v>7.9649999999999999</v>
      </c>
      <c r="R21" s="39"/>
      <c r="S21" s="39">
        <f>(N21*Q21-P21*R21)*H21</f>
        <v>0.91597499999999998</v>
      </c>
      <c r="T21" s="42"/>
      <c r="U21" s="34"/>
      <c r="V21" s="34"/>
      <c r="W21" s="41"/>
      <c r="X21" s="41"/>
      <c r="Y21" s="41"/>
      <c r="Z21" s="121"/>
      <c r="AA21" s="126"/>
      <c r="AB21" s="114"/>
      <c r="AC21" s="119"/>
      <c r="AD21" s="108"/>
      <c r="AE21" s="108"/>
      <c r="AF21" s="107"/>
      <c r="AG21" s="1">
        <f t="shared" si="1"/>
        <v>0.115</v>
      </c>
    </row>
    <row r="22" spans="1:33" s="1" customFormat="1" ht="32.4" customHeight="1">
      <c r="A22" s="134"/>
      <c r="B22" s="139"/>
      <c r="C22" s="139"/>
      <c r="D22" s="139"/>
      <c r="E22" s="16">
        <v>8</v>
      </c>
      <c r="F22" s="86" t="s">
        <v>64</v>
      </c>
      <c r="G22" s="16" t="s">
        <v>65</v>
      </c>
      <c r="H22" s="16">
        <v>1</v>
      </c>
      <c r="I22" s="17" t="s">
        <v>115</v>
      </c>
      <c r="J22" s="28">
        <f t="shared" si="4"/>
        <v>0.41399999999999998</v>
      </c>
      <c r="K22" s="27"/>
      <c r="L22" s="27"/>
      <c r="M22" s="27" t="s">
        <v>40</v>
      </c>
      <c r="N22" s="87">
        <v>0.41899999999999998</v>
      </c>
      <c r="O22" s="87">
        <v>0.41399999999999998</v>
      </c>
      <c r="P22" s="30">
        <f>N22-O22</f>
        <v>5.0000000000000044E-3</v>
      </c>
      <c r="Q22" s="39">
        <v>5.44</v>
      </c>
      <c r="R22" s="39">
        <v>2.65</v>
      </c>
      <c r="S22" s="39">
        <f>(N22*Q22-P22*R22)*H22</f>
        <v>2.2661099999999998</v>
      </c>
      <c r="T22" s="42" t="s">
        <v>50</v>
      </c>
      <c r="U22" s="34"/>
      <c r="V22" s="34">
        <v>1</v>
      </c>
      <c r="W22" s="41">
        <v>0.06</v>
      </c>
      <c r="X22" s="41">
        <v>1</v>
      </c>
      <c r="Y22" s="90">
        <f t="shared" ref="Y22" si="6">V22*W22/X22</f>
        <v>0.06</v>
      </c>
      <c r="Z22" s="121"/>
      <c r="AA22" s="126"/>
      <c r="AB22" s="114"/>
      <c r="AC22" s="119"/>
      <c r="AD22" s="108"/>
      <c r="AE22" s="108"/>
      <c r="AF22" s="107"/>
      <c r="AG22" s="1">
        <f t="shared" si="1"/>
        <v>0.41399999999999998</v>
      </c>
    </row>
    <row r="23" spans="1:33" s="1" customFormat="1" ht="32.4" customHeight="1">
      <c r="A23" s="134"/>
      <c r="B23" s="139"/>
      <c r="C23" s="139"/>
      <c r="D23" s="139"/>
      <c r="E23" s="16"/>
      <c r="F23" s="16"/>
      <c r="G23" s="16"/>
      <c r="H23" s="16"/>
      <c r="I23" s="17"/>
      <c r="J23" s="28">
        <f t="shared" si="4"/>
        <v>0</v>
      </c>
      <c r="K23" s="27"/>
      <c r="L23" s="27"/>
      <c r="M23" s="27"/>
      <c r="N23" s="32"/>
      <c r="O23" s="32"/>
      <c r="P23" s="30"/>
      <c r="Q23" s="39"/>
      <c r="R23" s="39"/>
      <c r="S23" s="39"/>
      <c r="T23" s="42" t="s">
        <v>53</v>
      </c>
      <c r="U23" s="34" t="s">
        <v>54</v>
      </c>
      <c r="V23" s="34">
        <v>2</v>
      </c>
      <c r="W23" s="41">
        <v>0.05</v>
      </c>
      <c r="X23" s="41">
        <v>1</v>
      </c>
      <c r="Y23" s="41">
        <v>0.06</v>
      </c>
      <c r="Z23" s="121"/>
      <c r="AA23" s="126"/>
      <c r="AB23" s="114"/>
      <c r="AC23" s="119"/>
      <c r="AD23" s="108"/>
      <c r="AE23" s="108"/>
      <c r="AF23" s="107"/>
      <c r="AG23" s="1">
        <f t="shared" si="1"/>
        <v>0</v>
      </c>
    </row>
    <row r="24" spans="1:33" s="1" customFormat="1" ht="32.4" customHeight="1">
      <c r="A24" s="134"/>
      <c r="B24" s="139"/>
      <c r="C24" s="139"/>
      <c r="D24" s="139"/>
      <c r="E24" s="16"/>
      <c r="F24" s="16"/>
      <c r="G24" s="16"/>
      <c r="H24" s="16"/>
      <c r="I24" s="17"/>
      <c r="J24" s="28"/>
      <c r="K24" s="27"/>
      <c r="L24" s="27"/>
      <c r="M24" s="27"/>
      <c r="N24" s="32"/>
      <c r="O24" s="32"/>
      <c r="P24" s="30"/>
      <c r="Q24" s="39"/>
      <c r="R24" s="39"/>
      <c r="S24" s="39"/>
      <c r="T24" s="91" t="s">
        <v>117</v>
      </c>
      <c r="U24" s="92" t="s">
        <v>56</v>
      </c>
      <c r="V24" s="92">
        <v>2</v>
      </c>
      <c r="W24" s="90">
        <v>0.03</v>
      </c>
      <c r="X24" s="90">
        <v>1</v>
      </c>
      <c r="Y24" s="90">
        <f t="shared" ref="Y24" si="7">V24*W24/X24</f>
        <v>0.06</v>
      </c>
      <c r="Z24" s="121"/>
      <c r="AA24" s="126"/>
      <c r="AB24" s="114"/>
      <c r="AC24" s="119"/>
      <c r="AD24" s="108"/>
      <c r="AE24" s="108"/>
      <c r="AF24" s="107"/>
    </row>
    <row r="25" spans="1:33" s="3" customFormat="1" ht="32.4" customHeight="1">
      <c r="A25" s="134"/>
      <c r="B25" s="139"/>
      <c r="C25" s="139"/>
      <c r="D25" s="139"/>
      <c r="E25" s="16">
        <v>9</v>
      </c>
      <c r="F25" s="86" t="s">
        <v>66</v>
      </c>
      <c r="G25" s="16" t="s">
        <v>39</v>
      </c>
      <c r="H25" s="16">
        <v>2</v>
      </c>
      <c r="I25" s="17" t="s">
        <v>67</v>
      </c>
      <c r="J25" s="28">
        <f t="shared" si="4"/>
        <v>0.38400000000000001</v>
      </c>
      <c r="K25" s="27"/>
      <c r="L25" s="27"/>
      <c r="M25" s="27" t="s">
        <v>68</v>
      </c>
      <c r="N25" s="32"/>
      <c r="O25" s="32">
        <v>0.192</v>
      </c>
      <c r="P25" s="30"/>
      <c r="Q25" s="39">
        <v>7.9649999999999999</v>
      </c>
      <c r="R25" s="39"/>
      <c r="S25" s="39">
        <v>3</v>
      </c>
      <c r="T25" s="42"/>
      <c r="U25" s="34"/>
      <c r="V25" s="34"/>
      <c r="W25" s="41"/>
      <c r="X25" s="41"/>
      <c r="Y25" s="41"/>
      <c r="Z25" s="121"/>
      <c r="AA25" s="126"/>
      <c r="AB25" s="114"/>
      <c r="AC25" s="119"/>
      <c r="AD25" s="108"/>
      <c r="AE25" s="108"/>
      <c r="AF25" s="107"/>
      <c r="AG25" s="1">
        <f t="shared" si="1"/>
        <v>0.38400000000000001</v>
      </c>
    </row>
    <row r="26" spans="1:33" s="3" customFormat="1" ht="32.4" customHeight="1">
      <c r="A26" s="134"/>
      <c r="B26" s="139"/>
      <c r="C26" s="139"/>
      <c r="D26" s="139"/>
      <c r="E26" s="16">
        <v>10</v>
      </c>
      <c r="F26" s="86" t="s">
        <v>69</v>
      </c>
      <c r="G26" s="16" t="s">
        <v>65</v>
      </c>
      <c r="H26" s="16">
        <v>2</v>
      </c>
      <c r="I26" s="89" t="s">
        <v>114</v>
      </c>
      <c r="J26" s="28">
        <f t="shared" si="4"/>
        <v>0.65694240000000004</v>
      </c>
      <c r="K26" s="27"/>
      <c r="L26" s="27"/>
      <c r="M26" s="27" t="s">
        <v>40</v>
      </c>
      <c r="N26" s="33"/>
      <c r="O26" s="87">
        <f>(20-2)*2*0.02466*0.37</f>
        <v>0.32847120000000002</v>
      </c>
      <c r="P26" s="30"/>
      <c r="Q26" s="39">
        <v>5.44</v>
      </c>
      <c r="R26" s="39"/>
      <c r="S26" s="39">
        <f>H26*O26*Q26</f>
        <v>3.5737666560000005</v>
      </c>
      <c r="T26" s="42" t="s">
        <v>41</v>
      </c>
      <c r="U26" s="34"/>
      <c r="V26" s="34">
        <v>2</v>
      </c>
      <c r="W26" s="41"/>
      <c r="X26" s="41"/>
      <c r="Y26" s="90">
        <v>0.06</v>
      </c>
      <c r="Z26" s="121"/>
      <c r="AA26" s="126"/>
      <c r="AB26" s="114"/>
      <c r="AC26" s="119"/>
      <c r="AD26" s="108"/>
      <c r="AE26" s="108"/>
      <c r="AF26" s="107"/>
      <c r="AG26" s="1">
        <f t="shared" si="1"/>
        <v>0.65694240000000004</v>
      </c>
    </row>
    <row r="27" spans="1:33" s="3" customFormat="1" ht="32.4" customHeight="1">
      <c r="A27" s="134"/>
      <c r="B27" s="139"/>
      <c r="C27" s="139"/>
      <c r="D27" s="139"/>
      <c r="E27" s="16">
        <v>11</v>
      </c>
      <c r="F27" s="96" t="s">
        <v>70</v>
      </c>
      <c r="G27" s="96" t="s">
        <v>39</v>
      </c>
      <c r="H27" s="96">
        <v>1</v>
      </c>
      <c r="I27" s="98" t="s">
        <v>63</v>
      </c>
      <c r="J27" s="99">
        <f t="shared" si="4"/>
        <v>0.24</v>
      </c>
      <c r="K27" s="100"/>
      <c r="L27" s="100"/>
      <c r="M27" s="100" t="s">
        <v>71</v>
      </c>
      <c r="N27" s="97"/>
      <c r="O27" s="97">
        <v>0.24</v>
      </c>
      <c r="P27" s="101"/>
      <c r="Q27" s="102">
        <v>7.9649999999999999</v>
      </c>
      <c r="R27" s="102"/>
      <c r="S27" s="102">
        <f>O27*Q27</f>
        <v>1.9116</v>
      </c>
      <c r="T27" s="103"/>
      <c r="U27" s="104"/>
      <c r="V27" s="104"/>
      <c r="W27" s="105"/>
      <c r="X27" s="105"/>
      <c r="Y27" s="105"/>
      <c r="Z27" s="121"/>
      <c r="AA27" s="126"/>
      <c r="AB27" s="114"/>
      <c r="AC27" s="119"/>
      <c r="AD27" s="108"/>
      <c r="AE27" s="108"/>
      <c r="AF27" s="107"/>
      <c r="AG27" s="1">
        <f t="shared" si="1"/>
        <v>0.24</v>
      </c>
    </row>
    <row r="28" spans="1:33" s="3" customFormat="1" ht="32.4" customHeight="1">
      <c r="A28" s="134"/>
      <c r="B28" s="139"/>
      <c r="C28" s="139"/>
      <c r="D28" s="139"/>
      <c r="E28" s="16">
        <v>12</v>
      </c>
      <c r="F28" s="16" t="s">
        <v>72</v>
      </c>
      <c r="G28" s="16" t="s">
        <v>65</v>
      </c>
      <c r="H28" s="16">
        <v>4</v>
      </c>
      <c r="I28" s="17"/>
      <c r="J28" s="28">
        <f t="shared" si="4"/>
        <v>0</v>
      </c>
      <c r="K28" s="27"/>
      <c r="L28" s="27"/>
      <c r="M28" s="27"/>
      <c r="N28" s="32"/>
      <c r="O28" s="32"/>
      <c r="P28" s="30"/>
      <c r="Q28" s="88">
        <v>0.09</v>
      </c>
      <c r="R28" s="88"/>
      <c r="S28" s="88">
        <v>0.36</v>
      </c>
      <c r="T28" s="42"/>
      <c r="U28" s="34"/>
      <c r="V28" s="34"/>
      <c r="W28" s="41"/>
      <c r="X28" s="41"/>
      <c r="Y28" s="41"/>
      <c r="Z28" s="121"/>
      <c r="AA28" s="126"/>
      <c r="AB28" s="114"/>
      <c r="AC28" s="119"/>
      <c r="AD28" s="108"/>
      <c r="AE28" s="108"/>
      <c r="AF28" s="107"/>
      <c r="AG28" s="1"/>
    </row>
    <row r="29" spans="1:33" s="3" customFormat="1" ht="32.4" customHeight="1">
      <c r="A29" s="134"/>
      <c r="B29" s="139"/>
      <c r="C29" s="139"/>
      <c r="D29" s="139"/>
      <c r="E29" s="16"/>
      <c r="F29" s="16"/>
      <c r="G29" s="16"/>
      <c r="H29" s="16"/>
      <c r="I29" s="17"/>
      <c r="J29" s="28"/>
      <c r="K29" s="27"/>
      <c r="L29" s="27"/>
      <c r="M29" s="27"/>
      <c r="N29" s="32"/>
      <c r="O29" s="32"/>
      <c r="P29" s="30"/>
      <c r="Q29" s="88"/>
      <c r="R29" s="88"/>
      <c r="S29" s="88"/>
      <c r="T29" s="91" t="s">
        <v>123</v>
      </c>
      <c r="U29" s="92"/>
      <c r="V29" s="92">
        <v>44</v>
      </c>
      <c r="W29" s="90">
        <v>0.06</v>
      </c>
      <c r="X29" s="90">
        <v>1</v>
      </c>
      <c r="Y29" s="90">
        <f>V29*W29/X29</f>
        <v>2.6399999999999997</v>
      </c>
      <c r="Z29" s="121"/>
      <c r="AA29" s="126"/>
      <c r="AB29" s="114"/>
      <c r="AC29" s="119"/>
      <c r="AD29" s="108"/>
      <c r="AE29" s="108"/>
      <c r="AF29" s="107"/>
      <c r="AG29" s="1"/>
    </row>
    <row r="30" spans="1:33" s="3" customFormat="1" ht="32.4" customHeight="1">
      <c r="A30" s="134"/>
      <c r="B30" s="139"/>
      <c r="C30" s="139"/>
      <c r="D30" s="139"/>
      <c r="E30" s="16"/>
      <c r="F30" s="16"/>
      <c r="G30" s="16"/>
      <c r="H30" s="16"/>
      <c r="I30" s="17"/>
      <c r="J30" s="28"/>
      <c r="K30" s="27"/>
      <c r="L30" s="27"/>
      <c r="M30" s="27"/>
      <c r="N30" s="32"/>
      <c r="O30" s="32"/>
      <c r="P30" s="30"/>
      <c r="Q30" s="39"/>
      <c r="R30" s="39"/>
      <c r="S30" s="39"/>
      <c r="T30" s="42" t="s">
        <v>124</v>
      </c>
      <c r="U30" s="34"/>
      <c r="V30" s="92">
        <v>35</v>
      </c>
      <c r="W30" s="94">
        <v>0.06</v>
      </c>
      <c r="X30" s="41">
        <v>1</v>
      </c>
      <c r="Y30" s="90">
        <f>V30*W30/X30</f>
        <v>2.1</v>
      </c>
      <c r="Z30" s="121"/>
      <c r="AA30" s="126"/>
      <c r="AB30" s="114"/>
      <c r="AC30" s="119"/>
      <c r="AD30" s="108"/>
      <c r="AE30" s="108"/>
      <c r="AF30" s="107"/>
      <c r="AG30" s="1"/>
    </row>
    <row r="31" spans="1:33" s="3" customFormat="1" ht="32.4" customHeight="1">
      <c r="A31" s="134"/>
      <c r="B31" s="139"/>
      <c r="C31" s="139"/>
      <c r="D31" s="139"/>
      <c r="E31" s="16"/>
      <c r="F31" s="16"/>
      <c r="G31" s="16"/>
      <c r="H31" s="16"/>
      <c r="I31" s="17"/>
      <c r="J31" s="28"/>
      <c r="K31" s="27"/>
      <c r="L31" s="27"/>
      <c r="M31" s="27"/>
      <c r="N31" s="32"/>
      <c r="O31" s="32"/>
      <c r="P31" s="30"/>
      <c r="Q31" s="39"/>
      <c r="R31" s="39"/>
      <c r="S31" s="39"/>
      <c r="T31" s="42" t="s">
        <v>73</v>
      </c>
      <c r="U31" s="34"/>
      <c r="V31" s="34">
        <v>8</v>
      </c>
      <c r="W31" s="41"/>
      <c r="X31" s="41"/>
      <c r="Y31" s="90">
        <v>0.36</v>
      </c>
      <c r="Z31" s="121"/>
      <c r="AA31" s="126"/>
      <c r="AB31" s="114"/>
      <c r="AC31" s="119"/>
      <c r="AD31" s="108"/>
      <c r="AE31" s="108"/>
      <c r="AF31" s="107"/>
      <c r="AG31" s="1"/>
    </row>
    <row r="32" spans="1:33" s="3" customFormat="1" ht="32.4" customHeight="1">
      <c r="A32" s="134"/>
      <c r="B32" s="139"/>
      <c r="C32" s="139"/>
      <c r="D32" s="139"/>
      <c r="E32" s="16"/>
      <c r="F32" s="16"/>
      <c r="G32" s="16"/>
      <c r="H32" s="16"/>
      <c r="I32" s="17"/>
      <c r="J32" s="28"/>
      <c r="K32" s="27"/>
      <c r="L32" s="27"/>
      <c r="M32" s="27"/>
      <c r="N32" s="32"/>
      <c r="O32" s="32"/>
      <c r="P32" s="30"/>
      <c r="Q32" s="39"/>
      <c r="R32" s="39"/>
      <c r="S32" s="39"/>
      <c r="T32" s="42" t="s">
        <v>74</v>
      </c>
      <c r="U32" s="34"/>
      <c r="V32" s="34"/>
      <c r="W32" s="41"/>
      <c r="X32" s="41"/>
      <c r="Y32" s="41">
        <v>3</v>
      </c>
      <c r="Z32" s="121"/>
      <c r="AA32" s="126"/>
      <c r="AB32" s="114"/>
      <c r="AC32" s="119"/>
      <c r="AD32" s="108"/>
      <c r="AE32" s="108"/>
      <c r="AF32" s="107"/>
      <c r="AG32" s="1"/>
    </row>
    <row r="33" spans="1:33" s="3" customFormat="1" ht="34.200000000000003" customHeight="1">
      <c r="A33" s="134"/>
      <c r="B33" s="139"/>
      <c r="C33" s="139"/>
      <c r="D33" s="139"/>
      <c r="E33" s="16"/>
      <c r="F33" s="17"/>
      <c r="G33" s="17"/>
      <c r="H33" s="17"/>
      <c r="I33" s="34"/>
      <c r="J33" s="28"/>
      <c r="K33" s="27"/>
      <c r="L33" s="27"/>
      <c r="M33" s="27"/>
      <c r="N33" s="33"/>
      <c r="O33" s="32"/>
      <c r="P33" s="30"/>
      <c r="Q33" s="39"/>
      <c r="R33" s="39"/>
      <c r="S33" s="39"/>
      <c r="T33" s="42"/>
      <c r="U33" s="43"/>
      <c r="V33" s="34"/>
      <c r="W33" s="44"/>
      <c r="X33" s="41"/>
      <c r="Y33" s="41"/>
      <c r="Z33" s="122"/>
      <c r="AA33" s="127"/>
      <c r="AB33" s="115"/>
      <c r="AC33" s="119"/>
      <c r="AD33" s="108"/>
      <c r="AE33" s="108"/>
      <c r="AF33" s="107"/>
      <c r="AG33" s="1"/>
    </row>
    <row r="34" spans="1:33" s="1" customFormat="1" ht="22.95" customHeight="1">
      <c r="A34" s="135"/>
      <c r="B34" s="140"/>
      <c r="C34" s="140"/>
      <c r="D34" s="140"/>
      <c r="E34" s="16"/>
      <c r="F34" s="128" t="s">
        <v>34</v>
      </c>
      <c r="G34" s="129"/>
      <c r="H34" s="129"/>
      <c r="I34" s="129"/>
      <c r="J34" s="129"/>
      <c r="K34" s="129"/>
      <c r="L34" s="129"/>
      <c r="M34" s="129"/>
      <c r="N34" s="130"/>
      <c r="O34" s="130"/>
      <c r="P34" s="130"/>
      <c r="Q34" s="131"/>
      <c r="R34" s="132"/>
      <c r="S34" s="45">
        <f>SUM(S4:S33)</f>
        <v>29.270901656000003</v>
      </c>
      <c r="T34" s="46"/>
      <c r="U34" s="47"/>
      <c r="V34" s="47"/>
      <c r="W34" s="48"/>
      <c r="X34" s="48"/>
      <c r="Y34" s="60">
        <f>SUM(Y4:Y33)</f>
        <v>9.5800000000000018</v>
      </c>
      <c r="Z34" s="60">
        <f>(S34+Y34)*Z4</f>
        <v>44.290027887840004</v>
      </c>
      <c r="AA34" s="111">
        <v>5</v>
      </c>
      <c r="AB34" s="112"/>
      <c r="AC34" s="59">
        <f>Z34+AA34</f>
        <v>49.290027887840004</v>
      </c>
      <c r="AD34" s="61"/>
      <c r="AE34" s="61"/>
      <c r="AF34" s="62"/>
    </row>
    <row r="35" spans="1:33" s="1" customFormat="1" ht="30.6" customHeight="1">
      <c r="A35" s="133">
        <v>1</v>
      </c>
      <c r="B35" s="138" t="s">
        <v>35</v>
      </c>
      <c r="C35" s="138" t="s">
        <v>127</v>
      </c>
      <c r="D35" s="138" t="s">
        <v>103</v>
      </c>
      <c r="E35" s="16">
        <v>1</v>
      </c>
      <c r="F35" s="86" t="s">
        <v>38</v>
      </c>
      <c r="G35" s="16" t="s">
        <v>39</v>
      </c>
      <c r="H35" s="16">
        <v>1</v>
      </c>
      <c r="I35" s="89" t="s">
        <v>118</v>
      </c>
      <c r="J35" s="27"/>
      <c r="K35" s="28"/>
      <c r="L35" s="27"/>
      <c r="M35" s="27" t="s">
        <v>40</v>
      </c>
      <c r="N35" s="93">
        <v>0.41799999999999998</v>
      </c>
      <c r="O35" s="93">
        <v>0.41199999999999998</v>
      </c>
      <c r="P35" s="30">
        <f>N35-O35</f>
        <v>6.0000000000000053E-3</v>
      </c>
      <c r="Q35" s="39">
        <v>5.44</v>
      </c>
      <c r="R35" s="39">
        <v>2.65</v>
      </c>
      <c r="S35" s="39">
        <f>(N35*Q35-P35*R35)*H35</f>
        <v>2.2580200000000001</v>
      </c>
      <c r="T35" s="40" t="s">
        <v>41</v>
      </c>
      <c r="U35" s="40"/>
      <c r="V35" s="34">
        <v>1</v>
      </c>
      <c r="W35" s="41">
        <v>0.06</v>
      </c>
      <c r="X35" s="41">
        <v>1</v>
      </c>
      <c r="Y35" s="90">
        <f>V35*W35/X35</f>
        <v>0.06</v>
      </c>
      <c r="Z35" s="120">
        <v>1.1399999999999999</v>
      </c>
      <c r="AA35" s="125" t="s">
        <v>125</v>
      </c>
      <c r="AB35" s="113">
        <v>0.5</v>
      </c>
      <c r="AC35" s="118"/>
      <c r="AD35" s="107"/>
      <c r="AE35" s="107"/>
      <c r="AF35" s="107"/>
      <c r="AG35" s="1">
        <f>O35*H35</f>
        <v>0.41199999999999998</v>
      </c>
    </row>
    <row r="36" spans="1:33" s="1" customFormat="1" ht="30.6" customHeight="1">
      <c r="A36" s="134"/>
      <c r="B36" s="139"/>
      <c r="C36" s="139"/>
      <c r="D36" s="139"/>
      <c r="E36" s="16"/>
      <c r="F36" s="16"/>
      <c r="G36" s="16"/>
      <c r="H36" s="16"/>
      <c r="I36" s="17"/>
      <c r="J36" s="27"/>
      <c r="K36" s="28"/>
      <c r="L36" s="27"/>
      <c r="M36" s="27"/>
      <c r="N36" s="29"/>
      <c r="O36" s="29"/>
      <c r="P36" s="30"/>
      <c r="Q36" s="39"/>
      <c r="R36" s="39"/>
      <c r="S36" s="39"/>
      <c r="T36" s="40" t="s">
        <v>43</v>
      </c>
      <c r="U36" s="40"/>
      <c r="V36" s="34">
        <v>2</v>
      </c>
      <c r="W36" s="41">
        <v>0.05</v>
      </c>
      <c r="X36" s="41">
        <v>1</v>
      </c>
      <c r="Y36" s="41">
        <f t="shared" ref="Y36" si="8">V36*W36/X36</f>
        <v>0.1</v>
      </c>
      <c r="Z36" s="121"/>
      <c r="AA36" s="126"/>
      <c r="AB36" s="114"/>
      <c r="AC36" s="119"/>
      <c r="AD36" s="107"/>
      <c r="AE36" s="107"/>
      <c r="AF36" s="107"/>
      <c r="AG36" s="1">
        <f t="shared" ref="AG36:AG41" si="9">O36*H36</f>
        <v>0</v>
      </c>
    </row>
    <row r="37" spans="1:33" s="1" customFormat="1" ht="30.6" customHeight="1">
      <c r="A37" s="134"/>
      <c r="B37" s="139"/>
      <c r="C37" s="139"/>
      <c r="D37" s="139"/>
      <c r="E37" s="16"/>
      <c r="F37" s="16"/>
      <c r="G37" s="16"/>
      <c r="H37" s="16"/>
      <c r="I37" s="17"/>
      <c r="J37" s="27"/>
      <c r="K37" s="28"/>
      <c r="L37" s="27"/>
      <c r="M37" s="27"/>
      <c r="N37" s="29"/>
      <c r="O37" s="29"/>
      <c r="P37" s="30"/>
      <c r="Q37" s="39"/>
      <c r="R37" s="39"/>
      <c r="S37" s="39"/>
      <c r="T37" s="40" t="s">
        <v>44</v>
      </c>
      <c r="U37" s="40" t="s">
        <v>45</v>
      </c>
      <c r="V37" s="34">
        <v>2</v>
      </c>
      <c r="W37" s="41">
        <v>0.04</v>
      </c>
      <c r="X37" s="41">
        <v>1</v>
      </c>
      <c r="Y37" s="90">
        <v>0.06</v>
      </c>
      <c r="Z37" s="121"/>
      <c r="AA37" s="126"/>
      <c r="AB37" s="114"/>
      <c r="AC37" s="119"/>
      <c r="AD37" s="107"/>
      <c r="AE37" s="107"/>
      <c r="AF37" s="107"/>
      <c r="AG37" s="1">
        <f t="shared" si="9"/>
        <v>0</v>
      </c>
    </row>
    <row r="38" spans="1:33" s="1" customFormat="1" ht="30.6" customHeight="1">
      <c r="A38" s="134"/>
      <c r="B38" s="139"/>
      <c r="C38" s="139"/>
      <c r="D38" s="139"/>
      <c r="E38" s="16"/>
      <c r="F38" s="16"/>
      <c r="G38" s="16"/>
      <c r="H38" s="16"/>
      <c r="I38" s="17"/>
      <c r="J38" s="27"/>
      <c r="K38" s="28"/>
      <c r="L38" s="27"/>
      <c r="M38" s="27"/>
      <c r="N38" s="29"/>
      <c r="O38" s="29"/>
      <c r="P38" s="30"/>
      <c r="Q38" s="39"/>
      <c r="R38" s="39"/>
      <c r="S38" s="39"/>
      <c r="T38" s="40" t="s">
        <v>46</v>
      </c>
      <c r="U38" s="40" t="s">
        <v>47</v>
      </c>
      <c r="V38" s="34">
        <v>2</v>
      </c>
      <c r="W38" s="41">
        <v>0.03</v>
      </c>
      <c r="X38" s="41">
        <v>1</v>
      </c>
      <c r="Y38" s="41">
        <f t="shared" ref="Y38:Y42" si="10">V38*W38/X38</f>
        <v>0.06</v>
      </c>
      <c r="Z38" s="121"/>
      <c r="AA38" s="126"/>
      <c r="AB38" s="114"/>
      <c r="AC38" s="119"/>
      <c r="AD38" s="107"/>
      <c r="AE38" s="107"/>
      <c r="AF38" s="107"/>
      <c r="AG38" s="1">
        <f t="shared" si="9"/>
        <v>0</v>
      </c>
    </row>
    <row r="39" spans="1:33" s="1" customFormat="1" ht="36.6" customHeight="1">
      <c r="A39" s="134"/>
      <c r="B39" s="139"/>
      <c r="C39" s="139"/>
      <c r="D39" s="139"/>
      <c r="E39" s="16">
        <v>2</v>
      </c>
      <c r="F39" s="86" t="s">
        <v>48</v>
      </c>
      <c r="G39" s="16" t="s">
        <v>39</v>
      </c>
      <c r="H39" s="16">
        <v>1</v>
      </c>
      <c r="I39" s="89" t="s">
        <v>120</v>
      </c>
      <c r="J39" s="31"/>
      <c r="K39" s="27"/>
      <c r="L39" s="27"/>
      <c r="M39" s="27" t="s">
        <v>49</v>
      </c>
      <c r="N39" s="32">
        <f>15*1.8*260*7.85/1000000</f>
        <v>5.5107000000000003E-2</v>
      </c>
      <c r="O39" s="32">
        <f>15*1.8*260*7.85/1000000</f>
        <v>5.5107000000000003E-2</v>
      </c>
      <c r="P39" s="30">
        <f>N39-O39</f>
        <v>0</v>
      </c>
      <c r="Q39" s="39">
        <v>5</v>
      </c>
      <c r="R39" s="39">
        <v>2.65</v>
      </c>
      <c r="S39" s="39">
        <f>(N39*Q39-P39*R39)*H39</f>
        <v>0.27553500000000003</v>
      </c>
      <c r="T39" s="42" t="s">
        <v>50</v>
      </c>
      <c r="U39" s="34" t="s">
        <v>47</v>
      </c>
      <c r="V39" s="34">
        <v>1</v>
      </c>
      <c r="W39" s="41">
        <v>0.03</v>
      </c>
      <c r="X39" s="41">
        <v>1</v>
      </c>
      <c r="Y39" s="41">
        <f t="shared" si="10"/>
        <v>0.03</v>
      </c>
      <c r="Z39" s="121"/>
      <c r="AA39" s="126"/>
      <c r="AB39" s="114"/>
      <c r="AC39" s="119"/>
      <c r="AD39" s="108"/>
      <c r="AE39" s="108"/>
      <c r="AF39" s="107"/>
      <c r="AG39" s="1">
        <f t="shared" si="9"/>
        <v>5.5107000000000003E-2</v>
      </c>
    </row>
    <row r="40" spans="1:33" s="1" customFormat="1" ht="25.95" customHeight="1">
      <c r="A40" s="134"/>
      <c r="B40" s="139"/>
      <c r="C40" s="139"/>
      <c r="D40" s="139"/>
      <c r="E40" s="16">
        <v>3</v>
      </c>
      <c r="F40" s="86" t="s">
        <v>51</v>
      </c>
      <c r="G40" s="16" t="s">
        <v>39</v>
      </c>
      <c r="H40" s="16">
        <v>1</v>
      </c>
      <c r="I40" s="17" t="s">
        <v>113</v>
      </c>
      <c r="J40" s="27"/>
      <c r="K40" s="27"/>
      <c r="L40" s="27"/>
      <c r="M40" s="27" t="s">
        <v>40</v>
      </c>
      <c r="N40" s="87">
        <v>1.9930000000000001</v>
      </c>
      <c r="O40" s="87">
        <v>1.9850000000000001</v>
      </c>
      <c r="P40" s="30">
        <f>N40-O40</f>
        <v>8.0000000000000071E-3</v>
      </c>
      <c r="Q40" s="88">
        <v>5.44</v>
      </c>
      <c r="R40" s="39">
        <v>2.65</v>
      </c>
      <c r="S40" s="39">
        <f>(N40*Q40-P40*R40)*H40</f>
        <v>10.820720000000001</v>
      </c>
      <c r="T40" s="42" t="s">
        <v>41</v>
      </c>
      <c r="U40" s="34"/>
      <c r="V40" s="34">
        <v>1</v>
      </c>
      <c r="W40" s="90">
        <v>0.08</v>
      </c>
      <c r="X40" s="41">
        <v>1</v>
      </c>
      <c r="Y40" s="41">
        <f t="shared" si="10"/>
        <v>0.08</v>
      </c>
      <c r="Z40" s="121"/>
      <c r="AA40" s="126"/>
      <c r="AB40" s="114"/>
      <c r="AC40" s="119"/>
      <c r="AD40" s="108"/>
      <c r="AE40" s="108"/>
      <c r="AF40" s="107"/>
      <c r="AG40" s="1">
        <f t="shared" si="9"/>
        <v>1.9850000000000001</v>
      </c>
    </row>
    <row r="41" spans="1:33" s="1" customFormat="1" ht="25.95" customHeight="1">
      <c r="A41" s="134"/>
      <c r="B41" s="139"/>
      <c r="C41" s="139"/>
      <c r="D41" s="139"/>
      <c r="E41" s="16"/>
      <c r="F41" s="16"/>
      <c r="G41" s="16"/>
      <c r="H41" s="16"/>
      <c r="I41" s="17"/>
      <c r="J41" s="27"/>
      <c r="K41" s="27"/>
      <c r="L41" s="27"/>
      <c r="M41" s="27"/>
      <c r="N41" s="32"/>
      <c r="O41" s="32"/>
      <c r="P41" s="30"/>
      <c r="Q41" s="39"/>
      <c r="R41" s="39"/>
      <c r="S41" s="39"/>
      <c r="T41" s="42" t="s">
        <v>52</v>
      </c>
      <c r="U41" s="34"/>
      <c r="V41" s="34">
        <v>4</v>
      </c>
      <c r="W41" s="41">
        <v>0.05</v>
      </c>
      <c r="X41" s="41">
        <v>1</v>
      </c>
      <c r="Y41" s="41">
        <f t="shared" si="10"/>
        <v>0.2</v>
      </c>
      <c r="Z41" s="121"/>
      <c r="AA41" s="126"/>
      <c r="AB41" s="114"/>
      <c r="AC41" s="119"/>
      <c r="AD41" s="108"/>
      <c r="AE41" s="108"/>
      <c r="AF41" s="107"/>
      <c r="AG41" s="1">
        <f t="shared" si="9"/>
        <v>0</v>
      </c>
    </row>
    <row r="42" spans="1:33" s="1" customFormat="1" ht="25.95" customHeight="1">
      <c r="A42" s="134"/>
      <c r="B42" s="139"/>
      <c r="C42" s="139"/>
      <c r="D42" s="139"/>
      <c r="E42" s="16"/>
      <c r="F42" s="16"/>
      <c r="G42" s="16"/>
      <c r="H42" s="16"/>
      <c r="I42" s="17"/>
      <c r="J42" s="27"/>
      <c r="K42" s="27"/>
      <c r="L42" s="27"/>
      <c r="M42" s="27"/>
      <c r="N42" s="32"/>
      <c r="O42" s="32"/>
      <c r="P42" s="30"/>
      <c r="Q42" s="39"/>
      <c r="R42" s="39"/>
      <c r="S42" s="39"/>
      <c r="T42" s="91" t="s">
        <v>116</v>
      </c>
      <c r="U42" s="92"/>
      <c r="V42" s="92">
        <v>1</v>
      </c>
      <c r="W42" s="90">
        <v>0.05</v>
      </c>
      <c r="X42" s="90">
        <v>1</v>
      </c>
      <c r="Y42" s="90">
        <f t="shared" si="10"/>
        <v>0.05</v>
      </c>
      <c r="Z42" s="121"/>
      <c r="AA42" s="126"/>
      <c r="AB42" s="114"/>
      <c r="AC42" s="119"/>
      <c r="AD42" s="108"/>
      <c r="AE42" s="108"/>
      <c r="AF42" s="107"/>
    </row>
    <row r="43" spans="1:33" s="1" customFormat="1" ht="25.95" customHeight="1">
      <c r="A43" s="134"/>
      <c r="B43" s="139"/>
      <c r="C43" s="139"/>
      <c r="D43" s="139"/>
      <c r="E43" s="16"/>
      <c r="F43" s="16"/>
      <c r="G43" s="16"/>
      <c r="H43" s="16"/>
      <c r="I43" s="17"/>
      <c r="J43" s="27"/>
      <c r="K43" s="27"/>
      <c r="L43" s="27"/>
      <c r="M43" s="27"/>
      <c r="N43" s="32"/>
      <c r="O43" s="32"/>
      <c r="P43" s="30"/>
      <c r="Q43" s="39"/>
      <c r="R43" s="39"/>
      <c r="S43" s="39"/>
      <c r="T43" s="42" t="s">
        <v>53</v>
      </c>
      <c r="U43" s="34" t="s">
        <v>54</v>
      </c>
      <c r="V43" s="34">
        <v>2</v>
      </c>
      <c r="W43" s="41"/>
      <c r="X43" s="41"/>
      <c r="Y43" s="90">
        <v>0.06</v>
      </c>
      <c r="Z43" s="121"/>
      <c r="AA43" s="126"/>
      <c r="AB43" s="114"/>
      <c r="AC43" s="119"/>
      <c r="AD43" s="108"/>
      <c r="AE43" s="108"/>
      <c r="AF43" s="107"/>
      <c r="AG43" s="1">
        <f t="shared" ref="AG43:AG48" si="11">O43*H43</f>
        <v>0</v>
      </c>
    </row>
    <row r="44" spans="1:33" s="1" customFormat="1" ht="25.95" customHeight="1">
      <c r="A44" s="134"/>
      <c r="B44" s="139"/>
      <c r="C44" s="139"/>
      <c r="D44" s="139"/>
      <c r="E44" s="16"/>
      <c r="F44" s="16"/>
      <c r="G44" s="16"/>
      <c r="H44" s="16"/>
      <c r="I44" s="17"/>
      <c r="J44" s="27"/>
      <c r="K44" s="27"/>
      <c r="L44" s="27"/>
      <c r="M44" s="27"/>
      <c r="N44" s="32"/>
      <c r="O44" s="32"/>
      <c r="P44" s="30"/>
      <c r="Q44" s="39"/>
      <c r="R44" s="39"/>
      <c r="S44" s="39"/>
      <c r="T44" s="42" t="s">
        <v>46</v>
      </c>
      <c r="U44" s="34" t="s">
        <v>47</v>
      </c>
      <c r="V44" s="34">
        <v>4</v>
      </c>
      <c r="W44" s="41"/>
      <c r="X44" s="41"/>
      <c r="Y44" s="90">
        <v>0.06</v>
      </c>
      <c r="Z44" s="121"/>
      <c r="AA44" s="126"/>
      <c r="AB44" s="114"/>
      <c r="AC44" s="119"/>
      <c r="AD44" s="108"/>
      <c r="AE44" s="108"/>
      <c r="AF44" s="107"/>
      <c r="AG44" s="1">
        <f t="shared" si="11"/>
        <v>0</v>
      </c>
    </row>
    <row r="45" spans="1:33" s="1" customFormat="1" ht="25.95" customHeight="1">
      <c r="A45" s="134"/>
      <c r="B45" s="139"/>
      <c r="C45" s="139"/>
      <c r="D45" s="139"/>
      <c r="E45" s="16"/>
      <c r="F45" s="16"/>
      <c r="G45" s="16"/>
      <c r="H45" s="16"/>
      <c r="I45" s="17"/>
      <c r="J45" s="27"/>
      <c r="K45" s="27"/>
      <c r="L45" s="27"/>
      <c r="M45" s="27"/>
      <c r="N45" s="32"/>
      <c r="O45" s="32"/>
      <c r="P45" s="30"/>
      <c r="Q45" s="39"/>
      <c r="R45" s="39"/>
      <c r="S45" s="39"/>
      <c r="T45" s="42" t="s">
        <v>55</v>
      </c>
      <c r="U45" s="34" t="s">
        <v>56</v>
      </c>
      <c r="V45" s="34">
        <v>3</v>
      </c>
      <c r="W45" s="41">
        <v>0.03</v>
      </c>
      <c r="X45" s="41">
        <v>1</v>
      </c>
      <c r="Y45" s="41">
        <f t="shared" ref="Y45:Y47" si="12">V45*W45/X45</f>
        <v>0.09</v>
      </c>
      <c r="Z45" s="121"/>
      <c r="AA45" s="126"/>
      <c r="AB45" s="114"/>
      <c r="AC45" s="119"/>
      <c r="AD45" s="108"/>
      <c r="AE45" s="108"/>
      <c r="AF45" s="107"/>
      <c r="AG45" s="1">
        <f t="shared" si="11"/>
        <v>0</v>
      </c>
    </row>
    <row r="46" spans="1:33" s="1" customFormat="1" ht="25.95" customHeight="1">
      <c r="A46" s="134"/>
      <c r="B46" s="139"/>
      <c r="C46" s="139"/>
      <c r="D46" s="139"/>
      <c r="E46" s="16">
        <v>4</v>
      </c>
      <c r="F46" s="96" t="s">
        <v>128</v>
      </c>
      <c r="G46" s="96" t="s">
        <v>39</v>
      </c>
      <c r="H46" s="96">
        <v>1</v>
      </c>
      <c r="I46" s="98" t="s">
        <v>129</v>
      </c>
      <c r="J46" s="99">
        <f>H46*O46</f>
        <v>0.1</v>
      </c>
      <c r="K46" s="100"/>
      <c r="L46" s="100"/>
      <c r="M46" s="100" t="s">
        <v>58</v>
      </c>
      <c r="N46" s="97"/>
      <c r="O46" s="97">
        <v>0.1</v>
      </c>
      <c r="P46" s="101"/>
      <c r="Q46" s="102">
        <f>7.9646</f>
        <v>7.9645999999999999</v>
      </c>
      <c r="R46" s="102"/>
      <c r="S46" s="102">
        <f>H46*O46*Q46</f>
        <v>0.79646000000000006</v>
      </c>
      <c r="T46" s="103" t="s">
        <v>130</v>
      </c>
      <c r="U46" s="104"/>
      <c r="V46" s="104"/>
      <c r="W46" s="105"/>
      <c r="X46" s="105"/>
      <c r="Y46" s="105"/>
      <c r="Z46" s="121"/>
      <c r="AA46" s="126"/>
      <c r="AB46" s="114"/>
      <c r="AC46" s="119"/>
      <c r="AD46" s="108"/>
      <c r="AE46" s="108"/>
      <c r="AF46" s="107"/>
      <c r="AG46" s="1">
        <f t="shared" si="11"/>
        <v>0.1</v>
      </c>
    </row>
    <row r="47" spans="1:33" s="1" customFormat="1" ht="32.4" customHeight="1">
      <c r="A47" s="134"/>
      <c r="B47" s="139"/>
      <c r="C47" s="139"/>
      <c r="D47" s="139"/>
      <c r="E47" s="16">
        <v>5</v>
      </c>
      <c r="F47" s="86" t="s">
        <v>59</v>
      </c>
      <c r="G47" s="16" t="s">
        <v>39</v>
      </c>
      <c r="H47" s="16">
        <v>1</v>
      </c>
      <c r="I47" s="17" t="s">
        <v>115</v>
      </c>
      <c r="J47" s="28">
        <f t="shared" ref="J47:J48" si="13">H47*O47</f>
        <v>0.41399999999999998</v>
      </c>
      <c r="K47" s="27"/>
      <c r="L47" s="27"/>
      <c r="M47" s="27" t="s">
        <v>49</v>
      </c>
      <c r="N47" s="87">
        <v>0.41899999999999998</v>
      </c>
      <c r="O47" s="87">
        <v>0.41399999999999998</v>
      </c>
      <c r="P47" s="30">
        <f>N47-O47</f>
        <v>5.0000000000000044E-3</v>
      </c>
      <c r="Q47" s="39">
        <v>5.44</v>
      </c>
      <c r="R47" s="39">
        <v>2.65</v>
      </c>
      <c r="S47" s="39">
        <f>(N47*Q47-P47*R47)*H47</f>
        <v>2.2661099999999998</v>
      </c>
      <c r="T47" s="42" t="s">
        <v>50</v>
      </c>
      <c r="U47" s="34"/>
      <c r="V47" s="34">
        <v>1</v>
      </c>
      <c r="W47" s="41">
        <v>0.06</v>
      </c>
      <c r="X47" s="41">
        <v>1</v>
      </c>
      <c r="Y47" s="90">
        <f t="shared" si="12"/>
        <v>0.06</v>
      </c>
      <c r="Z47" s="121"/>
      <c r="AA47" s="126"/>
      <c r="AB47" s="114"/>
      <c r="AC47" s="119"/>
      <c r="AD47" s="108"/>
      <c r="AE47" s="108"/>
      <c r="AF47" s="107"/>
      <c r="AG47" s="1">
        <f t="shared" si="11"/>
        <v>0.41399999999999998</v>
      </c>
    </row>
    <row r="48" spans="1:33" s="1" customFormat="1" ht="32.4" customHeight="1">
      <c r="A48" s="134"/>
      <c r="B48" s="139"/>
      <c r="C48" s="139"/>
      <c r="D48" s="139"/>
      <c r="E48" s="16"/>
      <c r="F48" s="16"/>
      <c r="G48" s="16"/>
      <c r="H48" s="16"/>
      <c r="I48" s="17"/>
      <c r="J48" s="28">
        <f t="shared" si="13"/>
        <v>0</v>
      </c>
      <c r="K48" s="27"/>
      <c r="L48" s="27"/>
      <c r="M48" s="27"/>
      <c r="N48" s="32"/>
      <c r="O48" s="32"/>
      <c r="P48" s="30"/>
      <c r="Q48" s="39"/>
      <c r="R48" s="39"/>
      <c r="S48" s="39"/>
      <c r="T48" s="42" t="s">
        <v>53</v>
      </c>
      <c r="U48" s="34" t="s">
        <v>54</v>
      </c>
      <c r="V48" s="34">
        <v>2</v>
      </c>
      <c r="W48" s="41">
        <v>0.05</v>
      </c>
      <c r="X48" s="41">
        <v>1</v>
      </c>
      <c r="Y48" s="41">
        <v>0.06</v>
      </c>
      <c r="Z48" s="121"/>
      <c r="AA48" s="126"/>
      <c r="AB48" s="114"/>
      <c r="AC48" s="119"/>
      <c r="AD48" s="108"/>
      <c r="AE48" s="108"/>
      <c r="AF48" s="107"/>
      <c r="AG48" s="1">
        <f t="shared" si="11"/>
        <v>0</v>
      </c>
    </row>
    <row r="49" spans="1:33" s="1" customFormat="1" ht="32.4" customHeight="1">
      <c r="A49" s="134"/>
      <c r="B49" s="139"/>
      <c r="C49" s="139"/>
      <c r="D49" s="139"/>
      <c r="E49" s="16"/>
      <c r="F49" s="16"/>
      <c r="G49" s="16"/>
      <c r="H49" s="16"/>
      <c r="I49" s="17"/>
      <c r="J49" s="28"/>
      <c r="K49" s="27"/>
      <c r="L49" s="27"/>
      <c r="M49" s="27"/>
      <c r="N49" s="32"/>
      <c r="O49" s="32"/>
      <c r="P49" s="30"/>
      <c r="Q49" s="39"/>
      <c r="R49" s="39"/>
      <c r="S49" s="39"/>
      <c r="T49" s="91" t="s">
        <v>117</v>
      </c>
      <c r="U49" s="92" t="s">
        <v>56</v>
      </c>
      <c r="V49" s="92">
        <v>2</v>
      </c>
      <c r="W49" s="90">
        <v>0.03</v>
      </c>
      <c r="X49" s="90">
        <v>1</v>
      </c>
      <c r="Y49" s="90">
        <f t="shared" ref="Y49:Y50" si="14">V49*W49/X49</f>
        <v>0.06</v>
      </c>
      <c r="Z49" s="121"/>
      <c r="AA49" s="126"/>
      <c r="AB49" s="114"/>
      <c r="AC49" s="119"/>
      <c r="AD49" s="108"/>
      <c r="AE49" s="108"/>
      <c r="AF49" s="107"/>
    </row>
    <row r="50" spans="1:33" s="1" customFormat="1" ht="32.4" customHeight="1">
      <c r="A50" s="134"/>
      <c r="B50" s="139"/>
      <c r="C50" s="139"/>
      <c r="D50" s="139"/>
      <c r="E50" s="16">
        <v>8</v>
      </c>
      <c r="F50" s="86" t="s">
        <v>64</v>
      </c>
      <c r="G50" s="16" t="s">
        <v>65</v>
      </c>
      <c r="H50" s="16">
        <v>1</v>
      </c>
      <c r="I50" s="17" t="s">
        <v>115</v>
      </c>
      <c r="J50" s="28">
        <f t="shared" ref="J50:J51" si="15">H50*O50</f>
        <v>0.41399999999999998</v>
      </c>
      <c r="K50" s="27"/>
      <c r="L50" s="27"/>
      <c r="M50" s="27" t="s">
        <v>40</v>
      </c>
      <c r="N50" s="87">
        <v>0.41899999999999998</v>
      </c>
      <c r="O50" s="87">
        <v>0.41399999999999998</v>
      </c>
      <c r="P50" s="30">
        <f>N50-O50</f>
        <v>5.0000000000000044E-3</v>
      </c>
      <c r="Q50" s="39">
        <v>5.44</v>
      </c>
      <c r="R50" s="39">
        <v>2.65</v>
      </c>
      <c r="S50" s="39">
        <f>(N50*Q50-P50*R50)*H50</f>
        <v>2.2661099999999998</v>
      </c>
      <c r="T50" s="42" t="s">
        <v>50</v>
      </c>
      <c r="U50" s="34"/>
      <c r="V50" s="34">
        <v>1</v>
      </c>
      <c r="W50" s="41">
        <v>0.06</v>
      </c>
      <c r="X50" s="41">
        <v>1</v>
      </c>
      <c r="Y50" s="90">
        <f t="shared" si="14"/>
        <v>0.06</v>
      </c>
      <c r="Z50" s="121"/>
      <c r="AA50" s="126"/>
      <c r="AB50" s="114"/>
      <c r="AC50" s="119"/>
      <c r="AD50" s="108"/>
      <c r="AE50" s="108"/>
      <c r="AF50" s="107"/>
      <c r="AG50" s="1">
        <f t="shared" ref="AG50:AG51" si="16">O50*H50</f>
        <v>0.41399999999999998</v>
      </c>
    </row>
    <row r="51" spans="1:33" s="1" customFormat="1" ht="32.4" customHeight="1">
      <c r="A51" s="134"/>
      <c r="B51" s="139"/>
      <c r="C51" s="139"/>
      <c r="D51" s="139"/>
      <c r="E51" s="16"/>
      <c r="F51" s="16"/>
      <c r="G51" s="16"/>
      <c r="H51" s="16"/>
      <c r="I51" s="17"/>
      <c r="J51" s="28">
        <f t="shared" si="15"/>
        <v>0</v>
      </c>
      <c r="K51" s="27"/>
      <c r="L51" s="27"/>
      <c r="M51" s="27"/>
      <c r="N51" s="32"/>
      <c r="O51" s="32"/>
      <c r="P51" s="30"/>
      <c r="Q51" s="39"/>
      <c r="R51" s="39"/>
      <c r="S51" s="39"/>
      <c r="T51" s="42" t="s">
        <v>53</v>
      </c>
      <c r="U51" s="34" t="s">
        <v>54</v>
      </c>
      <c r="V51" s="34">
        <v>2</v>
      </c>
      <c r="W51" s="41">
        <v>0.05</v>
      </c>
      <c r="X51" s="41">
        <v>1</v>
      </c>
      <c r="Y51" s="41">
        <v>0.06</v>
      </c>
      <c r="Z51" s="121"/>
      <c r="AA51" s="126"/>
      <c r="AB51" s="114"/>
      <c r="AC51" s="119"/>
      <c r="AD51" s="108"/>
      <c r="AE51" s="108"/>
      <c r="AF51" s="107"/>
      <c r="AG51" s="1">
        <f t="shared" si="16"/>
        <v>0</v>
      </c>
    </row>
    <row r="52" spans="1:33" s="1" customFormat="1" ht="32.4" customHeight="1">
      <c r="A52" s="134"/>
      <c r="B52" s="139"/>
      <c r="C52" s="139"/>
      <c r="D52" s="139"/>
      <c r="E52" s="16"/>
      <c r="F52" s="16"/>
      <c r="G52" s="16"/>
      <c r="H52" s="16"/>
      <c r="I52" s="17"/>
      <c r="J52" s="28"/>
      <c r="K52" s="27"/>
      <c r="L52" s="27"/>
      <c r="M52" s="27"/>
      <c r="N52" s="32"/>
      <c r="O52" s="32"/>
      <c r="P52" s="30"/>
      <c r="Q52" s="39"/>
      <c r="R52" s="39"/>
      <c r="S52" s="39"/>
      <c r="T52" s="91" t="s">
        <v>117</v>
      </c>
      <c r="U52" s="92" t="s">
        <v>56</v>
      </c>
      <c r="V52" s="92">
        <v>2</v>
      </c>
      <c r="W52" s="90">
        <v>0.03</v>
      </c>
      <c r="X52" s="90">
        <v>1</v>
      </c>
      <c r="Y52" s="90">
        <f t="shared" ref="Y52" si="17">V52*W52/X52</f>
        <v>0.06</v>
      </c>
      <c r="Z52" s="121"/>
      <c r="AA52" s="126"/>
      <c r="AB52" s="114"/>
      <c r="AC52" s="119"/>
      <c r="AD52" s="108"/>
      <c r="AE52" s="108"/>
      <c r="AF52" s="107"/>
    </row>
    <row r="53" spans="1:33" s="3" customFormat="1" ht="32.4" customHeight="1">
      <c r="A53" s="134"/>
      <c r="B53" s="139"/>
      <c r="C53" s="139"/>
      <c r="D53" s="139"/>
      <c r="E53" s="16">
        <v>9</v>
      </c>
      <c r="F53" s="86" t="s">
        <v>66</v>
      </c>
      <c r="G53" s="16" t="s">
        <v>39</v>
      </c>
      <c r="H53" s="16">
        <v>2</v>
      </c>
      <c r="I53" s="17" t="s">
        <v>67</v>
      </c>
      <c r="J53" s="28">
        <f t="shared" ref="J53:J56" si="18">H53*O53</f>
        <v>0.38400000000000001</v>
      </c>
      <c r="K53" s="27"/>
      <c r="L53" s="27"/>
      <c r="M53" s="27" t="s">
        <v>68</v>
      </c>
      <c r="N53" s="32"/>
      <c r="O53" s="32">
        <v>0.192</v>
      </c>
      <c r="P53" s="30"/>
      <c r="Q53" s="39">
        <v>7.9649999999999999</v>
      </c>
      <c r="R53" s="39"/>
      <c r="S53" s="39">
        <v>3</v>
      </c>
      <c r="T53" s="42"/>
      <c r="U53" s="34"/>
      <c r="V53" s="34"/>
      <c r="W53" s="41"/>
      <c r="X53" s="41"/>
      <c r="Y53" s="41"/>
      <c r="Z53" s="121"/>
      <c r="AA53" s="126"/>
      <c r="AB53" s="114"/>
      <c r="AC53" s="119"/>
      <c r="AD53" s="108"/>
      <c r="AE53" s="108"/>
      <c r="AF53" s="107"/>
      <c r="AG53" s="1">
        <f t="shared" ref="AG53:AG55" si="19">O53*H53</f>
        <v>0.38400000000000001</v>
      </c>
    </row>
    <row r="54" spans="1:33" s="3" customFormat="1" ht="32.4" customHeight="1">
      <c r="A54" s="134"/>
      <c r="B54" s="139"/>
      <c r="C54" s="139"/>
      <c r="D54" s="139"/>
      <c r="E54" s="16">
        <v>10</v>
      </c>
      <c r="F54" s="86" t="s">
        <v>69</v>
      </c>
      <c r="G54" s="16" t="s">
        <v>65</v>
      </c>
      <c r="H54" s="16">
        <v>2</v>
      </c>
      <c r="I54" s="89" t="s">
        <v>114</v>
      </c>
      <c r="J54" s="28">
        <f t="shared" si="18"/>
        <v>0.65694240000000004</v>
      </c>
      <c r="K54" s="27"/>
      <c r="L54" s="27"/>
      <c r="M54" s="27" t="s">
        <v>40</v>
      </c>
      <c r="N54" s="33"/>
      <c r="O54" s="87">
        <f>(20-2)*2*0.02466*0.37</f>
        <v>0.32847120000000002</v>
      </c>
      <c r="P54" s="30"/>
      <c r="Q54" s="39">
        <v>5.44</v>
      </c>
      <c r="R54" s="39"/>
      <c r="S54" s="39">
        <f>H54*O54*Q54</f>
        <v>3.5737666560000005</v>
      </c>
      <c r="T54" s="42" t="s">
        <v>41</v>
      </c>
      <c r="U54" s="34"/>
      <c r="V54" s="34">
        <v>2</v>
      </c>
      <c r="W54" s="41"/>
      <c r="X54" s="41"/>
      <c r="Y54" s="90">
        <v>0.06</v>
      </c>
      <c r="Z54" s="121"/>
      <c r="AA54" s="126"/>
      <c r="AB54" s="114"/>
      <c r="AC54" s="119"/>
      <c r="AD54" s="108"/>
      <c r="AE54" s="108"/>
      <c r="AF54" s="107"/>
      <c r="AG54" s="1">
        <f t="shared" si="19"/>
        <v>0.65694240000000004</v>
      </c>
    </row>
    <row r="55" spans="1:33" s="3" customFormat="1" ht="32.4" customHeight="1">
      <c r="A55" s="134"/>
      <c r="B55" s="139"/>
      <c r="C55" s="139"/>
      <c r="D55" s="139"/>
      <c r="E55" s="16">
        <v>11</v>
      </c>
      <c r="F55" s="96" t="s">
        <v>70</v>
      </c>
      <c r="G55" s="96" t="s">
        <v>39</v>
      </c>
      <c r="H55" s="96">
        <v>1</v>
      </c>
      <c r="I55" s="98" t="s">
        <v>63</v>
      </c>
      <c r="J55" s="99">
        <f t="shared" si="18"/>
        <v>0.24</v>
      </c>
      <c r="K55" s="100"/>
      <c r="L55" s="100"/>
      <c r="M55" s="100" t="s">
        <v>71</v>
      </c>
      <c r="N55" s="97"/>
      <c r="O55" s="97">
        <v>0.24</v>
      </c>
      <c r="P55" s="101"/>
      <c r="Q55" s="102">
        <v>7.9649999999999999</v>
      </c>
      <c r="R55" s="102"/>
      <c r="S55" s="102">
        <f>O55*Q55</f>
        <v>1.9116</v>
      </c>
      <c r="T55" s="103"/>
      <c r="U55" s="104"/>
      <c r="V55" s="104"/>
      <c r="W55" s="105"/>
      <c r="X55" s="105"/>
      <c r="Y55" s="105"/>
      <c r="Z55" s="121"/>
      <c r="AA55" s="126"/>
      <c r="AB55" s="114"/>
      <c r="AC55" s="119"/>
      <c r="AD55" s="108"/>
      <c r="AE55" s="108"/>
      <c r="AF55" s="107"/>
      <c r="AG55" s="1">
        <f t="shared" si="19"/>
        <v>0.24</v>
      </c>
    </row>
    <row r="56" spans="1:33" s="3" customFormat="1" ht="32.4" customHeight="1">
      <c r="A56" s="134"/>
      <c r="B56" s="139"/>
      <c r="C56" s="139"/>
      <c r="D56" s="139"/>
      <c r="E56" s="16">
        <v>12</v>
      </c>
      <c r="F56" s="16" t="s">
        <v>72</v>
      </c>
      <c r="G56" s="16" t="s">
        <v>65</v>
      </c>
      <c r="H56" s="16">
        <v>4</v>
      </c>
      <c r="I56" s="17"/>
      <c r="J56" s="28">
        <f t="shared" si="18"/>
        <v>0</v>
      </c>
      <c r="K56" s="27"/>
      <c r="L56" s="27"/>
      <c r="M56" s="27"/>
      <c r="N56" s="32"/>
      <c r="O56" s="32"/>
      <c r="P56" s="30"/>
      <c r="Q56" s="88">
        <v>0.09</v>
      </c>
      <c r="R56" s="88"/>
      <c r="S56" s="88">
        <v>0.36</v>
      </c>
      <c r="T56" s="42"/>
      <c r="U56" s="34"/>
      <c r="V56" s="34"/>
      <c r="W56" s="41"/>
      <c r="X56" s="41"/>
      <c r="Y56" s="41"/>
      <c r="Z56" s="121"/>
      <c r="AA56" s="126"/>
      <c r="AB56" s="114"/>
      <c r="AC56" s="119"/>
      <c r="AD56" s="108"/>
      <c r="AE56" s="108"/>
      <c r="AF56" s="107"/>
      <c r="AG56" s="1"/>
    </row>
    <row r="57" spans="1:33" s="3" customFormat="1" ht="32.4" customHeight="1">
      <c r="A57" s="134"/>
      <c r="B57" s="139"/>
      <c r="C57" s="139"/>
      <c r="D57" s="139"/>
      <c r="E57" s="16">
        <v>13</v>
      </c>
      <c r="F57" s="16" t="s">
        <v>78</v>
      </c>
      <c r="G57" s="16" t="s">
        <v>39</v>
      </c>
      <c r="H57" s="16">
        <v>2</v>
      </c>
      <c r="I57" s="17" t="s">
        <v>61</v>
      </c>
      <c r="J57" s="27"/>
      <c r="K57" s="27"/>
      <c r="L57" s="27"/>
      <c r="M57" s="27" t="s">
        <v>79</v>
      </c>
      <c r="N57" s="32"/>
      <c r="O57" s="32"/>
      <c r="P57" s="30"/>
      <c r="Q57" s="39">
        <v>7.0000000000000007E-2</v>
      </c>
      <c r="R57" s="39"/>
      <c r="S57" s="88">
        <f>H57*Q57</f>
        <v>0.14000000000000001</v>
      </c>
      <c r="T57" s="42" t="s">
        <v>126</v>
      </c>
      <c r="U57" s="34"/>
      <c r="V57" s="34">
        <v>12</v>
      </c>
      <c r="W57" s="41">
        <v>0.06</v>
      </c>
      <c r="X57" s="41">
        <v>1</v>
      </c>
      <c r="Y57" s="41">
        <f>V57*W57/X57</f>
        <v>0.72</v>
      </c>
      <c r="Z57" s="121"/>
      <c r="AA57" s="126"/>
      <c r="AB57" s="114"/>
      <c r="AC57" s="119"/>
      <c r="AD57" s="108"/>
      <c r="AE57" s="108"/>
      <c r="AF57" s="107"/>
      <c r="AG57" s="1">
        <f t="shared" ref="AG57:AG59" si="20">O57*H57</f>
        <v>0</v>
      </c>
    </row>
    <row r="58" spans="1:33" s="3" customFormat="1" ht="32.4" customHeight="1">
      <c r="A58" s="134"/>
      <c r="B58" s="139"/>
      <c r="C58" s="139"/>
      <c r="D58" s="139"/>
      <c r="E58" s="16">
        <v>14</v>
      </c>
      <c r="F58" s="16" t="s">
        <v>80</v>
      </c>
      <c r="G58" s="16" t="s">
        <v>39</v>
      </c>
      <c r="H58" s="16">
        <v>2</v>
      </c>
      <c r="I58" s="17" t="s">
        <v>61</v>
      </c>
      <c r="J58" s="27"/>
      <c r="K58" s="27"/>
      <c r="L58" s="27"/>
      <c r="M58" s="27" t="s">
        <v>79</v>
      </c>
      <c r="N58" s="32"/>
      <c r="O58" s="32"/>
      <c r="P58" s="30"/>
      <c r="Q58" s="39">
        <v>7.0000000000000007E-2</v>
      </c>
      <c r="R58" s="39"/>
      <c r="S58" s="88">
        <f>H58*Q58</f>
        <v>0.14000000000000001</v>
      </c>
      <c r="T58" s="42"/>
      <c r="U58" s="34"/>
      <c r="V58" s="34"/>
      <c r="W58" s="41"/>
      <c r="X58" s="41"/>
      <c r="Y58" s="41"/>
      <c r="Z58" s="121"/>
      <c r="AA58" s="126"/>
      <c r="AB58" s="114"/>
      <c r="AC58" s="119"/>
      <c r="AD58" s="108"/>
      <c r="AE58" s="108"/>
      <c r="AF58" s="107"/>
      <c r="AG58" s="1">
        <f t="shared" si="20"/>
        <v>0</v>
      </c>
    </row>
    <row r="59" spans="1:33" s="3" customFormat="1" ht="32.4" customHeight="1">
      <c r="A59" s="134"/>
      <c r="B59" s="139"/>
      <c r="C59" s="139"/>
      <c r="D59" s="139"/>
      <c r="E59" s="16">
        <v>15</v>
      </c>
      <c r="F59" s="16" t="s">
        <v>81</v>
      </c>
      <c r="G59" s="16" t="s">
        <v>39</v>
      </c>
      <c r="H59" s="16">
        <v>1</v>
      </c>
      <c r="I59" s="17" t="s">
        <v>61</v>
      </c>
      <c r="J59" s="27"/>
      <c r="K59" s="27"/>
      <c r="L59" s="27"/>
      <c r="M59" s="27" t="s">
        <v>82</v>
      </c>
      <c r="N59" s="32"/>
      <c r="O59" s="32"/>
      <c r="P59" s="30"/>
      <c r="Q59" s="39">
        <v>5.13</v>
      </c>
      <c r="R59" s="39"/>
      <c r="S59" s="88">
        <v>0.85</v>
      </c>
      <c r="T59" s="42"/>
      <c r="U59" s="34"/>
      <c r="V59" s="34"/>
      <c r="W59" s="41"/>
      <c r="X59" s="41"/>
      <c r="Y59" s="41"/>
      <c r="Z59" s="121"/>
      <c r="AA59" s="126"/>
      <c r="AB59" s="114"/>
      <c r="AC59" s="119"/>
      <c r="AD59" s="108"/>
      <c r="AE59" s="108"/>
      <c r="AF59" s="107"/>
      <c r="AG59" s="1">
        <f t="shared" si="20"/>
        <v>0</v>
      </c>
    </row>
    <row r="60" spans="1:33" s="3" customFormat="1" ht="32.4" customHeight="1">
      <c r="A60" s="134"/>
      <c r="B60" s="139"/>
      <c r="C60" s="139"/>
      <c r="D60" s="139"/>
      <c r="E60" s="16"/>
      <c r="F60" s="16"/>
      <c r="G60" s="16"/>
      <c r="H60" s="16"/>
      <c r="I60" s="17"/>
      <c r="J60" s="28"/>
      <c r="K60" s="27"/>
      <c r="L60" s="27"/>
      <c r="M60" s="27"/>
      <c r="N60" s="32"/>
      <c r="O60" s="32"/>
      <c r="P60" s="30"/>
      <c r="Q60" s="95"/>
      <c r="R60" s="95"/>
      <c r="S60" s="95"/>
      <c r="T60" s="91" t="s">
        <v>123</v>
      </c>
      <c r="U60" s="92"/>
      <c r="V60" s="92">
        <v>44</v>
      </c>
      <c r="W60" s="90">
        <v>0.06</v>
      </c>
      <c r="X60" s="90">
        <v>1</v>
      </c>
      <c r="Y60" s="90">
        <f>V60*W60/X60</f>
        <v>2.6399999999999997</v>
      </c>
      <c r="Z60" s="121"/>
      <c r="AA60" s="126"/>
      <c r="AB60" s="114"/>
      <c r="AC60" s="119"/>
      <c r="AD60" s="108"/>
      <c r="AE60" s="108"/>
      <c r="AF60" s="107"/>
      <c r="AG60" s="1"/>
    </row>
    <row r="61" spans="1:33" s="3" customFormat="1" ht="32.4" customHeight="1">
      <c r="A61" s="134"/>
      <c r="B61" s="139"/>
      <c r="C61" s="139"/>
      <c r="D61" s="139"/>
      <c r="E61" s="16"/>
      <c r="F61" s="16"/>
      <c r="G61" s="16"/>
      <c r="H61" s="16"/>
      <c r="I61" s="17"/>
      <c r="J61" s="28"/>
      <c r="K61" s="27"/>
      <c r="L61" s="27"/>
      <c r="M61" s="27"/>
      <c r="N61" s="32"/>
      <c r="O61" s="32"/>
      <c r="P61" s="30"/>
      <c r="Q61" s="39"/>
      <c r="R61" s="39"/>
      <c r="S61" s="39"/>
      <c r="T61" s="42" t="s">
        <v>124</v>
      </c>
      <c r="U61" s="34"/>
      <c r="V61" s="92">
        <f>35-6</f>
        <v>29</v>
      </c>
      <c r="W61" s="94">
        <v>0.06</v>
      </c>
      <c r="X61" s="41">
        <v>1</v>
      </c>
      <c r="Y61" s="90">
        <f>V61*W61/X61</f>
        <v>1.74</v>
      </c>
      <c r="Z61" s="121"/>
      <c r="AA61" s="126"/>
      <c r="AB61" s="114"/>
      <c r="AC61" s="119"/>
      <c r="AD61" s="108"/>
      <c r="AE61" s="108"/>
      <c r="AF61" s="107"/>
      <c r="AG61" s="1"/>
    </row>
    <row r="62" spans="1:33" s="3" customFormat="1" ht="32.4" customHeight="1">
      <c r="A62" s="134"/>
      <c r="B62" s="139"/>
      <c r="C62" s="139"/>
      <c r="D62" s="139"/>
      <c r="E62" s="16"/>
      <c r="F62" s="16"/>
      <c r="G62" s="16"/>
      <c r="H62" s="16"/>
      <c r="I62" s="17"/>
      <c r="J62" s="28"/>
      <c r="K62" s="27"/>
      <c r="L62" s="27"/>
      <c r="M62" s="27"/>
      <c r="N62" s="32"/>
      <c r="O62" s="32"/>
      <c r="P62" s="30"/>
      <c r="Q62" s="39"/>
      <c r="R62" s="39"/>
      <c r="S62" s="39"/>
      <c r="T62" s="42" t="s">
        <v>73</v>
      </c>
      <c r="U62" s="34"/>
      <c r="V62" s="34">
        <v>8</v>
      </c>
      <c r="W62" s="41"/>
      <c r="X62" s="41"/>
      <c r="Y62" s="90">
        <v>0.36</v>
      </c>
      <c r="Z62" s="121"/>
      <c r="AA62" s="126"/>
      <c r="AB62" s="114"/>
      <c r="AC62" s="119"/>
      <c r="AD62" s="108"/>
      <c r="AE62" s="108"/>
      <c r="AF62" s="107"/>
      <c r="AG62" s="1"/>
    </row>
    <row r="63" spans="1:33" s="3" customFormat="1" ht="32.4" customHeight="1">
      <c r="A63" s="134"/>
      <c r="B63" s="139"/>
      <c r="C63" s="139"/>
      <c r="D63" s="139"/>
      <c r="E63" s="16"/>
      <c r="F63" s="16"/>
      <c r="G63" s="16"/>
      <c r="H63" s="16"/>
      <c r="I63" s="17"/>
      <c r="J63" s="28"/>
      <c r="K63" s="27"/>
      <c r="L63" s="27"/>
      <c r="M63" s="27"/>
      <c r="N63" s="32"/>
      <c r="O63" s="32"/>
      <c r="P63" s="30"/>
      <c r="Q63" s="39"/>
      <c r="R63" s="39"/>
      <c r="S63" s="39"/>
      <c r="T63" s="42" t="s">
        <v>74</v>
      </c>
      <c r="U63" s="34"/>
      <c r="V63" s="34"/>
      <c r="W63" s="41"/>
      <c r="X63" s="41"/>
      <c r="Y63" s="41">
        <v>3</v>
      </c>
      <c r="Z63" s="121"/>
      <c r="AA63" s="126"/>
      <c r="AB63" s="114"/>
      <c r="AC63" s="119"/>
      <c r="AD63" s="108"/>
      <c r="AE63" s="108"/>
      <c r="AF63" s="107"/>
      <c r="AG63" s="1"/>
    </row>
    <row r="64" spans="1:33" s="3" customFormat="1" ht="34.200000000000003" customHeight="1">
      <c r="A64" s="134"/>
      <c r="B64" s="139"/>
      <c r="C64" s="139"/>
      <c r="D64" s="139"/>
      <c r="E64" s="16"/>
      <c r="F64" s="17"/>
      <c r="G64" s="17"/>
      <c r="H64" s="17"/>
      <c r="I64" s="34"/>
      <c r="J64" s="28"/>
      <c r="K64" s="27"/>
      <c r="L64" s="27"/>
      <c r="M64" s="27"/>
      <c r="N64" s="33"/>
      <c r="O64" s="32"/>
      <c r="P64" s="30"/>
      <c r="Q64" s="39"/>
      <c r="R64" s="39"/>
      <c r="S64" s="39"/>
      <c r="T64" s="42"/>
      <c r="U64" s="43"/>
      <c r="V64" s="34"/>
      <c r="W64" s="44"/>
      <c r="X64" s="41"/>
      <c r="Y64" s="41"/>
      <c r="Z64" s="122"/>
      <c r="AA64" s="127"/>
      <c r="AB64" s="115"/>
      <c r="AC64" s="119"/>
      <c r="AD64" s="108"/>
      <c r="AE64" s="108"/>
      <c r="AF64" s="107"/>
      <c r="AG64" s="1"/>
    </row>
    <row r="65" spans="1:32" s="1" customFormat="1" ht="22.95" customHeight="1">
      <c r="A65" s="135"/>
      <c r="B65" s="140"/>
      <c r="C65" s="140"/>
      <c r="D65" s="140"/>
      <c r="E65" s="16"/>
      <c r="F65" s="128" t="s">
        <v>34</v>
      </c>
      <c r="G65" s="129"/>
      <c r="H65" s="129"/>
      <c r="I65" s="129"/>
      <c r="J65" s="129"/>
      <c r="K65" s="129"/>
      <c r="L65" s="129"/>
      <c r="M65" s="129"/>
      <c r="N65" s="130"/>
      <c r="O65" s="130"/>
      <c r="P65" s="130"/>
      <c r="Q65" s="131"/>
      <c r="R65" s="132"/>
      <c r="S65" s="45">
        <f>SUM(S35:S64)</f>
        <v>28.658321656000005</v>
      </c>
      <c r="T65" s="46"/>
      <c r="U65" s="47"/>
      <c r="V65" s="47"/>
      <c r="W65" s="48"/>
      <c r="X65" s="48"/>
      <c r="Y65" s="60">
        <f>SUM(Y35:Y64)</f>
        <v>9.73</v>
      </c>
      <c r="Z65" s="60">
        <f>(S65+Y65)*Z35</f>
        <v>43.762686687840002</v>
      </c>
      <c r="AA65" s="111">
        <v>5</v>
      </c>
      <c r="AB65" s="112"/>
      <c r="AC65" s="59">
        <f>Z65+AA65</f>
        <v>48.762686687840002</v>
      </c>
      <c r="AD65" s="61"/>
      <c r="AE65" s="61"/>
      <c r="AF65" s="62"/>
    </row>
    <row r="66" spans="1:32" s="3" customFormat="1" ht="22.95" customHeight="1">
      <c r="A66" s="18"/>
      <c r="B66" s="19"/>
      <c r="C66" s="19"/>
      <c r="D66" s="19"/>
      <c r="E66" s="19"/>
      <c r="F66" s="20"/>
      <c r="G66" s="20"/>
      <c r="H66" s="20"/>
      <c r="I66" s="20"/>
      <c r="J66" s="20"/>
      <c r="K66" s="20"/>
      <c r="L66" s="20"/>
      <c r="M66" s="20"/>
      <c r="N66" s="35"/>
      <c r="O66" s="35"/>
      <c r="P66" s="35"/>
      <c r="Q66" s="49"/>
      <c r="R66" s="49"/>
      <c r="S66" s="50"/>
      <c r="T66" s="51"/>
      <c r="U66" s="52"/>
      <c r="V66" s="52"/>
      <c r="W66" s="53"/>
      <c r="X66" s="53"/>
      <c r="Y66" s="63"/>
      <c r="Z66" s="63"/>
      <c r="AA66" s="63"/>
      <c r="AB66" s="63"/>
      <c r="AC66" s="64"/>
      <c r="AD66" s="18"/>
      <c r="AE66" s="18"/>
      <c r="AF66" s="18"/>
    </row>
    <row r="67" spans="1:32" s="3" customFormat="1" ht="22.95" customHeight="1">
      <c r="A67" s="21"/>
      <c r="B67" s="22"/>
      <c r="C67" s="22"/>
      <c r="D67" s="22"/>
      <c r="E67" s="22"/>
      <c r="F67" s="23"/>
      <c r="G67" s="23"/>
      <c r="H67" s="23"/>
      <c r="I67" s="23"/>
      <c r="J67" s="23"/>
      <c r="K67" s="23"/>
      <c r="L67" s="23"/>
      <c r="M67" s="23"/>
      <c r="N67" s="36"/>
      <c r="O67" s="36"/>
      <c r="P67" s="36"/>
      <c r="Q67" s="54"/>
      <c r="R67" s="54"/>
      <c r="S67" s="55"/>
      <c r="T67" s="56"/>
      <c r="U67" s="57"/>
      <c r="V67" s="57"/>
      <c r="W67" s="58"/>
      <c r="X67" s="58"/>
      <c r="Y67" s="65"/>
      <c r="Z67" s="65"/>
      <c r="AA67" s="65"/>
      <c r="AB67" s="65"/>
      <c r="AC67" s="66"/>
      <c r="AD67" s="21"/>
      <c r="AE67" s="21"/>
      <c r="AF67" s="21"/>
    </row>
    <row r="68" spans="1:32">
      <c r="B68" s="24"/>
      <c r="C68" s="24"/>
    </row>
    <row r="69" spans="1:32">
      <c r="B69" s="24"/>
      <c r="C69" s="24"/>
    </row>
    <row r="70" spans="1:32">
      <c r="B70" s="24"/>
      <c r="C70" s="24"/>
    </row>
    <row r="71" spans="1:32">
      <c r="B71" s="24"/>
      <c r="C71" s="24"/>
    </row>
    <row r="72" spans="1:32">
      <c r="B72" s="24"/>
      <c r="C72" s="24"/>
    </row>
    <row r="73" spans="1:32">
      <c r="B73" s="24"/>
      <c r="C73" s="24"/>
    </row>
    <row r="74" spans="1:32">
      <c r="B74" s="24"/>
      <c r="C74" s="24"/>
    </row>
    <row r="75" spans="1:32">
      <c r="B75" s="24"/>
      <c r="C75" s="24"/>
    </row>
    <row r="76" spans="1:32">
      <c r="B76" s="24"/>
      <c r="C76" s="24"/>
    </row>
    <row r="77" spans="1:32">
      <c r="B77" s="24"/>
      <c r="C77" s="24"/>
    </row>
    <row r="78" spans="1:32">
      <c r="B78" s="24"/>
      <c r="C78" s="24"/>
    </row>
    <row r="79" spans="1:32">
      <c r="B79" s="24"/>
      <c r="C79" s="24"/>
    </row>
    <row r="80" spans="1:32">
      <c r="B80" s="24"/>
      <c r="C80" s="24"/>
    </row>
    <row r="81" spans="2:3">
      <c r="B81" s="24"/>
      <c r="C81" s="24"/>
    </row>
    <row r="82" spans="2:3">
      <c r="B82" s="24"/>
      <c r="C82" s="24"/>
    </row>
    <row r="83" spans="2:3">
      <c r="B83" s="24"/>
      <c r="C83" s="24"/>
    </row>
    <row r="84" spans="2:3">
      <c r="B84" s="24"/>
      <c r="C84" s="24"/>
    </row>
    <row r="85" spans="2:3">
      <c r="B85" s="24"/>
      <c r="C85" s="24"/>
    </row>
    <row r="86" spans="2:3">
      <c r="B86" s="24"/>
      <c r="C86" s="24"/>
    </row>
    <row r="87" spans="2:3">
      <c r="B87" s="24"/>
      <c r="C87" s="24"/>
    </row>
  </sheetData>
  <autoFilter ref="A3:XDE65" xr:uid="{00000000-0009-0000-0000-000000000000}"/>
  <mergeCells count="47">
    <mergeCell ref="AC35:AC64"/>
    <mergeCell ref="AD35:AD64"/>
    <mergeCell ref="AE35:AE64"/>
    <mergeCell ref="AF35:AF64"/>
    <mergeCell ref="F65:R65"/>
    <mergeCell ref="AA65:AB65"/>
    <mergeCell ref="F34:R34"/>
    <mergeCell ref="AA34:AB34"/>
    <mergeCell ref="A35:A65"/>
    <mergeCell ref="B35:B65"/>
    <mergeCell ref="C35:C65"/>
    <mergeCell ref="D35:D65"/>
    <mergeCell ref="Z35:Z64"/>
    <mergeCell ref="AA35:AA64"/>
    <mergeCell ref="AB35:AB64"/>
    <mergeCell ref="A4:A34"/>
    <mergeCell ref="B4:B34"/>
    <mergeCell ref="C4:C34"/>
    <mergeCell ref="D4:D34"/>
    <mergeCell ref="Z4:Z33"/>
    <mergeCell ref="AA4:AA33"/>
    <mergeCell ref="AB4:AB33"/>
    <mergeCell ref="AC4:AC33"/>
    <mergeCell ref="AD4:AD33"/>
    <mergeCell ref="AE4:AE33"/>
    <mergeCell ref="AF4:AF33"/>
    <mergeCell ref="AB2:AB3"/>
    <mergeCell ref="AC2:AC3"/>
    <mergeCell ref="AD2:AD3"/>
    <mergeCell ref="AE2:AE3"/>
    <mergeCell ref="AF2:AF3"/>
    <mergeCell ref="AA2:AA3"/>
    <mergeCell ref="A1:AF1"/>
    <mergeCell ref="B2:B3"/>
    <mergeCell ref="C2:C3"/>
    <mergeCell ref="D2:D3"/>
    <mergeCell ref="F2:F3"/>
    <mergeCell ref="G2:G3"/>
    <mergeCell ref="H2:H3"/>
    <mergeCell ref="I2:I3"/>
    <mergeCell ref="J2:J3"/>
    <mergeCell ref="K2:M2"/>
    <mergeCell ref="N2:P2"/>
    <mergeCell ref="Q2:R2"/>
    <mergeCell ref="S2:S3"/>
    <mergeCell ref="T2:Y2"/>
    <mergeCell ref="Z2:Z3"/>
  </mergeCells>
  <phoneticPr fontId="19" type="noConversion"/>
  <conditionalFormatting sqref="J4:M7">
    <cfRule type="duplicateValues" dxfId="6" priority="3"/>
  </conditionalFormatting>
  <conditionalFormatting sqref="D68:E1048576">
    <cfRule type="duplicateValues" dxfId="5" priority="2"/>
  </conditionalFormatting>
  <conditionalFormatting sqref="J35:M38">
    <cfRule type="duplicateValues" dxfId="4" priority="1"/>
  </conditionalFormatting>
  <pageMargins left="0.70866141732283505" right="0.70866141732283505" top="0.74803149606299202" bottom="0.74803149606299202" header="0.31496062992126" footer="0.31496062992126"/>
  <pageSetup paperSize="9" scale="37" orientation="landscape" horizontalDpi="200" verticalDpi="300" r:id="rId1"/>
  <rowBreaks count="1" manualBreakCount="1">
    <brk id="65" max="16383" man="1"/>
  </rowBreaks>
  <colBreaks count="1" manualBreakCount="1">
    <brk id="32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C6F0A-F57F-418C-911C-904983086AAD}">
  <dimension ref="A1:XDE87"/>
  <sheetViews>
    <sheetView tabSelected="1" view="pageBreakPreview" zoomScale="70" zoomScaleNormal="80" zoomScaleSheetLayoutView="70" workbookViewId="0">
      <pane xSplit="4" ySplit="3" topLeftCell="E52" activePane="bottomRight" state="frozen"/>
      <selection pane="topRight" activeCell="E1" sqref="E1"/>
      <selection pane="bottomLeft" activeCell="A4" sqref="A4"/>
      <selection pane="bottomRight" activeCell="AD35" sqref="AD35:AD64"/>
    </sheetView>
  </sheetViews>
  <sheetFormatPr defaultColWidth="9" defaultRowHeight="15.6"/>
  <cols>
    <col min="1" max="1" width="6.21875" style="4" customWidth="1"/>
    <col min="2" max="3" width="11.77734375" style="5" customWidth="1"/>
    <col min="4" max="4" width="10.109375" style="6" customWidth="1"/>
    <col min="5" max="5" width="3.109375" style="6" customWidth="1"/>
    <col min="6" max="6" width="16.77734375" style="4" customWidth="1"/>
    <col min="7" max="7" width="7.77734375" style="4" customWidth="1"/>
    <col min="8" max="8" width="4.21875" style="4" customWidth="1"/>
    <col min="9" max="9" width="15.21875" style="7" customWidth="1"/>
    <col min="10" max="10" width="8.109375" style="8" customWidth="1"/>
    <col min="11" max="13" width="4.44140625" style="8" customWidth="1"/>
    <col min="14" max="15" width="7.33203125" style="9" customWidth="1"/>
    <col min="16" max="16" width="6.6640625" style="9" customWidth="1"/>
    <col min="17" max="18" width="5.77734375" style="10" customWidth="1"/>
    <col min="19" max="19" width="7" style="10" customWidth="1"/>
    <col min="20" max="20" width="11.109375" style="4" customWidth="1"/>
    <col min="21" max="21" width="5.109375" style="4" customWidth="1"/>
    <col min="22" max="22" width="7" style="4" customWidth="1"/>
    <col min="23" max="23" width="9.44140625" style="10" customWidth="1"/>
    <col min="24" max="24" width="7" style="10" customWidth="1"/>
    <col min="25" max="25" width="8.6640625" style="10" customWidth="1"/>
    <col min="26" max="26" width="8.88671875" style="10" customWidth="1"/>
    <col min="27" max="27" width="27" style="10" customWidth="1"/>
    <col min="28" max="28" width="8.88671875" style="10" customWidth="1"/>
    <col min="29" max="29" width="21.77734375" style="11" customWidth="1"/>
    <col min="30" max="30" width="11.6640625" style="4" customWidth="1"/>
    <col min="31" max="31" width="11" style="4" customWidth="1"/>
    <col min="32" max="32" width="9.21875" style="4" customWidth="1"/>
    <col min="33" max="33" width="0" style="4" hidden="1" customWidth="1"/>
    <col min="34" max="185" width="9" style="4"/>
    <col min="186" max="186" width="5" style="4" customWidth="1"/>
    <col min="187" max="187" width="15" style="4" customWidth="1"/>
    <col min="188" max="189" width="14.6640625" style="4" customWidth="1"/>
    <col min="190" max="190" width="6.21875" style="4" customWidth="1"/>
    <col min="191" max="193" width="10.109375" style="4" customWidth="1"/>
    <col min="194" max="194" width="10.44140625" style="4" customWidth="1"/>
    <col min="195" max="212" width="9" style="4"/>
    <col min="213" max="213" width="6.44140625" style="4" customWidth="1"/>
    <col min="214" max="214" width="12.21875" style="4" customWidth="1"/>
    <col min="215" max="215" width="28.21875" style="4" customWidth="1"/>
    <col min="216" max="216" width="13.77734375" style="4" customWidth="1"/>
    <col min="217" max="217" width="5.6640625" style="4" customWidth="1"/>
    <col min="218" max="219" width="9.33203125" style="4" customWidth="1"/>
    <col min="220" max="220" width="13.109375" style="4" customWidth="1"/>
    <col min="221" max="441" width="9" style="4"/>
    <col min="442" max="442" width="5" style="4" customWidth="1"/>
    <col min="443" max="443" width="15" style="4" customWidth="1"/>
    <col min="444" max="445" width="14.6640625" style="4" customWidth="1"/>
    <col min="446" max="446" width="6.21875" style="4" customWidth="1"/>
    <col min="447" max="449" width="10.109375" style="4" customWidth="1"/>
    <col min="450" max="450" width="10.44140625" style="4" customWidth="1"/>
    <col min="451" max="468" width="9" style="4"/>
    <col min="469" max="469" width="6.44140625" style="4" customWidth="1"/>
    <col min="470" max="470" width="12.21875" style="4" customWidth="1"/>
    <col min="471" max="471" width="28.21875" style="4" customWidth="1"/>
    <col min="472" max="472" width="13.77734375" style="4" customWidth="1"/>
    <col min="473" max="473" width="5.6640625" style="4" customWidth="1"/>
    <col min="474" max="475" width="9.33203125" style="4" customWidth="1"/>
    <col min="476" max="476" width="13.109375" style="4" customWidth="1"/>
    <col min="477" max="697" width="9" style="4"/>
    <col min="698" max="698" width="5" style="4" customWidth="1"/>
    <col min="699" max="699" width="15" style="4" customWidth="1"/>
    <col min="700" max="701" width="14.6640625" style="4" customWidth="1"/>
    <col min="702" max="702" width="6.21875" style="4" customWidth="1"/>
    <col min="703" max="705" width="10.109375" style="4" customWidth="1"/>
    <col min="706" max="706" width="10.44140625" style="4" customWidth="1"/>
    <col min="707" max="724" width="9" style="4"/>
    <col min="725" max="725" width="6.44140625" style="4" customWidth="1"/>
    <col min="726" max="726" width="12.21875" style="4" customWidth="1"/>
    <col min="727" max="727" width="28.21875" style="4" customWidth="1"/>
    <col min="728" max="728" width="13.77734375" style="4" customWidth="1"/>
    <col min="729" max="729" width="5.6640625" style="4" customWidth="1"/>
    <col min="730" max="731" width="9.33203125" style="4" customWidth="1"/>
    <col min="732" max="732" width="13.109375" style="4" customWidth="1"/>
    <col min="733" max="953" width="9" style="4"/>
    <col min="954" max="954" width="5" style="4" customWidth="1"/>
    <col min="955" max="955" width="15" style="4" customWidth="1"/>
    <col min="956" max="957" width="14.6640625" style="4" customWidth="1"/>
    <col min="958" max="958" width="6.21875" style="4" customWidth="1"/>
    <col min="959" max="961" width="10.109375" style="4" customWidth="1"/>
    <col min="962" max="962" width="10.44140625" style="4" customWidth="1"/>
    <col min="963" max="980" width="9" style="4"/>
    <col min="981" max="981" width="6.44140625" style="4" customWidth="1"/>
    <col min="982" max="982" width="12.21875" style="4" customWidth="1"/>
    <col min="983" max="983" width="28.21875" style="4" customWidth="1"/>
    <col min="984" max="984" width="13.77734375" style="4" customWidth="1"/>
    <col min="985" max="985" width="5.6640625" style="4" customWidth="1"/>
    <col min="986" max="987" width="9.33203125" style="4" customWidth="1"/>
    <col min="988" max="988" width="13.109375" style="4" customWidth="1"/>
    <col min="989" max="1209" width="9" style="4"/>
    <col min="1210" max="1210" width="5" style="4" customWidth="1"/>
    <col min="1211" max="1211" width="15" style="4" customWidth="1"/>
    <col min="1212" max="1213" width="14.6640625" style="4" customWidth="1"/>
    <col min="1214" max="1214" width="6.21875" style="4" customWidth="1"/>
    <col min="1215" max="1217" width="10.109375" style="4" customWidth="1"/>
    <col min="1218" max="1218" width="10.44140625" style="4" customWidth="1"/>
    <col min="1219" max="1236" width="9" style="4"/>
    <col min="1237" max="1237" width="6.44140625" style="4" customWidth="1"/>
    <col min="1238" max="1238" width="12.21875" style="4" customWidth="1"/>
    <col min="1239" max="1239" width="28.21875" style="4" customWidth="1"/>
    <col min="1240" max="1240" width="13.77734375" style="4" customWidth="1"/>
    <col min="1241" max="1241" width="5.6640625" style="4" customWidth="1"/>
    <col min="1242" max="1243" width="9.33203125" style="4" customWidth="1"/>
    <col min="1244" max="1244" width="13.109375" style="4" customWidth="1"/>
    <col min="1245" max="1465" width="9" style="4"/>
    <col min="1466" max="1466" width="5" style="4" customWidth="1"/>
    <col min="1467" max="1467" width="15" style="4" customWidth="1"/>
    <col min="1468" max="1469" width="14.6640625" style="4" customWidth="1"/>
    <col min="1470" max="1470" width="6.21875" style="4" customWidth="1"/>
    <col min="1471" max="1473" width="10.109375" style="4" customWidth="1"/>
    <col min="1474" max="1474" width="10.44140625" style="4" customWidth="1"/>
    <col min="1475" max="1492" width="9" style="4"/>
    <col min="1493" max="1493" width="6.44140625" style="4" customWidth="1"/>
    <col min="1494" max="1494" width="12.21875" style="4" customWidth="1"/>
    <col min="1495" max="1495" width="28.21875" style="4" customWidth="1"/>
    <col min="1496" max="1496" width="13.77734375" style="4" customWidth="1"/>
    <col min="1497" max="1497" width="5.6640625" style="4" customWidth="1"/>
    <col min="1498" max="1499" width="9.33203125" style="4" customWidth="1"/>
    <col min="1500" max="1500" width="13.109375" style="4" customWidth="1"/>
    <col min="1501" max="1721" width="9" style="4"/>
    <col min="1722" max="1722" width="5" style="4" customWidth="1"/>
    <col min="1723" max="1723" width="15" style="4" customWidth="1"/>
    <col min="1724" max="1725" width="14.6640625" style="4" customWidth="1"/>
    <col min="1726" max="1726" width="6.21875" style="4" customWidth="1"/>
    <col min="1727" max="1729" width="10.109375" style="4" customWidth="1"/>
    <col min="1730" max="1730" width="10.44140625" style="4" customWidth="1"/>
    <col min="1731" max="1748" width="9" style="4"/>
    <col min="1749" max="1749" width="6.44140625" style="4" customWidth="1"/>
    <col min="1750" max="1750" width="12.21875" style="4" customWidth="1"/>
    <col min="1751" max="1751" width="28.21875" style="4" customWidth="1"/>
    <col min="1752" max="1752" width="13.77734375" style="4" customWidth="1"/>
    <col min="1753" max="1753" width="5.6640625" style="4" customWidth="1"/>
    <col min="1754" max="1755" width="9.33203125" style="4" customWidth="1"/>
    <col min="1756" max="1756" width="13.109375" style="4" customWidth="1"/>
    <col min="1757" max="1977" width="9" style="4"/>
    <col min="1978" max="1978" width="5" style="4" customWidth="1"/>
    <col min="1979" max="1979" width="15" style="4" customWidth="1"/>
    <col min="1980" max="1981" width="14.6640625" style="4" customWidth="1"/>
    <col min="1982" max="1982" width="6.21875" style="4" customWidth="1"/>
    <col min="1983" max="1985" width="10.109375" style="4" customWidth="1"/>
    <col min="1986" max="1986" width="10.44140625" style="4" customWidth="1"/>
    <col min="1987" max="2004" width="9" style="4"/>
    <col min="2005" max="2005" width="6.44140625" style="4" customWidth="1"/>
    <col min="2006" max="2006" width="12.21875" style="4" customWidth="1"/>
    <col min="2007" max="2007" width="28.21875" style="4" customWidth="1"/>
    <col min="2008" max="2008" width="13.77734375" style="4" customWidth="1"/>
    <col min="2009" max="2009" width="5.6640625" style="4" customWidth="1"/>
    <col min="2010" max="2011" width="9.33203125" style="4" customWidth="1"/>
    <col min="2012" max="2012" width="13.109375" style="4" customWidth="1"/>
    <col min="2013" max="2233" width="9" style="4"/>
    <col min="2234" max="2234" width="5" style="4" customWidth="1"/>
    <col min="2235" max="2235" width="15" style="4" customWidth="1"/>
    <col min="2236" max="2237" width="14.6640625" style="4" customWidth="1"/>
    <col min="2238" max="2238" width="6.21875" style="4" customWidth="1"/>
    <col min="2239" max="2241" width="10.109375" style="4" customWidth="1"/>
    <col min="2242" max="2242" width="10.44140625" style="4" customWidth="1"/>
    <col min="2243" max="2260" width="9" style="4"/>
    <col min="2261" max="2261" width="6.44140625" style="4" customWidth="1"/>
    <col min="2262" max="2262" width="12.21875" style="4" customWidth="1"/>
    <col min="2263" max="2263" width="28.21875" style="4" customWidth="1"/>
    <col min="2264" max="2264" width="13.77734375" style="4" customWidth="1"/>
    <col min="2265" max="2265" width="5.6640625" style="4" customWidth="1"/>
    <col min="2266" max="2267" width="9.33203125" style="4" customWidth="1"/>
    <col min="2268" max="2268" width="13.109375" style="4" customWidth="1"/>
    <col min="2269" max="2489" width="9" style="4"/>
    <col min="2490" max="2490" width="5" style="4" customWidth="1"/>
    <col min="2491" max="2491" width="15" style="4" customWidth="1"/>
    <col min="2492" max="2493" width="14.6640625" style="4" customWidth="1"/>
    <col min="2494" max="2494" width="6.21875" style="4" customWidth="1"/>
    <col min="2495" max="2497" width="10.109375" style="4" customWidth="1"/>
    <col min="2498" max="2498" width="10.44140625" style="4" customWidth="1"/>
    <col min="2499" max="2516" width="9" style="4"/>
    <col min="2517" max="2517" width="6.44140625" style="4" customWidth="1"/>
    <col min="2518" max="2518" width="12.21875" style="4" customWidth="1"/>
    <col min="2519" max="2519" width="28.21875" style="4" customWidth="1"/>
    <col min="2520" max="2520" width="13.77734375" style="4" customWidth="1"/>
    <col min="2521" max="2521" width="5.6640625" style="4" customWidth="1"/>
    <col min="2522" max="2523" width="9.33203125" style="4" customWidth="1"/>
    <col min="2524" max="2524" width="13.109375" style="4" customWidth="1"/>
    <col min="2525" max="2745" width="9" style="4"/>
    <col min="2746" max="2746" width="5" style="4" customWidth="1"/>
    <col min="2747" max="2747" width="15" style="4" customWidth="1"/>
    <col min="2748" max="2749" width="14.6640625" style="4" customWidth="1"/>
    <col min="2750" max="2750" width="6.21875" style="4" customWidth="1"/>
    <col min="2751" max="2753" width="10.109375" style="4" customWidth="1"/>
    <col min="2754" max="2754" width="10.44140625" style="4" customWidth="1"/>
    <col min="2755" max="2772" width="9" style="4"/>
    <col min="2773" max="2773" width="6.44140625" style="4" customWidth="1"/>
    <col min="2774" max="2774" width="12.21875" style="4" customWidth="1"/>
    <col min="2775" max="2775" width="28.21875" style="4" customWidth="1"/>
    <col min="2776" max="2776" width="13.77734375" style="4" customWidth="1"/>
    <col min="2777" max="2777" width="5.6640625" style="4" customWidth="1"/>
    <col min="2778" max="2779" width="9.33203125" style="4" customWidth="1"/>
    <col min="2780" max="2780" width="13.109375" style="4" customWidth="1"/>
    <col min="2781" max="3001" width="9" style="4"/>
    <col min="3002" max="3002" width="5" style="4" customWidth="1"/>
    <col min="3003" max="3003" width="15" style="4" customWidth="1"/>
    <col min="3004" max="3005" width="14.6640625" style="4" customWidth="1"/>
    <col min="3006" max="3006" width="6.21875" style="4" customWidth="1"/>
    <col min="3007" max="3009" width="10.109375" style="4" customWidth="1"/>
    <col min="3010" max="3010" width="10.44140625" style="4" customWidth="1"/>
    <col min="3011" max="3028" width="9" style="4"/>
    <col min="3029" max="3029" width="6.44140625" style="4" customWidth="1"/>
    <col min="3030" max="3030" width="12.21875" style="4" customWidth="1"/>
    <col min="3031" max="3031" width="28.21875" style="4" customWidth="1"/>
    <col min="3032" max="3032" width="13.77734375" style="4" customWidth="1"/>
    <col min="3033" max="3033" width="5.6640625" style="4" customWidth="1"/>
    <col min="3034" max="3035" width="9.33203125" style="4" customWidth="1"/>
    <col min="3036" max="3036" width="13.109375" style="4" customWidth="1"/>
    <col min="3037" max="3257" width="9" style="4"/>
    <col min="3258" max="3258" width="5" style="4" customWidth="1"/>
    <col min="3259" max="3259" width="15" style="4" customWidth="1"/>
    <col min="3260" max="3261" width="14.6640625" style="4" customWidth="1"/>
    <col min="3262" max="3262" width="6.21875" style="4" customWidth="1"/>
    <col min="3263" max="3265" width="10.109375" style="4" customWidth="1"/>
    <col min="3266" max="3266" width="10.44140625" style="4" customWidth="1"/>
    <col min="3267" max="3284" width="9" style="4"/>
    <col min="3285" max="3285" width="6.44140625" style="4" customWidth="1"/>
    <col min="3286" max="3286" width="12.21875" style="4" customWidth="1"/>
    <col min="3287" max="3287" width="28.21875" style="4" customWidth="1"/>
    <col min="3288" max="3288" width="13.77734375" style="4" customWidth="1"/>
    <col min="3289" max="3289" width="5.6640625" style="4" customWidth="1"/>
    <col min="3290" max="3291" width="9.33203125" style="4" customWidth="1"/>
    <col min="3292" max="3292" width="13.109375" style="4" customWidth="1"/>
    <col min="3293" max="3513" width="9" style="4"/>
    <col min="3514" max="3514" width="5" style="4" customWidth="1"/>
    <col min="3515" max="3515" width="15" style="4" customWidth="1"/>
    <col min="3516" max="3517" width="14.6640625" style="4" customWidth="1"/>
    <col min="3518" max="3518" width="6.21875" style="4" customWidth="1"/>
    <col min="3519" max="3521" width="10.109375" style="4" customWidth="1"/>
    <col min="3522" max="3522" width="10.44140625" style="4" customWidth="1"/>
    <col min="3523" max="3540" width="9" style="4"/>
    <col min="3541" max="3541" width="6.44140625" style="4" customWidth="1"/>
    <col min="3542" max="3542" width="12.21875" style="4" customWidth="1"/>
    <col min="3543" max="3543" width="28.21875" style="4" customWidth="1"/>
    <col min="3544" max="3544" width="13.77734375" style="4" customWidth="1"/>
    <col min="3545" max="3545" width="5.6640625" style="4" customWidth="1"/>
    <col min="3546" max="3547" width="9.33203125" style="4" customWidth="1"/>
    <col min="3548" max="3548" width="13.109375" style="4" customWidth="1"/>
    <col min="3549" max="3769" width="9" style="4"/>
    <col min="3770" max="3770" width="5" style="4" customWidth="1"/>
    <col min="3771" max="3771" width="15" style="4" customWidth="1"/>
    <col min="3772" max="3773" width="14.6640625" style="4" customWidth="1"/>
    <col min="3774" max="3774" width="6.21875" style="4" customWidth="1"/>
    <col min="3775" max="3777" width="10.109375" style="4" customWidth="1"/>
    <col min="3778" max="3778" width="10.44140625" style="4" customWidth="1"/>
    <col min="3779" max="3796" width="9" style="4"/>
    <col min="3797" max="3797" width="6.44140625" style="4" customWidth="1"/>
    <col min="3798" max="3798" width="12.21875" style="4" customWidth="1"/>
    <col min="3799" max="3799" width="28.21875" style="4" customWidth="1"/>
    <col min="3800" max="3800" width="13.77734375" style="4" customWidth="1"/>
    <col min="3801" max="3801" width="5.6640625" style="4" customWidth="1"/>
    <col min="3802" max="3803" width="9.33203125" style="4" customWidth="1"/>
    <col min="3804" max="3804" width="13.109375" style="4" customWidth="1"/>
    <col min="3805" max="4025" width="9" style="4"/>
    <col min="4026" max="4026" width="5" style="4" customWidth="1"/>
    <col min="4027" max="4027" width="15" style="4" customWidth="1"/>
    <col min="4028" max="4029" width="14.6640625" style="4" customWidth="1"/>
    <col min="4030" max="4030" width="6.21875" style="4" customWidth="1"/>
    <col min="4031" max="4033" width="10.109375" style="4" customWidth="1"/>
    <col min="4034" max="4034" width="10.44140625" style="4" customWidth="1"/>
    <col min="4035" max="4052" width="9" style="4"/>
    <col min="4053" max="4053" width="6.44140625" style="4" customWidth="1"/>
    <col min="4054" max="4054" width="12.21875" style="4" customWidth="1"/>
    <col min="4055" max="4055" width="28.21875" style="4" customWidth="1"/>
    <col min="4056" max="4056" width="13.77734375" style="4" customWidth="1"/>
    <col min="4057" max="4057" width="5.6640625" style="4" customWidth="1"/>
    <col min="4058" max="4059" width="9.33203125" style="4" customWidth="1"/>
    <col min="4060" max="4060" width="13.109375" style="4" customWidth="1"/>
    <col min="4061" max="4281" width="9" style="4"/>
    <col min="4282" max="4282" width="5" style="4" customWidth="1"/>
    <col min="4283" max="4283" width="15" style="4" customWidth="1"/>
    <col min="4284" max="4285" width="14.6640625" style="4" customWidth="1"/>
    <col min="4286" max="4286" width="6.21875" style="4" customWidth="1"/>
    <col min="4287" max="4289" width="10.109375" style="4" customWidth="1"/>
    <col min="4290" max="4290" width="10.44140625" style="4" customWidth="1"/>
    <col min="4291" max="4308" width="9" style="4"/>
    <col min="4309" max="4309" width="6.44140625" style="4" customWidth="1"/>
    <col min="4310" max="4310" width="12.21875" style="4" customWidth="1"/>
    <col min="4311" max="4311" width="28.21875" style="4" customWidth="1"/>
    <col min="4312" max="4312" width="13.77734375" style="4" customWidth="1"/>
    <col min="4313" max="4313" width="5.6640625" style="4" customWidth="1"/>
    <col min="4314" max="4315" width="9.33203125" style="4" customWidth="1"/>
    <col min="4316" max="4316" width="13.109375" style="4" customWidth="1"/>
    <col min="4317" max="4537" width="9" style="4"/>
    <col min="4538" max="4538" width="5" style="4" customWidth="1"/>
    <col min="4539" max="4539" width="15" style="4" customWidth="1"/>
    <col min="4540" max="4541" width="14.6640625" style="4" customWidth="1"/>
    <col min="4542" max="4542" width="6.21875" style="4" customWidth="1"/>
    <col min="4543" max="4545" width="10.109375" style="4" customWidth="1"/>
    <col min="4546" max="4546" width="10.44140625" style="4" customWidth="1"/>
    <col min="4547" max="4564" width="9" style="4"/>
    <col min="4565" max="4565" width="6.44140625" style="4" customWidth="1"/>
    <col min="4566" max="4566" width="12.21875" style="4" customWidth="1"/>
    <col min="4567" max="4567" width="28.21875" style="4" customWidth="1"/>
    <col min="4568" max="4568" width="13.77734375" style="4" customWidth="1"/>
    <col min="4569" max="4569" width="5.6640625" style="4" customWidth="1"/>
    <col min="4570" max="4571" width="9.33203125" style="4" customWidth="1"/>
    <col min="4572" max="4572" width="13.109375" style="4" customWidth="1"/>
    <col min="4573" max="4793" width="9" style="4"/>
    <col min="4794" max="4794" width="5" style="4" customWidth="1"/>
    <col min="4795" max="4795" width="15" style="4" customWidth="1"/>
    <col min="4796" max="4797" width="14.6640625" style="4" customWidth="1"/>
    <col min="4798" max="4798" width="6.21875" style="4" customWidth="1"/>
    <col min="4799" max="4801" width="10.109375" style="4" customWidth="1"/>
    <col min="4802" max="4802" width="10.44140625" style="4" customWidth="1"/>
    <col min="4803" max="4820" width="9" style="4"/>
    <col min="4821" max="4821" width="6.44140625" style="4" customWidth="1"/>
    <col min="4822" max="4822" width="12.21875" style="4" customWidth="1"/>
    <col min="4823" max="4823" width="28.21875" style="4" customWidth="1"/>
    <col min="4824" max="4824" width="13.77734375" style="4" customWidth="1"/>
    <col min="4825" max="4825" width="5.6640625" style="4" customWidth="1"/>
    <col min="4826" max="4827" width="9.33203125" style="4" customWidth="1"/>
    <col min="4828" max="4828" width="13.109375" style="4" customWidth="1"/>
    <col min="4829" max="5049" width="9" style="4"/>
    <col min="5050" max="5050" width="5" style="4" customWidth="1"/>
    <col min="5051" max="5051" width="15" style="4" customWidth="1"/>
    <col min="5052" max="5053" width="14.6640625" style="4" customWidth="1"/>
    <col min="5054" max="5054" width="6.21875" style="4" customWidth="1"/>
    <col min="5055" max="5057" width="10.109375" style="4" customWidth="1"/>
    <col min="5058" max="5058" width="10.44140625" style="4" customWidth="1"/>
    <col min="5059" max="5076" width="9" style="4"/>
    <col min="5077" max="5077" width="6.44140625" style="4" customWidth="1"/>
    <col min="5078" max="5078" width="12.21875" style="4" customWidth="1"/>
    <col min="5079" max="5079" width="28.21875" style="4" customWidth="1"/>
    <col min="5080" max="5080" width="13.77734375" style="4" customWidth="1"/>
    <col min="5081" max="5081" width="5.6640625" style="4" customWidth="1"/>
    <col min="5082" max="5083" width="9.33203125" style="4" customWidth="1"/>
    <col min="5084" max="5084" width="13.109375" style="4" customWidth="1"/>
    <col min="5085" max="5305" width="9" style="4"/>
    <col min="5306" max="5306" width="5" style="4" customWidth="1"/>
    <col min="5307" max="5307" width="15" style="4" customWidth="1"/>
    <col min="5308" max="5309" width="14.6640625" style="4" customWidth="1"/>
    <col min="5310" max="5310" width="6.21875" style="4" customWidth="1"/>
    <col min="5311" max="5313" width="10.109375" style="4" customWidth="1"/>
    <col min="5314" max="5314" width="10.44140625" style="4" customWidth="1"/>
    <col min="5315" max="5332" width="9" style="4"/>
    <col min="5333" max="5333" width="6.44140625" style="4" customWidth="1"/>
    <col min="5334" max="5334" width="12.21875" style="4" customWidth="1"/>
    <col min="5335" max="5335" width="28.21875" style="4" customWidth="1"/>
    <col min="5336" max="5336" width="13.77734375" style="4" customWidth="1"/>
    <col min="5337" max="5337" width="5.6640625" style="4" customWidth="1"/>
    <col min="5338" max="5339" width="9.33203125" style="4" customWidth="1"/>
    <col min="5340" max="5340" width="13.109375" style="4" customWidth="1"/>
    <col min="5341" max="5561" width="9" style="4"/>
    <col min="5562" max="5562" width="5" style="4" customWidth="1"/>
    <col min="5563" max="5563" width="15" style="4" customWidth="1"/>
    <col min="5564" max="5565" width="14.6640625" style="4" customWidth="1"/>
    <col min="5566" max="5566" width="6.21875" style="4" customWidth="1"/>
    <col min="5567" max="5569" width="10.109375" style="4" customWidth="1"/>
    <col min="5570" max="5570" width="10.44140625" style="4" customWidth="1"/>
    <col min="5571" max="5588" width="9" style="4"/>
    <col min="5589" max="5589" width="6.44140625" style="4" customWidth="1"/>
    <col min="5590" max="5590" width="12.21875" style="4" customWidth="1"/>
    <col min="5591" max="5591" width="28.21875" style="4" customWidth="1"/>
    <col min="5592" max="5592" width="13.77734375" style="4" customWidth="1"/>
    <col min="5593" max="5593" width="5.6640625" style="4" customWidth="1"/>
    <col min="5594" max="5595" width="9.33203125" style="4" customWidth="1"/>
    <col min="5596" max="5596" width="13.109375" style="4" customWidth="1"/>
    <col min="5597" max="5817" width="9" style="4"/>
    <col min="5818" max="5818" width="5" style="4" customWidth="1"/>
    <col min="5819" max="5819" width="15" style="4" customWidth="1"/>
    <col min="5820" max="5821" width="14.6640625" style="4" customWidth="1"/>
    <col min="5822" max="5822" width="6.21875" style="4" customWidth="1"/>
    <col min="5823" max="5825" width="10.109375" style="4" customWidth="1"/>
    <col min="5826" max="5826" width="10.44140625" style="4" customWidth="1"/>
    <col min="5827" max="5844" width="9" style="4"/>
    <col min="5845" max="5845" width="6.44140625" style="4" customWidth="1"/>
    <col min="5846" max="5846" width="12.21875" style="4" customWidth="1"/>
    <col min="5847" max="5847" width="28.21875" style="4" customWidth="1"/>
    <col min="5848" max="5848" width="13.77734375" style="4" customWidth="1"/>
    <col min="5849" max="5849" width="5.6640625" style="4" customWidth="1"/>
    <col min="5850" max="5851" width="9.33203125" style="4" customWidth="1"/>
    <col min="5852" max="5852" width="13.109375" style="4" customWidth="1"/>
    <col min="5853" max="6073" width="9" style="4"/>
    <col min="6074" max="6074" width="5" style="4" customWidth="1"/>
    <col min="6075" max="6075" width="15" style="4" customWidth="1"/>
    <col min="6076" max="6077" width="14.6640625" style="4" customWidth="1"/>
    <col min="6078" max="6078" width="6.21875" style="4" customWidth="1"/>
    <col min="6079" max="6081" width="10.109375" style="4" customWidth="1"/>
    <col min="6082" max="6082" width="10.44140625" style="4" customWidth="1"/>
    <col min="6083" max="6100" width="9" style="4"/>
    <col min="6101" max="6101" width="6.44140625" style="4" customWidth="1"/>
    <col min="6102" max="6102" width="12.21875" style="4" customWidth="1"/>
    <col min="6103" max="6103" width="28.21875" style="4" customWidth="1"/>
    <col min="6104" max="6104" width="13.77734375" style="4" customWidth="1"/>
    <col min="6105" max="6105" width="5.6640625" style="4" customWidth="1"/>
    <col min="6106" max="6107" width="9.33203125" style="4" customWidth="1"/>
    <col min="6108" max="6108" width="13.109375" style="4" customWidth="1"/>
    <col min="6109" max="6329" width="9" style="4"/>
    <col min="6330" max="6330" width="5" style="4" customWidth="1"/>
    <col min="6331" max="6331" width="15" style="4" customWidth="1"/>
    <col min="6332" max="6333" width="14.6640625" style="4" customWidth="1"/>
    <col min="6334" max="6334" width="6.21875" style="4" customWidth="1"/>
    <col min="6335" max="6337" width="10.109375" style="4" customWidth="1"/>
    <col min="6338" max="6338" width="10.44140625" style="4" customWidth="1"/>
    <col min="6339" max="6356" width="9" style="4"/>
    <col min="6357" max="6357" width="6.44140625" style="4" customWidth="1"/>
    <col min="6358" max="6358" width="12.21875" style="4" customWidth="1"/>
    <col min="6359" max="6359" width="28.21875" style="4" customWidth="1"/>
    <col min="6360" max="6360" width="13.77734375" style="4" customWidth="1"/>
    <col min="6361" max="6361" width="5.6640625" style="4" customWidth="1"/>
    <col min="6362" max="6363" width="9.33203125" style="4" customWidth="1"/>
    <col min="6364" max="6364" width="13.109375" style="4" customWidth="1"/>
    <col min="6365" max="6585" width="9" style="4"/>
    <col min="6586" max="6586" width="5" style="4" customWidth="1"/>
    <col min="6587" max="6587" width="15" style="4" customWidth="1"/>
    <col min="6588" max="6589" width="14.6640625" style="4" customWidth="1"/>
    <col min="6590" max="6590" width="6.21875" style="4" customWidth="1"/>
    <col min="6591" max="6593" width="10.109375" style="4" customWidth="1"/>
    <col min="6594" max="6594" width="10.44140625" style="4" customWidth="1"/>
    <col min="6595" max="6612" width="9" style="4"/>
    <col min="6613" max="6613" width="6.44140625" style="4" customWidth="1"/>
    <col min="6614" max="6614" width="12.21875" style="4" customWidth="1"/>
    <col min="6615" max="6615" width="28.21875" style="4" customWidth="1"/>
    <col min="6616" max="6616" width="13.77734375" style="4" customWidth="1"/>
    <col min="6617" max="6617" width="5.6640625" style="4" customWidth="1"/>
    <col min="6618" max="6619" width="9.33203125" style="4" customWidth="1"/>
    <col min="6620" max="6620" width="13.109375" style="4" customWidth="1"/>
    <col min="6621" max="6841" width="9" style="4"/>
    <col min="6842" max="6842" width="5" style="4" customWidth="1"/>
    <col min="6843" max="6843" width="15" style="4" customWidth="1"/>
    <col min="6844" max="6845" width="14.6640625" style="4" customWidth="1"/>
    <col min="6846" max="6846" width="6.21875" style="4" customWidth="1"/>
    <col min="6847" max="6849" width="10.109375" style="4" customWidth="1"/>
    <col min="6850" max="6850" width="10.44140625" style="4" customWidth="1"/>
    <col min="6851" max="6868" width="9" style="4"/>
    <col min="6869" max="6869" width="6.44140625" style="4" customWidth="1"/>
    <col min="6870" max="6870" width="12.21875" style="4" customWidth="1"/>
    <col min="6871" max="6871" width="28.21875" style="4" customWidth="1"/>
    <col min="6872" max="6872" width="13.77734375" style="4" customWidth="1"/>
    <col min="6873" max="6873" width="5.6640625" style="4" customWidth="1"/>
    <col min="6874" max="6875" width="9.33203125" style="4" customWidth="1"/>
    <col min="6876" max="6876" width="13.109375" style="4" customWidth="1"/>
    <col min="6877" max="7097" width="9" style="4"/>
    <col min="7098" max="7098" width="5" style="4" customWidth="1"/>
    <col min="7099" max="7099" width="15" style="4" customWidth="1"/>
    <col min="7100" max="7101" width="14.6640625" style="4" customWidth="1"/>
    <col min="7102" max="7102" width="6.21875" style="4" customWidth="1"/>
    <col min="7103" max="7105" width="10.109375" style="4" customWidth="1"/>
    <col min="7106" max="7106" width="10.44140625" style="4" customWidth="1"/>
    <col min="7107" max="7124" width="9" style="4"/>
    <col min="7125" max="7125" width="6.44140625" style="4" customWidth="1"/>
    <col min="7126" max="7126" width="12.21875" style="4" customWidth="1"/>
    <col min="7127" max="7127" width="28.21875" style="4" customWidth="1"/>
    <col min="7128" max="7128" width="13.77734375" style="4" customWidth="1"/>
    <col min="7129" max="7129" width="5.6640625" style="4" customWidth="1"/>
    <col min="7130" max="7131" width="9.33203125" style="4" customWidth="1"/>
    <col min="7132" max="7132" width="13.109375" style="4" customWidth="1"/>
    <col min="7133" max="7353" width="9" style="4"/>
    <col min="7354" max="7354" width="5" style="4" customWidth="1"/>
    <col min="7355" max="7355" width="15" style="4" customWidth="1"/>
    <col min="7356" max="7357" width="14.6640625" style="4" customWidth="1"/>
    <col min="7358" max="7358" width="6.21875" style="4" customWidth="1"/>
    <col min="7359" max="7361" width="10.109375" style="4" customWidth="1"/>
    <col min="7362" max="7362" width="10.44140625" style="4" customWidth="1"/>
    <col min="7363" max="7380" width="9" style="4"/>
    <col min="7381" max="7381" width="6.44140625" style="4" customWidth="1"/>
    <col min="7382" max="7382" width="12.21875" style="4" customWidth="1"/>
    <col min="7383" max="7383" width="28.21875" style="4" customWidth="1"/>
    <col min="7384" max="7384" width="13.77734375" style="4" customWidth="1"/>
    <col min="7385" max="7385" width="5.6640625" style="4" customWidth="1"/>
    <col min="7386" max="7387" width="9.33203125" style="4" customWidth="1"/>
    <col min="7388" max="7388" width="13.109375" style="4" customWidth="1"/>
    <col min="7389" max="7609" width="9" style="4"/>
    <col min="7610" max="7610" width="5" style="4" customWidth="1"/>
    <col min="7611" max="7611" width="15" style="4" customWidth="1"/>
    <col min="7612" max="7613" width="14.6640625" style="4" customWidth="1"/>
    <col min="7614" max="7614" width="6.21875" style="4" customWidth="1"/>
    <col min="7615" max="7617" width="10.109375" style="4" customWidth="1"/>
    <col min="7618" max="7618" width="10.44140625" style="4" customWidth="1"/>
    <col min="7619" max="7636" width="9" style="4"/>
    <col min="7637" max="7637" width="6.44140625" style="4" customWidth="1"/>
    <col min="7638" max="7638" width="12.21875" style="4" customWidth="1"/>
    <col min="7639" max="7639" width="28.21875" style="4" customWidth="1"/>
    <col min="7640" max="7640" width="13.77734375" style="4" customWidth="1"/>
    <col min="7641" max="7641" width="5.6640625" style="4" customWidth="1"/>
    <col min="7642" max="7643" width="9.33203125" style="4" customWidth="1"/>
    <col min="7644" max="7644" width="13.109375" style="4" customWidth="1"/>
    <col min="7645" max="7865" width="9" style="4"/>
    <col min="7866" max="7866" width="5" style="4" customWidth="1"/>
    <col min="7867" max="7867" width="15" style="4" customWidth="1"/>
    <col min="7868" max="7869" width="14.6640625" style="4" customWidth="1"/>
    <col min="7870" max="7870" width="6.21875" style="4" customWidth="1"/>
    <col min="7871" max="7873" width="10.109375" style="4" customWidth="1"/>
    <col min="7874" max="7874" width="10.44140625" style="4" customWidth="1"/>
    <col min="7875" max="7892" width="9" style="4"/>
    <col min="7893" max="7893" width="6.44140625" style="4" customWidth="1"/>
    <col min="7894" max="7894" width="12.21875" style="4" customWidth="1"/>
    <col min="7895" max="7895" width="28.21875" style="4" customWidth="1"/>
    <col min="7896" max="7896" width="13.77734375" style="4" customWidth="1"/>
    <col min="7897" max="7897" width="5.6640625" style="4" customWidth="1"/>
    <col min="7898" max="7899" width="9.33203125" style="4" customWidth="1"/>
    <col min="7900" max="7900" width="13.109375" style="4" customWidth="1"/>
    <col min="7901" max="8121" width="9" style="4"/>
    <col min="8122" max="8122" width="5" style="4" customWidth="1"/>
    <col min="8123" max="8123" width="15" style="4" customWidth="1"/>
    <col min="8124" max="8125" width="14.6640625" style="4" customWidth="1"/>
    <col min="8126" max="8126" width="6.21875" style="4" customWidth="1"/>
    <col min="8127" max="8129" width="10.109375" style="4" customWidth="1"/>
    <col min="8130" max="8130" width="10.44140625" style="4" customWidth="1"/>
    <col min="8131" max="8148" width="9" style="4"/>
    <col min="8149" max="8149" width="6.44140625" style="4" customWidth="1"/>
    <col min="8150" max="8150" width="12.21875" style="4" customWidth="1"/>
    <col min="8151" max="8151" width="28.21875" style="4" customWidth="1"/>
    <col min="8152" max="8152" width="13.77734375" style="4" customWidth="1"/>
    <col min="8153" max="8153" width="5.6640625" style="4" customWidth="1"/>
    <col min="8154" max="8155" width="9.33203125" style="4" customWidth="1"/>
    <col min="8156" max="8156" width="13.109375" style="4" customWidth="1"/>
    <col min="8157" max="8377" width="9" style="4"/>
    <col min="8378" max="8378" width="5" style="4" customWidth="1"/>
    <col min="8379" max="8379" width="15" style="4" customWidth="1"/>
    <col min="8380" max="8381" width="14.6640625" style="4" customWidth="1"/>
    <col min="8382" max="8382" width="6.21875" style="4" customWidth="1"/>
    <col min="8383" max="8385" width="10.109375" style="4" customWidth="1"/>
    <col min="8386" max="8386" width="10.44140625" style="4" customWidth="1"/>
    <col min="8387" max="8404" width="9" style="4"/>
    <col min="8405" max="8405" width="6.44140625" style="4" customWidth="1"/>
    <col min="8406" max="8406" width="12.21875" style="4" customWidth="1"/>
    <col min="8407" max="8407" width="28.21875" style="4" customWidth="1"/>
    <col min="8408" max="8408" width="13.77734375" style="4" customWidth="1"/>
    <col min="8409" max="8409" width="5.6640625" style="4" customWidth="1"/>
    <col min="8410" max="8411" width="9.33203125" style="4" customWidth="1"/>
    <col min="8412" max="8412" width="13.109375" style="4" customWidth="1"/>
    <col min="8413" max="8633" width="9" style="4"/>
    <col min="8634" max="8634" width="5" style="4" customWidth="1"/>
    <col min="8635" max="8635" width="15" style="4" customWidth="1"/>
    <col min="8636" max="8637" width="14.6640625" style="4" customWidth="1"/>
    <col min="8638" max="8638" width="6.21875" style="4" customWidth="1"/>
    <col min="8639" max="8641" width="10.109375" style="4" customWidth="1"/>
    <col min="8642" max="8642" width="10.44140625" style="4" customWidth="1"/>
    <col min="8643" max="8660" width="9" style="4"/>
    <col min="8661" max="8661" width="6.44140625" style="4" customWidth="1"/>
    <col min="8662" max="8662" width="12.21875" style="4" customWidth="1"/>
    <col min="8663" max="8663" width="28.21875" style="4" customWidth="1"/>
    <col min="8664" max="8664" width="13.77734375" style="4" customWidth="1"/>
    <col min="8665" max="8665" width="5.6640625" style="4" customWidth="1"/>
    <col min="8666" max="8667" width="9.33203125" style="4" customWidth="1"/>
    <col min="8668" max="8668" width="13.109375" style="4" customWidth="1"/>
    <col min="8669" max="8889" width="9" style="4"/>
    <col min="8890" max="8890" width="5" style="4" customWidth="1"/>
    <col min="8891" max="8891" width="15" style="4" customWidth="1"/>
    <col min="8892" max="8893" width="14.6640625" style="4" customWidth="1"/>
    <col min="8894" max="8894" width="6.21875" style="4" customWidth="1"/>
    <col min="8895" max="8897" width="10.109375" style="4" customWidth="1"/>
    <col min="8898" max="8898" width="10.44140625" style="4" customWidth="1"/>
    <col min="8899" max="8916" width="9" style="4"/>
    <col min="8917" max="8917" width="6.44140625" style="4" customWidth="1"/>
    <col min="8918" max="8918" width="12.21875" style="4" customWidth="1"/>
    <col min="8919" max="8919" width="28.21875" style="4" customWidth="1"/>
    <col min="8920" max="8920" width="13.77734375" style="4" customWidth="1"/>
    <col min="8921" max="8921" width="5.6640625" style="4" customWidth="1"/>
    <col min="8922" max="8923" width="9.33203125" style="4" customWidth="1"/>
    <col min="8924" max="8924" width="13.109375" style="4" customWidth="1"/>
    <col min="8925" max="9145" width="9" style="4"/>
    <col min="9146" max="9146" width="5" style="4" customWidth="1"/>
    <col min="9147" max="9147" width="15" style="4" customWidth="1"/>
    <col min="9148" max="9149" width="14.6640625" style="4" customWidth="1"/>
    <col min="9150" max="9150" width="6.21875" style="4" customWidth="1"/>
    <col min="9151" max="9153" width="10.109375" style="4" customWidth="1"/>
    <col min="9154" max="9154" width="10.44140625" style="4" customWidth="1"/>
    <col min="9155" max="9172" width="9" style="4"/>
    <col min="9173" max="9173" width="6.44140625" style="4" customWidth="1"/>
    <col min="9174" max="9174" width="12.21875" style="4" customWidth="1"/>
    <col min="9175" max="9175" width="28.21875" style="4" customWidth="1"/>
    <col min="9176" max="9176" width="13.77734375" style="4" customWidth="1"/>
    <col min="9177" max="9177" width="5.6640625" style="4" customWidth="1"/>
    <col min="9178" max="9179" width="9.33203125" style="4" customWidth="1"/>
    <col min="9180" max="9180" width="13.109375" style="4" customWidth="1"/>
    <col min="9181" max="9401" width="9" style="4"/>
    <col min="9402" max="9402" width="5" style="4" customWidth="1"/>
    <col min="9403" max="9403" width="15" style="4" customWidth="1"/>
    <col min="9404" max="9405" width="14.6640625" style="4" customWidth="1"/>
    <col min="9406" max="9406" width="6.21875" style="4" customWidth="1"/>
    <col min="9407" max="9409" width="10.109375" style="4" customWidth="1"/>
    <col min="9410" max="9410" width="10.44140625" style="4" customWidth="1"/>
    <col min="9411" max="9428" width="9" style="4"/>
    <col min="9429" max="9429" width="6.44140625" style="4" customWidth="1"/>
    <col min="9430" max="9430" width="12.21875" style="4" customWidth="1"/>
    <col min="9431" max="9431" width="28.21875" style="4" customWidth="1"/>
    <col min="9432" max="9432" width="13.77734375" style="4" customWidth="1"/>
    <col min="9433" max="9433" width="5.6640625" style="4" customWidth="1"/>
    <col min="9434" max="9435" width="9.33203125" style="4" customWidth="1"/>
    <col min="9436" max="9436" width="13.109375" style="4" customWidth="1"/>
    <col min="9437" max="9657" width="9" style="4"/>
    <col min="9658" max="9658" width="5" style="4" customWidth="1"/>
    <col min="9659" max="9659" width="15" style="4" customWidth="1"/>
    <col min="9660" max="9661" width="14.6640625" style="4" customWidth="1"/>
    <col min="9662" max="9662" width="6.21875" style="4" customWidth="1"/>
    <col min="9663" max="9665" width="10.109375" style="4" customWidth="1"/>
    <col min="9666" max="9666" width="10.44140625" style="4" customWidth="1"/>
    <col min="9667" max="9684" width="9" style="4"/>
    <col min="9685" max="9685" width="6.44140625" style="4" customWidth="1"/>
    <col min="9686" max="9686" width="12.21875" style="4" customWidth="1"/>
    <col min="9687" max="9687" width="28.21875" style="4" customWidth="1"/>
    <col min="9688" max="9688" width="13.77734375" style="4" customWidth="1"/>
    <col min="9689" max="9689" width="5.6640625" style="4" customWidth="1"/>
    <col min="9690" max="9691" width="9.33203125" style="4" customWidth="1"/>
    <col min="9692" max="9692" width="13.109375" style="4" customWidth="1"/>
    <col min="9693" max="9913" width="9" style="4"/>
    <col min="9914" max="9914" width="5" style="4" customWidth="1"/>
    <col min="9915" max="9915" width="15" style="4" customWidth="1"/>
    <col min="9916" max="9917" width="14.6640625" style="4" customWidth="1"/>
    <col min="9918" max="9918" width="6.21875" style="4" customWidth="1"/>
    <col min="9919" max="9921" width="10.109375" style="4" customWidth="1"/>
    <col min="9922" max="9922" width="10.44140625" style="4" customWidth="1"/>
    <col min="9923" max="9940" width="9" style="4"/>
    <col min="9941" max="9941" width="6.44140625" style="4" customWidth="1"/>
    <col min="9942" max="9942" width="12.21875" style="4" customWidth="1"/>
    <col min="9943" max="9943" width="28.21875" style="4" customWidth="1"/>
    <col min="9944" max="9944" width="13.77734375" style="4" customWidth="1"/>
    <col min="9945" max="9945" width="5.6640625" style="4" customWidth="1"/>
    <col min="9946" max="9947" width="9.33203125" style="4" customWidth="1"/>
    <col min="9948" max="9948" width="13.109375" style="4" customWidth="1"/>
    <col min="9949" max="10169" width="9" style="4"/>
    <col min="10170" max="10170" width="5" style="4" customWidth="1"/>
    <col min="10171" max="10171" width="15" style="4" customWidth="1"/>
    <col min="10172" max="10173" width="14.6640625" style="4" customWidth="1"/>
    <col min="10174" max="10174" width="6.21875" style="4" customWidth="1"/>
    <col min="10175" max="10177" width="10.109375" style="4" customWidth="1"/>
    <col min="10178" max="10178" width="10.44140625" style="4" customWidth="1"/>
    <col min="10179" max="10196" width="9" style="4"/>
    <col min="10197" max="10197" width="6.44140625" style="4" customWidth="1"/>
    <col min="10198" max="10198" width="12.21875" style="4" customWidth="1"/>
    <col min="10199" max="10199" width="28.21875" style="4" customWidth="1"/>
    <col min="10200" max="10200" width="13.77734375" style="4" customWidth="1"/>
    <col min="10201" max="10201" width="5.6640625" style="4" customWidth="1"/>
    <col min="10202" max="10203" width="9.33203125" style="4" customWidth="1"/>
    <col min="10204" max="10204" width="13.109375" style="4" customWidth="1"/>
    <col min="10205" max="10425" width="9" style="4"/>
    <col min="10426" max="10426" width="5" style="4" customWidth="1"/>
    <col min="10427" max="10427" width="15" style="4" customWidth="1"/>
    <col min="10428" max="10429" width="14.6640625" style="4" customWidth="1"/>
    <col min="10430" max="10430" width="6.21875" style="4" customWidth="1"/>
    <col min="10431" max="10433" width="10.109375" style="4" customWidth="1"/>
    <col min="10434" max="10434" width="10.44140625" style="4" customWidth="1"/>
    <col min="10435" max="10452" width="9" style="4"/>
    <col min="10453" max="10453" width="6.44140625" style="4" customWidth="1"/>
    <col min="10454" max="10454" width="12.21875" style="4" customWidth="1"/>
    <col min="10455" max="10455" width="28.21875" style="4" customWidth="1"/>
    <col min="10456" max="10456" width="13.77734375" style="4" customWidth="1"/>
    <col min="10457" max="10457" width="5.6640625" style="4" customWidth="1"/>
    <col min="10458" max="10459" width="9.33203125" style="4" customWidth="1"/>
    <col min="10460" max="10460" width="13.109375" style="4" customWidth="1"/>
    <col min="10461" max="10681" width="9" style="4"/>
    <col min="10682" max="10682" width="5" style="4" customWidth="1"/>
    <col min="10683" max="10683" width="15" style="4" customWidth="1"/>
    <col min="10684" max="10685" width="14.6640625" style="4" customWidth="1"/>
    <col min="10686" max="10686" width="6.21875" style="4" customWidth="1"/>
    <col min="10687" max="10689" width="10.109375" style="4" customWidth="1"/>
    <col min="10690" max="10690" width="10.44140625" style="4" customWidth="1"/>
    <col min="10691" max="10708" width="9" style="4"/>
    <col min="10709" max="10709" width="6.44140625" style="4" customWidth="1"/>
    <col min="10710" max="10710" width="12.21875" style="4" customWidth="1"/>
    <col min="10711" max="10711" width="28.21875" style="4" customWidth="1"/>
    <col min="10712" max="10712" width="13.77734375" style="4" customWidth="1"/>
    <col min="10713" max="10713" width="5.6640625" style="4" customWidth="1"/>
    <col min="10714" max="10715" width="9.33203125" style="4" customWidth="1"/>
    <col min="10716" max="10716" width="13.109375" style="4" customWidth="1"/>
    <col min="10717" max="10937" width="9" style="4"/>
    <col min="10938" max="10938" width="5" style="4" customWidth="1"/>
    <col min="10939" max="10939" width="15" style="4" customWidth="1"/>
    <col min="10940" max="10941" width="14.6640625" style="4" customWidth="1"/>
    <col min="10942" max="10942" width="6.21875" style="4" customWidth="1"/>
    <col min="10943" max="10945" width="10.109375" style="4" customWidth="1"/>
    <col min="10946" max="10946" width="10.44140625" style="4" customWidth="1"/>
    <col min="10947" max="10964" width="9" style="4"/>
    <col min="10965" max="10965" width="6.44140625" style="4" customWidth="1"/>
    <col min="10966" max="10966" width="12.21875" style="4" customWidth="1"/>
    <col min="10967" max="10967" width="28.21875" style="4" customWidth="1"/>
    <col min="10968" max="10968" width="13.77734375" style="4" customWidth="1"/>
    <col min="10969" max="10969" width="5.6640625" style="4" customWidth="1"/>
    <col min="10970" max="10971" width="9.33203125" style="4" customWidth="1"/>
    <col min="10972" max="10972" width="13.109375" style="4" customWidth="1"/>
    <col min="10973" max="11193" width="9" style="4"/>
    <col min="11194" max="11194" width="5" style="4" customWidth="1"/>
    <col min="11195" max="11195" width="15" style="4" customWidth="1"/>
    <col min="11196" max="11197" width="14.6640625" style="4" customWidth="1"/>
    <col min="11198" max="11198" width="6.21875" style="4" customWidth="1"/>
    <col min="11199" max="11201" width="10.109375" style="4" customWidth="1"/>
    <col min="11202" max="11202" width="10.44140625" style="4" customWidth="1"/>
    <col min="11203" max="11220" width="9" style="4"/>
    <col min="11221" max="11221" width="6.44140625" style="4" customWidth="1"/>
    <col min="11222" max="11222" width="12.21875" style="4" customWidth="1"/>
    <col min="11223" max="11223" width="28.21875" style="4" customWidth="1"/>
    <col min="11224" max="11224" width="13.77734375" style="4" customWidth="1"/>
    <col min="11225" max="11225" width="5.6640625" style="4" customWidth="1"/>
    <col min="11226" max="11227" width="9.33203125" style="4" customWidth="1"/>
    <col min="11228" max="11228" width="13.109375" style="4" customWidth="1"/>
    <col min="11229" max="11449" width="9" style="4"/>
    <col min="11450" max="11450" width="5" style="4" customWidth="1"/>
    <col min="11451" max="11451" width="15" style="4" customWidth="1"/>
    <col min="11452" max="11453" width="14.6640625" style="4" customWidth="1"/>
    <col min="11454" max="11454" width="6.21875" style="4" customWidth="1"/>
    <col min="11455" max="11457" width="10.109375" style="4" customWidth="1"/>
    <col min="11458" max="11458" width="10.44140625" style="4" customWidth="1"/>
    <col min="11459" max="11476" width="9" style="4"/>
    <col min="11477" max="11477" width="6.44140625" style="4" customWidth="1"/>
    <col min="11478" max="11478" width="12.21875" style="4" customWidth="1"/>
    <col min="11479" max="11479" width="28.21875" style="4" customWidth="1"/>
    <col min="11480" max="11480" width="13.77734375" style="4" customWidth="1"/>
    <col min="11481" max="11481" width="5.6640625" style="4" customWidth="1"/>
    <col min="11482" max="11483" width="9.33203125" style="4" customWidth="1"/>
    <col min="11484" max="11484" width="13.109375" style="4" customWidth="1"/>
    <col min="11485" max="11705" width="9" style="4"/>
    <col min="11706" max="11706" width="5" style="4" customWidth="1"/>
    <col min="11707" max="11707" width="15" style="4" customWidth="1"/>
    <col min="11708" max="11709" width="14.6640625" style="4" customWidth="1"/>
    <col min="11710" max="11710" width="6.21875" style="4" customWidth="1"/>
    <col min="11711" max="11713" width="10.109375" style="4" customWidth="1"/>
    <col min="11714" max="11714" width="10.44140625" style="4" customWidth="1"/>
    <col min="11715" max="11732" width="9" style="4"/>
    <col min="11733" max="11733" width="6.44140625" style="4" customWidth="1"/>
    <col min="11734" max="11734" width="12.21875" style="4" customWidth="1"/>
    <col min="11735" max="11735" width="28.21875" style="4" customWidth="1"/>
    <col min="11736" max="11736" width="13.77734375" style="4" customWidth="1"/>
    <col min="11737" max="11737" width="5.6640625" style="4" customWidth="1"/>
    <col min="11738" max="11739" width="9.33203125" style="4" customWidth="1"/>
    <col min="11740" max="11740" width="13.109375" style="4" customWidth="1"/>
    <col min="11741" max="11961" width="9" style="4"/>
    <col min="11962" max="11962" width="5" style="4" customWidth="1"/>
    <col min="11963" max="11963" width="15" style="4" customWidth="1"/>
    <col min="11964" max="11965" width="14.6640625" style="4" customWidth="1"/>
    <col min="11966" max="11966" width="6.21875" style="4" customWidth="1"/>
    <col min="11967" max="11969" width="10.109375" style="4" customWidth="1"/>
    <col min="11970" max="11970" width="10.44140625" style="4" customWidth="1"/>
    <col min="11971" max="11988" width="9" style="4"/>
    <col min="11989" max="11989" width="6.44140625" style="4" customWidth="1"/>
    <col min="11990" max="11990" width="12.21875" style="4" customWidth="1"/>
    <col min="11991" max="11991" width="28.21875" style="4" customWidth="1"/>
    <col min="11992" max="11992" width="13.77734375" style="4" customWidth="1"/>
    <col min="11993" max="11993" width="5.6640625" style="4" customWidth="1"/>
    <col min="11994" max="11995" width="9.33203125" style="4" customWidth="1"/>
    <col min="11996" max="11996" width="13.109375" style="4" customWidth="1"/>
    <col min="11997" max="12217" width="9" style="4"/>
    <col min="12218" max="12218" width="5" style="4" customWidth="1"/>
    <col min="12219" max="12219" width="15" style="4" customWidth="1"/>
    <col min="12220" max="12221" width="14.6640625" style="4" customWidth="1"/>
    <col min="12222" max="12222" width="6.21875" style="4" customWidth="1"/>
    <col min="12223" max="12225" width="10.109375" style="4" customWidth="1"/>
    <col min="12226" max="12226" width="10.44140625" style="4" customWidth="1"/>
    <col min="12227" max="12244" width="9" style="4"/>
    <col min="12245" max="12245" width="6.44140625" style="4" customWidth="1"/>
    <col min="12246" max="12246" width="12.21875" style="4" customWidth="1"/>
    <col min="12247" max="12247" width="28.21875" style="4" customWidth="1"/>
    <col min="12248" max="12248" width="13.77734375" style="4" customWidth="1"/>
    <col min="12249" max="12249" width="5.6640625" style="4" customWidth="1"/>
    <col min="12250" max="12251" width="9.33203125" style="4" customWidth="1"/>
    <col min="12252" max="12252" width="13.109375" style="4" customWidth="1"/>
    <col min="12253" max="12473" width="9" style="4"/>
    <col min="12474" max="12474" width="5" style="4" customWidth="1"/>
    <col min="12475" max="12475" width="15" style="4" customWidth="1"/>
    <col min="12476" max="12477" width="14.6640625" style="4" customWidth="1"/>
    <col min="12478" max="12478" width="6.21875" style="4" customWidth="1"/>
    <col min="12479" max="12481" width="10.109375" style="4" customWidth="1"/>
    <col min="12482" max="12482" width="10.44140625" style="4" customWidth="1"/>
    <col min="12483" max="12500" width="9" style="4"/>
    <col min="12501" max="12501" width="6.44140625" style="4" customWidth="1"/>
    <col min="12502" max="12502" width="12.21875" style="4" customWidth="1"/>
    <col min="12503" max="12503" width="28.21875" style="4" customWidth="1"/>
    <col min="12504" max="12504" width="13.77734375" style="4" customWidth="1"/>
    <col min="12505" max="12505" width="5.6640625" style="4" customWidth="1"/>
    <col min="12506" max="12507" width="9.33203125" style="4" customWidth="1"/>
    <col min="12508" max="12508" width="13.109375" style="4" customWidth="1"/>
    <col min="12509" max="12729" width="9" style="4"/>
    <col min="12730" max="12730" width="5" style="4" customWidth="1"/>
    <col min="12731" max="12731" width="15" style="4" customWidth="1"/>
    <col min="12732" max="12733" width="14.6640625" style="4" customWidth="1"/>
    <col min="12734" max="12734" width="6.21875" style="4" customWidth="1"/>
    <col min="12735" max="12737" width="10.109375" style="4" customWidth="1"/>
    <col min="12738" max="12738" width="10.44140625" style="4" customWidth="1"/>
    <col min="12739" max="12756" width="9" style="4"/>
    <col min="12757" max="12757" width="6.44140625" style="4" customWidth="1"/>
    <col min="12758" max="12758" width="12.21875" style="4" customWidth="1"/>
    <col min="12759" max="12759" width="28.21875" style="4" customWidth="1"/>
    <col min="12760" max="12760" width="13.77734375" style="4" customWidth="1"/>
    <col min="12761" max="12761" width="5.6640625" style="4" customWidth="1"/>
    <col min="12762" max="12763" width="9.33203125" style="4" customWidth="1"/>
    <col min="12764" max="12764" width="13.109375" style="4" customWidth="1"/>
    <col min="12765" max="12985" width="9" style="4"/>
    <col min="12986" max="12986" width="5" style="4" customWidth="1"/>
    <col min="12987" max="12987" width="15" style="4" customWidth="1"/>
    <col min="12988" max="12989" width="14.6640625" style="4" customWidth="1"/>
    <col min="12990" max="12990" width="6.21875" style="4" customWidth="1"/>
    <col min="12991" max="12993" width="10.109375" style="4" customWidth="1"/>
    <col min="12994" max="12994" width="10.44140625" style="4" customWidth="1"/>
    <col min="12995" max="13012" width="9" style="4"/>
    <col min="13013" max="13013" width="6.44140625" style="4" customWidth="1"/>
    <col min="13014" max="13014" width="12.21875" style="4" customWidth="1"/>
    <col min="13015" max="13015" width="28.21875" style="4" customWidth="1"/>
    <col min="13016" max="13016" width="13.77734375" style="4" customWidth="1"/>
    <col min="13017" max="13017" width="5.6640625" style="4" customWidth="1"/>
    <col min="13018" max="13019" width="9.33203125" style="4" customWidth="1"/>
    <col min="13020" max="13020" width="13.109375" style="4" customWidth="1"/>
    <col min="13021" max="13241" width="9" style="4"/>
    <col min="13242" max="13242" width="5" style="4" customWidth="1"/>
    <col min="13243" max="13243" width="15" style="4" customWidth="1"/>
    <col min="13244" max="13245" width="14.6640625" style="4" customWidth="1"/>
    <col min="13246" max="13246" width="6.21875" style="4" customWidth="1"/>
    <col min="13247" max="13249" width="10.109375" style="4" customWidth="1"/>
    <col min="13250" max="13250" width="10.44140625" style="4" customWidth="1"/>
    <col min="13251" max="13268" width="9" style="4"/>
    <col min="13269" max="13269" width="6.44140625" style="4" customWidth="1"/>
    <col min="13270" max="13270" width="12.21875" style="4" customWidth="1"/>
    <col min="13271" max="13271" width="28.21875" style="4" customWidth="1"/>
    <col min="13272" max="13272" width="13.77734375" style="4" customWidth="1"/>
    <col min="13273" max="13273" width="5.6640625" style="4" customWidth="1"/>
    <col min="13274" max="13275" width="9.33203125" style="4" customWidth="1"/>
    <col min="13276" max="13276" width="13.109375" style="4" customWidth="1"/>
    <col min="13277" max="13497" width="9" style="4"/>
    <col min="13498" max="13498" width="5" style="4" customWidth="1"/>
    <col min="13499" max="13499" width="15" style="4" customWidth="1"/>
    <col min="13500" max="13501" width="14.6640625" style="4" customWidth="1"/>
    <col min="13502" max="13502" width="6.21875" style="4" customWidth="1"/>
    <col min="13503" max="13505" width="10.109375" style="4" customWidth="1"/>
    <col min="13506" max="13506" width="10.44140625" style="4" customWidth="1"/>
    <col min="13507" max="13524" width="9" style="4"/>
    <col min="13525" max="13525" width="6.44140625" style="4" customWidth="1"/>
    <col min="13526" max="13526" width="12.21875" style="4" customWidth="1"/>
    <col min="13527" max="13527" width="28.21875" style="4" customWidth="1"/>
    <col min="13528" max="13528" width="13.77734375" style="4" customWidth="1"/>
    <col min="13529" max="13529" width="5.6640625" style="4" customWidth="1"/>
    <col min="13530" max="13531" width="9.33203125" style="4" customWidth="1"/>
    <col min="13532" max="13532" width="13.109375" style="4" customWidth="1"/>
    <col min="13533" max="13753" width="9" style="4"/>
    <col min="13754" max="13754" width="5" style="4" customWidth="1"/>
    <col min="13755" max="13755" width="15" style="4" customWidth="1"/>
    <col min="13756" max="13757" width="14.6640625" style="4" customWidth="1"/>
    <col min="13758" max="13758" width="6.21875" style="4" customWidth="1"/>
    <col min="13759" max="13761" width="10.109375" style="4" customWidth="1"/>
    <col min="13762" max="13762" width="10.44140625" style="4" customWidth="1"/>
    <col min="13763" max="13780" width="9" style="4"/>
    <col min="13781" max="13781" width="6.44140625" style="4" customWidth="1"/>
    <col min="13782" max="13782" width="12.21875" style="4" customWidth="1"/>
    <col min="13783" max="13783" width="28.21875" style="4" customWidth="1"/>
    <col min="13784" max="13784" width="13.77734375" style="4" customWidth="1"/>
    <col min="13785" max="13785" width="5.6640625" style="4" customWidth="1"/>
    <col min="13786" max="13787" width="9.33203125" style="4" customWidth="1"/>
    <col min="13788" max="13788" width="13.109375" style="4" customWidth="1"/>
    <col min="13789" max="14009" width="9" style="4"/>
    <col min="14010" max="14010" width="5" style="4" customWidth="1"/>
    <col min="14011" max="14011" width="15" style="4" customWidth="1"/>
    <col min="14012" max="14013" width="14.6640625" style="4" customWidth="1"/>
    <col min="14014" max="14014" width="6.21875" style="4" customWidth="1"/>
    <col min="14015" max="14017" width="10.109375" style="4" customWidth="1"/>
    <col min="14018" max="14018" width="10.44140625" style="4" customWidth="1"/>
    <col min="14019" max="14036" width="9" style="4"/>
    <col min="14037" max="14037" width="6.44140625" style="4" customWidth="1"/>
    <col min="14038" max="14038" width="12.21875" style="4" customWidth="1"/>
    <col min="14039" max="14039" width="28.21875" style="4" customWidth="1"/>
    <col min="14040" max="14040" width="13.77734375" style="4" customWidth="1"/>
    <col min="14041" max="14041" width="5.6640625" style="4" customWidth="1"/>
    <col min="14042" max="14043" width="9.33203125" style="4" customWidth="1"/>
    <col min="14044" max="14044" width="13.109375" style="4" customWidth="1"/>
    <col min="14045" max="14265" width="9" style="4"/>
    <col min="14266" max="14266" width="5" style="4" customWidth="1"/>
    <col min="14267" max="14267" width="15" style="4" customWidth="1"/>
    <col min="14268" max="14269" width="14.6640625" style="4" customWidth="1"/>
    <col min="14270" max="14270" width="6.21875" style="4" customWidth="1"/>
    <col min="14271" max="14273" width="10.109375" style="4" customWidth="1"/>
    <col min="14274" max="14274" width="10.44140625" style="4" customWidth="1"/>
    <col min="14275" max="14292" width="9" style="4"/>
    <col min="14293" max="14293" width="6.44140625" style="4" customWidth="1"/>
    <col min="14294" max="14294" width="12.21875" style="4" customWidth="1"/>
    <col min="14295" max="14295" width="28.21875" style="4" customWidth="1"/>
    <col min="14296" max="14296" width="13.77734375" style="4" customWidth="1"/>
    <col min="14297" max="14297" width="5.6640625" style="4" customWidth="1"/>
    <col min="14298" max="14299" width="9.33203125" style="4" customWidth="1"/>
    <col min="14300" max="14300" width="13.109375" style="4" customWidth="1"/>
    <col min="14301" max="14521" width="9" style="4"/>
    <col min="14522" max="14522" width="5" style="4" customWidth="1"/>
    <col min="14523" max="14523" width="15" style="4" customWidth="1"/>
    <col min="14524" max="14525" width="14.6640625" style="4" customWidth="1"/>
    <col min="14526" max="14526" width="6.21875" style="4" customWidth="1"/>
    <col min="14527" max="14529" width="10.109375" style="4" customWidth="1"/>
    <col min="14530" max="14530" width="10.44140625" style="4" customWidth="1"/>
    <col min="14531" max="14548" width="9" style="4"/>
    <col min="14549" max="14549" width="6.44140625" style="4" customWidth="1"/>
    <col min="14550" max="14550" width="12.21875" style="4" customWidth="1"/>
    <col min="14551" max="14551" width="28.21875" style="4" customWidth="1"/>
    <col min="14552" max="14552" width="13.77734375" style="4" customWidth="1"/>
    <col min="14553" max="14553" width="5.6640625" style="4" customWidth="1"/>
    <col min="14554" max="14555" width="9.33203125" style="4" customWidth="1"/>
    <col min="14556" max="14556" width="13.109375" style="4" customWidth="1"/>
    <col min="14557" max="14777" width="9" style="4"/>
    <col min="14778" max="14778" width="5" style="4" customWidth="1"/>
    <col min="14779" max="14779" width="15" style="4" customWidth="1"/>
    <col min="14780" max="14781" width="14.6640625" style="4" customWidth="1"/>
    <col min="14782" max="14782" width="6.21875" style="4" customWidth="1"/>
    <col min="14783" max="14785" width="10.109375" style="4" customWidth="1"/>
    <col min="14786" max="14786" width="10.44140625" style="4" customWidth="1"/>
    <col min="14787" max="14804" width="9" style="4"/>
    <col min="14805" max="14805" width="6.44140625" style="4" customWidth="1"/>
    <col min="14806" max="14806" width="12.21875" style="4" customWidth="1"/>
    <col min="14807" max="14807" width="28.21875" style="4" customWidth="1"/>
    <col min="14808" max="14808" width="13.77734375" style="4" customWidth="1"/>
    <col min="14809" max="14809" width="5.6640625" style="4" customWidth="1"/>
    <col min="14810" max="14811" width="9.33203125" style="4" customWidth="1"/>
    <col min="14812" max="14812" width="13.109375" style="4" customWidth="1"/>
    <col min="14813" max="15033" width="9" style="4"/>
    <col min="15034" max="15034" width="5" style="4" customWidth="1"/>
    <col min="15035" max="15035" width="15" style="4" customWidth="1"/>
    <col min="15036" max="15037" width="14.6640625" style="4" customWidth="1"/>
    <col min="15038" max="15038" width="6.21875" style="4" customWidth="1"/>
    <col min="15039" max="15041" width="10.109375" style="4" customWidth="1"/>
    <col min="15042" max="15042" width="10.44140625" style="4" customWidth="1"/>
    <col min="15043" max="15060" width="9" style="4"/>
    <col min="15061" max="15061" width="6.44140625" style="4" customWidth="1"/>
    <col min="15062" max="15062" width="12.21875" style="4" customWidth="1"/>
    <col min="15063" max="15063" width="28.21875" style="4" customWidth="1"/>
    <col min="15064" max="15064" width="13.77734375" style="4" customWidth="1"/>
    <col min="15065" max="15065" width="5.6640625" style="4" customWidth="1"/>
    <col min="15066" max="15067" width="9.33203125" style="4" customWidth="1"/>
    <col min="15068" max="15068" width="13.109375" style="4" customWidth="1"/>
    <col min="15069" max="15289" width="9" style="4"/>
    <col min="15290" max="15290" width="5" style="4" customWidth="1"/>
    <col min="15291" max="15291" width="15" style="4" customWidth="1"/>
    <col min="15292" max="15293" width="14.6640625" style="4" customWidth="1"/>
    <col min="15294" max="15294" width="6.21875" style="4" customWidth="1"/>
    <col min="15295" max="15297" width="10.109375" style="4" customWidth="1"/>
    <col min="15298" max="15298" width="10.44140625" style="4" customWidth="1"/>
    <col min="15299" max="15316" width="9" style="4"/>
    <col min="15317" max="15317" width="6.44140625" style="4" customWidth="1"/>
    <col min="15318" max="15318" width="12.21875" style="4" customWidth="1"/>
    <col min="15319" max="15319" width="28.21875" style="4" customWidth="1"/>
    <col min="15320" max="15320" width="13.77734375" style="4" customWidth="1"/>
    <col min="15321" max="15321" width="5.6640625" style="4" customWidth="1"/>
    <col min="15322" max="15323" width="9.33203125" style="4" customWidth="1"/>
    <col min="15324" max="15324" width="13.109375" style="4" customWidth="1"/>
    <col min="15325" max="15545" width="9" style="4"/>
    <col min="15546" max="15546" width="5" style="4" customWidth="1"/>
    <col min="15547" max="15547" width="15" style="4" customWidth="1"/>
    <col min="15548" max="15549" width="14.6640625" style="4" customWidth="1"/>
    <col min="15550" max="15550" width="6.21875" style="4" customWidth="1"/>
    <col min="15551" max="15553" width="10.109375" style="4" customWidth="1"/>
    <col min="15554" max="15554" width="10.44140625" style="4" customWidth="1"/>
    <col min="15555" max="15572" width="9" style="4"/>
    <col min="15573" max="15573" width="6.44140625" style="4" customWidth="1"/>
    <col min="15574" max="15574" width="12.21875" style="4" customWidth="1"/>
    <col min="15575" max="15575" width="28.21875" style="4" customWidth="1"/>
    <col min="15576" max="15576" width="13.77734375" style="4" customWidth="1"/>
    <col min="15577" max="15577" width="5.6640625" style="4" customWidth="1"/>
    <col min="15578" max="15579" width="9.33203125" style="4" customWidth="1"/>
    <col min="15580" max="15580" width="13.109375" style="4" customWidth="1"/>
    <col min="15581" max="15801" width="9" style="4"/>
    <col min="15802" max="15802" width="5" style="4" customWidth="1"/>
    <col min="15803" max="15803" width="15" style="4" customWidth="1"/>
    <col min="15804" max="15805" width="14.6640625" style="4" customWidth="1"/>
    <col min="15806" max="15806" width="6.21875" style="4" customWidth="1"/>
    <col min="15807" max="15809" width="10.109375" style="4" customWidth="1"/>
    <col min="15810" max="15810" width="10.44140625" style="4" customWidth="1"/>
    <col min="15811" max="15828" width="9" style="4"/>
    <col min="15829" max="15829" width="6.44140625" style="4" customWidth="1"/>
    <col min="15830" max="15830" width="12.21875" style="4" customWidth="1"/>
    <col min="15831" max="15831" width="28.21875" style="4" customWidth="1"/>
    <col min="15832" max="15832" width="13.77734375" style="4" customWidth="1"/>
    <col min="15833" max="15833" width="5.6640625" style="4" customWidth="1"/>
    <col min="15834" max="15835" width="9.33203125" style="4" customWidth="1"/>
    <col min="15836" max="15836" width="13.109375" style="4" customWidth="1"/>
    <col min="15837" max="16057" width="9" style="4"/>
    <col min="16058" max="16058" width="5" style="4" customWidth="1"/>
    <col min="16059" max="16059" width="15" style="4" customWidth="1"/>
    <col min="16060" max="16061" width="14.6640625" style="4" customWidth="1"/>
    <col min="16062" max="16062" width="6.21875" style="4" customWidth="1"/>
    <col min="16063" max="16065" width="10.109375" style="4" customWidth="1"/>
    <col min="16066" max="16066" width="10.44140625" style="4" customWidth="1"/>
    <col min="16067" max="16084" width="9" style="4"/>
    <col min="16085" max="16085" width="6.44140625" style="4" customWidth="1"/>
    <col min="16086" max="16086" width="12.21875" style="4" customWidth="1"/>
    <col min="16087" max="16087" width="28.21875" style="4" customWidth="1"/>
    <col min="16088" max="16088" width="13.77734375" style="4" customWidth="1"/>
    <col min="16089" max="16089" width="5.6640625" style="4" customWidth="1"/>
    <col min="16090" max="16091" width="9.33203125" style="4" customWidth="1"/>
    <col min="16092" max="16092" width="13.109375" style="4" customWidth="1"/>
    <col min="16093" max="16313" width="9" style="4"/>
    <col min="16314" max="16314" width="5" style="4" customWidth="1"/>
    <col min="16315" max="16315" width="15" style="4" customWidth="1"/>
    <col min="16316" max="16317" width="14.6640625" style="4" customWidth="1"/>
    <col min="16318" max="16318" width="6.21875" style="4" customWidth="1"/>
    <col min="16319" max="16321" width="10.109375" style="4" customWidth="1"/>
    <col min="16322" max="16322" width="10.44140625" style="4" customWidth="1"/>
    <col min="16323" max="16333" width="9" style="4"/>
  </cols>
  <sheetData>
    <row r="1" spans="1:33" ht="31.2" customHeight="1" thickBot="1">
      <c r="A1" s="146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8"/>
      <c r="O1" s="148"/>
      <c r="P1" s="148"/>
      <c r="Q1" s="149"/>
      <c r="R1" s="149"/>
      <c r="S1" s="149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</row>
    <row r="2" spans="1:33" customFormat="1" ht="14.4" customHeight="1">
      <c r="A2" s="12" t="s">
        <v>1</v>
      </c>
      <c r="B2" s="136" t="s">
        <v>2</v>
      </c>
      <c r="C2" s="136" t="s">
        <v>3</v>
      </c>
      <c r="D2" s="141" t="s">
        <v>4</v>
      </c>
      <c r="E2" s="13"/>
      <c r="F2" s="143" t="s">
        <v>5</v>
      </c>
      <c r="G2" s="143" t="s">
        <v>6</v>
      </c>
      <c r="H2" s="143" t="s">
        <v>7</v>
      </c>
      <c r="I2" s="159" t="s">
        <v>119</v>
      </c>
      <c r="J2" s="161" t="s">
        <v>8</v>
      </c>
      <c r="K2" s="150" t="s">
        <v>9</v>
      </c>
      <c r="L2" s="151"/>
      <c r="M2" s="152"/>
      <c r="N2" s="153" t="s">
        <v>10</v>
      </c>
      <c r="O2" s="154"/>
      <c r="P2" s="155"/>
      <c r="Q2" s="156" t="s">
        <v>11</v>
      </c>
      <c r="R2" s="157"/>
      <c r="S2" s="163" t="s">
        <v>12</v>
      </c>
      <c r="T2" s="158" t="s">
        <v>13</v>
      </c>
      <c r="U2" s="158"/>
      <c r="V2" s="158"/>
      <c r="W2" s="158"/>
      <c r="X2" s="158"/>
      <c r="Y2" s="158"/>
      <c r="Z2" s="165" t="s">
        <v>14</v>
      </c>
      <c r="AA2" s="123" t="s">
        <v>15</v>
      </c>
      <c r="AB2" s="123" t="s">
        <v>16</v>
      </c>
      <c r="AC2" s="116" t="s">
        <v>17</v>
      </c>
      <c r="AD2" s="167" t="s">
        <v>18</v>
      </c>
      <c r="AE2" s="109" t="s">
        <v>19</v>
      </c>
      <c r="AF2" s="109" t="s">
        <v>20</v>
      </c>
    </row>
    <row r="3" spans="1:33" customFormat="1" ht="24" customHeight="1">
      <c r="A3" s="14" t="s">
        <v>21</v>
      </c>
      <c r="B3" s="137"/>
      <c r="C3" s="137"/>
      <c r="D3" s="142"/>
      <c r="E3" s="15"/>
      <c r="F3" s="144"/>
      <c r="G3" s="145"/>
      <c r="H3" s="145"/>
      <c r="I3" s="160"/>
      <c r="J3" s="162"/>
      <c r="K3" s="25" t="s">
        <v>22</v>
      </c>
      <c r="L3" s="25" t="s">
        <v>23</v>
      </c>
      <c r="M3" s="25" t="s">
        <v>24</v>
      </c>
      <c r="N3" s="26" t="s">
        <v>25</v>
      </c>
      <c r="O3" s="26" t="s">
        <v>26</v>
      </c>
      <c r="P3" s="26" t="s">
        <v>27</v>
      </c>
      <c r="Q3" s="37" t="s">
        <v>28</v>
      </c>
      <c r="R3" s="37" t="s">
        <v>27</v>
      </c>
      <c r="S3" s="164"/>
      <c r="T3" s="38" t="s">
        <v>29</v>
      </c>
      <c r="U3" s="38" t="s">
        <v>30</v>
      </c>
      <c r="V3" s="38" t="s">
        <v>31</v>
      </c>
      <c r="W3" s="37" t="s">
        <v>32</v>
      </c>
      <c r="X3" s="37" t="s">
        <v>33</v>
      </c>
      <c r="Y3" s="37" t="s">
        <v>34</v>
      </c>
      <c r="Z3" s="166"/>
      <c r="AA3" s="124"/>
      <c r="AB3" s="124"/>
      <c r="AC3" s="117"/>
      <c r="AD3" s="168"/>
      <c r="AE3" s="110"/>
      <c r="AF3" s="110"/>
    </row>
    <row r="4" spans="1:33" s="1" customFormat="1" ht="30.6" customHeight="1">
      <c r="A4" s="133">
        <v>1</v>
      </c>
      <c r="B4" s="138" t="s">
        <v>35</v>
      </c>
      <c r="C4" s="138" t="s">
        <v>127</v>
      </c>
      <c r="D4" s="138" t="s">
        <v>37</v>
      </c>
      <c r="E4" s="16">
        <v>1</v>
      </c>
      <c r="F4" s="86" t="s">
        <v>38</v>
      </c>
      <c r="G4" s="16" t="s">
        <v>39</v>
      </c>
      <c r="H4" s="16">
        <v>1</v>
      </c>
      <c r="I4" s="89" t="s">
        <v>118</v>
      </c>
      <c r="J4" s="27"/>
      <c r="K4" s="28"/>
      <c r="L4" s="27"/>
      <c r="M4" s="27" t="s">
        <v>40</v>
      </c>
      <c r="N4" s="93">
        <v>0.41799999999999998</v>
      </c>
      <c r="O4" s="93">
        <v>0.41199999999999998</v>
      </c>
      <c r="P4" s="30">
        <f>N4-O4</f>
        <v>6.0000000000000053E-3</v>
      </c>
      <c r="Q4" s="106">
        <v>4.3899999999999997</v>
      </c>
      <c r="R4" s="106">
        <v>2.2000000000000002</v>
      </c>
      <c r="S4" s="39">
        <f>(N4*Q4-P4*R4)*H4</f>
        <v>1.8218199999999998</v>
      </c>
      <c r="T4" s="40" t="s">
        <v>41</v>
      </c>
      <c r="U4" s="40"/>
      <c r="V4" s="34">
        <v>1</v>
      </c>
      <c r="W4" s="41">
        <v>0.06</v>
      </c>
      <c r="X4" s="41">
        <v>1</v>
      </c>
      <c r="Y4" s="90">
        <f>V4*W4/X4</f>
        <v>0.06</v>
      </c>
      <c r="Z4" s="120">
        <v>1.1399999999999999</v>
      </c>
      <c r="AA4" s="125" t="s">
        <v>125</v>
      </c>
      <c r="AB4" s="113">
        <v>0.5</v>
      </c>
      <c r="AC4" s="118"/>
      <c r="AD4" s="107"/>
      <c r="AE4" s="107"/>
      <c r="AF4" s="107"/>
      <c r="AG4" s="1">
        <f>O4*H4</f>
        <v>0.41199999999999998</v>
      </c>
    </row>
    <row r="5" spans="1:33" s="1" customFormat="1" ht="30.6" customHeight="1">
      <c r="A5" s="134"/>
      <c r="B5" s="139"/>
      <c r="C5" s="139"/>
      <c r="D5" s="139"/>
      <c r="E5" s="16"/>
      <c r="F5" s="16"/>
      <c r="G5" s="16"/>
      <c r="H5" s="16"/>
      <c r="I5" s="17"/>
      <c r="J5" s="27"/>
      <c r="K5" s="28"/>
      <c r="L5" s="27"/>
      <c r="M5" s="27"/>
      <c r="N5" s="29"/>
      <c r="O5" s="29"/>
      <c r="P5" s="30"/>
      <c r="Q5" s="39"/>
      <c r="R5" s="39"/>
      <c r="S5" s="39"/>
      <c r="T5" s="40" t="s">
        <v>43</v>
      </c>
      <c r="U5" s="40"/>
      <c r="V5" s="34">
        <v>2</v>
      </c>
      <c r="W5" s="41">
        <v>0.05</v>
      </c>
      <c r="X5" s="41">
        <v>1</v>
      </c>
      <c r="Y5" s="41">
        <f t="shared" ref="Y5" si="0">V5*W5/X5</f>
        <v>0.1</v>
      </c>
      <c r="Z5" s="121"/>
      <c r="AA5" s="126"/>
      <c r="AB5" s="114"/>
      <c r="AC5" s="119"/>
      <c r="AD5" s="107"/>
      <c r="AE5" s="107"/>
      <c r="AF5" s="107"/>
      <c r="AG5" s="1">
        <f t="shared" ref="AG5:AG27" si="1">O5*H5</f>
        <v>0</v>
      </c>
    </row>
    <row r="6" spans="1:33" s="1" customFormat="1" ht="30.6" customHeight="1">
      <c r="A6" s="134"/>
      <c r="B6" s="139"/>
      <c r="C6" s="139"/>
      <c r="D6" s="139"/>
      <c r="E6" s="16"/>
      <c r="F6" s="16"/>
      <c r="G6" s="16"/>
      <c r="H6" s="16"/>
      <c r="I6" s="17"/>
      <c r="J6" s="27"/>
      <c r="K6" s="28"/>
      <c r="L6" s="27"/>
      <c r="M6" s="27"/>
      <c r="N6" s="29"/>
      <c r="O6" s="29"/>
      <c r="P6" s="30"/>
      <c r="Q6" s="39"/>
      <c r="R6" s="39"/>
      <c r="S6" s="39"/>
      <c r="T6" s="40" t="s">
        <v>44</v>
      </c>
      <c r="U6" s="40" t="s">
        <v>45</v>
      </c>
      <c r="V6" s="34">
        <v>2</v>
      </c>
      <c r="W6" s="41">
        <v>0.04</v>
      </c>
      <c r="X6" s="41">
        <v>1</v>
      </c>
      <c r="Y6" s="90">
        <v>0.06</v>
      </c>
      <c r="Z6" s="121"/>
      <c r="AA6" s="126"/>
      <c r="AB6" s="114"/>
      <c r="AC6" s="119"/>
      <c r="AD6" s="107"/>
      <c r="AE6" s="107"/>
      <c r="AF6" s="107"/>
      <c r="AG6" s="1">
        <f t="shared" si="1"/>
        <v>0</v>
      </c>
    </row>
    <row r="7" spans="1:33" s="1" customFormat="1" ht="30.6" customHeight="1">
      <c r="A7" s="134"/>
      <c r="B7" s="139"/>
      <c r="C7" s="139"/>
      <c r="D7" s="139"/>
      <c r="E7" s="16"/>
      <c r="F7" s="16"/>
      <c r="G7" s="16"/>
      <c r="H7" s="16"/>
      <c r="I7" s="17"/>
      <c r="J7" s="27"/>
      <c r="K7" s="28"/>
      <c r="L7" s="27"/>
      <c r="M7" s="27"/>
      <c r="N7" s="29"/>
      <c r="O7" s="29"/>
      <c r="P7" s="30"/>
      <c r="Q7" s="39"/>
      <c r="R7" s="39"/>
      <c r="S7" s="39"/>
      <c r="T7" s="40" t="s">
        <v>46</v>
      </c>
      <c r="U7" s="40" t="s">
        <v>47</v>
      </c>
      <c r="V7" s="34">
        <v>2</v>
      </c>
      <c r="W7" s="41">
        <v>0.03</v>
      </c>
      <c r="X7" s="41">
        <v>1</v>
      </c>
      <c r="Y7" s="41">
        <f t="shared" ref="Y7:Y11" si="2">V7*W7/X7</f>
        <v>0.06</v>
      </c>
      <c r="Z7" s="121"/>
      <c r="AA7" s="126"/>
      <c r="AB7" s="114"/>
      <c r="AC7" s="119"/>
      <c r="AD7" s="107"/>
      <c r="AE7" s="107"/>
      <c r="AF7" s="107"/>
      <c r="AG7" s="1">
        <f t="shared" si="1"/>
        <v>0</v>
      </c>
    </row>
    <row r="8" spans="1:33" s="1" customFormat="1" ht="36.6" customHeight="1">
      <c r="A8" s="134"/>
      <c r="B8" s="139"/>
      <c r="C8" s="139"/>
      <c r="D8" s="139"/>
      <c r="E8" s="16">
        <v>2</v>
      </c>
      <c r="F8" s="86" t="s">
        <v>48</v>
      </c>
      <c r="G8" s="16" t="s">
        <v>39</v>
      </c>
      <c r="H8" s="16">
        <v>1</v>
      </c>
      <c r="I8" s="89" t="s">
        <v>120</v>
      </c>
      <c r="J8" s="31"/>
      <c r="K8" s="27"/>
      <c r="L8" s="27"/>
      <c r="M8" s="27" t="s">
        <v>49</v>
      </c>
      <c r="N8" s="32">
        <f>15*1.8*260*7.85/1000000</f>
        <v>5.5107000000000003E-2</v>
      </c>
      <c r="O8" s="32">
        <f>15*1.8*260*7.85/1000000</f>
        <v>5.5107000000000003E-2</v>
      </c>
      <c r="P8" s="30">
        <f>N8-O8</f>
        <v>0</v>
      </c>
      <c r="Q8" s="39">
        <v>5</v>
      </c>
      <c r="R8" s="39">
        <v>2.65</v>
      </c>
      <c r="S8" s="39">
        <f>(N8*Q8-P8*R8)*H8</f>
        <v>0.27553500000000003</v>
      </c>
      <c r="T8" s="42" t="s">
        <v>50</v>
      </c>
      <c r="U8" s="34" t="s">
        <v>47</v>
      </c>
      <c r="V8" s="34">
        <v>1</v>
      </c>
      <c r="W8" s="41">
        <v>0.03</v>
      </c>
      <c r="X8" s="41">
        <v>1</v>
      </c>
      <c r="Y8" s="41">
        <f t="shared" si="2"/>
        <v>0.03</v>
      </c>
      <c r="Z8" s="121"/>
      <c r="AA8" s="126"/>
      <c r="AB8" s="114"/>
      <c r="AC8" s="119"/>
      <c r="AD8" s="108"/>
      <c r="AE8" s="108"/>
      <c r="AF8" s="107"/>
      <c r="AG8" s="1">
        <f t="shared" si="1"/>
        <v>5.5107000000000003E-2</v>
      </c>
    </row>
    <row r="9" spans="1:33" s="1" customFormat="1" ht="25.95" customHeight="1">
      <c r="A9" s="134"/>
      <c r="B9" s="139"/>
      <c r="C9" s="139"/>
      <c r="D9" s="139"/>
      <c r="E9" s="16">
        <v>3</v>
      </c>
      <c r="F9" s="86" t="s">
        <v>51</v>
      </c>
      <c r="G9" s="16" t="s">
        <v>39</v>
      </c>
      <c r="H9" s="16">
        <v>1</v>
      </c>
      <c r="I9" s="17" t="s">
        <v>113</v>
      </c>
      <c r="J9" s="27"/>
      <c r="K9" s="27"/>
      <c r="L9" s="27"/>
      <c r="M9" s="27" t="s">
        <v>40</v>
      </c>
      <c r="N9" s="87">
        <v>1.9930000000000001</v>
      </c>
      <c r="O9" s="87">
        <v>1.9850000000000001</v>
      </c>
      <c r="P9" s="30">
        <f>N9-O9</f>
        <v>8.0000000000000071E-3</v>
      </c>
      <c r="Q9" s="106">
        <v>4.3899999999999997</v>
      </c>
      <c r="R9" s="106">
        <v>2.2000000000000002</v>
      </c>
      <c r="S9" s="39">
        <f>(N9*Q9-P9*R9)*H9</f>
        <v>8.7316699999999994</v>
      </c>
      <c r="T9" s="42" t="s">
        <v>41</v>
      </c>
      <c r="U9" s="34"/>
      <c r="V9" s="34">
        <v>1</v>
      </c>
      <c r="W9" s="90">
        <v>0.08</v>
      </c>
      <c r="X9" s="41">
        <v>1</v>
      </c>
      <c r="Y9" s="41">
        <f t="shared" si="2"/>
        <v>0.08</v>
      </c>
      <c r="Z9" s="121"/>
      <c r="AA9" s="126"/>
      <c r="AB9" s="114"/>
      <c r="AC9" s="119"/>
      <c r="AD9" s="108"/>
      <c r="AE9" s="108"/>
      <c r="AF9" s="107"/>
      <c r="AG9" s="1">
        <f t="shared" si="1"/>
        <v>1.9850000000000001</v>
      </c>
    </row>
    <row r="10" spans="1:33" s="1" customFormat="1" ht="25.95" customHeight="1">
      <c r="A10" s="134"/>
      <c r="B10" s="139"/>
      <c r="C10" s="139"/>
      <c r="D10" s="139"/>
      <c r="E10" s="16"/>
      <c r="F10" s="16"/>
      <c r="G10" s="16"/>
      <c r="H10" s="16"/>
      <c r="I10" s="17"/>
      <c r="J10" s="27"/>
      <c r="K10" s="27"/>
      <c r="L10" s="27"/>
      <c r="M10" s="27"/>
      <c r="N10" s="32"/>
      <c r="O10" s="32"/>
      <c r="P10" s="30"/>
      <c r="Q10" s="39"/>
      <c r="R10" s="39"/>
      <c r="S10" s="39"/>
      <c r="T10" s="42" t="s">
        <v>52</v>
      </c>
      <c r="U10" s="34"/>
      <c r="V10" s="34">
        <v>4</v>
      </c>
      <c r="W10" s="41">
        <v>0.05</v>
      </c>
      <c r="X10" s="41">
        <v>1</v>
      </c>
      <c r="Y10" s="41">
        <f t="shared" si="2"/>
        <v>0.2</v>
      </c>
      <c r="Z10" s="121"/>
      <c r="AA10" s="126"/>
      <c r="AB10" s="114"/>
      <c r="AC10" s="119"/>
      <c r="AD10" s="108"/>
      <c r="AE10" s="108"/>
      <c r="AF10" s="107"/>
      <c r="AG10" s="1">
        <f t="shared" si="1"/>
        <v>0</v>
      </c>
    </row>
    <row r="11" spans="1:33" s="1" customFormat="1" ht="25.95" customHeight="1">
      <c r="A11" s="134"/>
      <c r="B11" s="139"/>
      <c r="C11" s="139"/>
      <c r="D11" s="139"/>
      <c r="E11" s="16"/>
      <c r="F11" s="16"/>
      <c r="G11" s="16"/>
      <c r="H11" s="16"/>
      <c r="I11" s="17"/>
      <c r="J11" s="27"/>
      <c r="K11" s="27"/>
      <c r="L11" s="27"/>
      <c r="M11" s="27"/>
      <c r="N11" s="32"/>
      <c r="O11" s="32"/>
      <c r="P11" s="30"/>
      <c r="Q11" s="39"/>
      <c r="R11" s="39"/>
      <c r="S11" s="39"/>
      <c r="T11" s="91" t="s">
        <v>116</v>
      </c>
      <c r="U11" s="92"/>
      <c r="V11" s="92">
        <v>1</v>
      </c>
      <c r="W11" s="90">
        <v>0.05</v>
      </c>
      <c r="X11" s="90">
        <v>1</v>
      </c>
      <c r="Y11" s="90">
        <f t="shared" si="2"/>
        <v>0.05</v>
      </c>
      <c r="Z11" s="121"/>
      <c r="AA11" s="126"/>
      <c r="AB11" s="114"/>
      <c r="AC11" s="119"/>
      <c r="AD11" s="108"/>
      <c r="AE11" s="108"/>
      <c r="AF11" s="107"/>
    </row>
    <row r="12" spans="1:33" s="1" customFormat="1" ht="25.95" customHeight="1">
      <c r="A12" s="134"/>
      <c r="B12" s="139"/>
      <c r="C12" s="139"/>
      <c r="D12" s="139"/>
      <c r="E12" s="16"/>
      <c r="F12" s="16"/>
      <c r="G12" s="16"/>
      <c r="H12" s="16"/>
      <c r="I12" s="17"/>
      <c r="J12" s="27"/>
      <c r="K12" s="27"/>
      <c r="L12" s="27"/>
      <c r="M12" s="27"/>
      <c r="N12" s="32"/>
      <c r="O12" s="32"/>
      <c r="P12" s="30"/>
      <c r="Q12" s="39"/>
      <c r="R12" s="39"/>
      <c r="S12" s="39"/>
      <c r="T12" s="42" t="s">
        <v>53</v>
      </c>
      <c r="U12" s="34" t="s">
        <v>54</v>
      </c>
      <c r="V12" s="34">
        <v>2</v>
      </c>
      <c r="W12" s="41"/>
      <c r="X12" s="41"/>
      <c r="Y12" s="90">
        <v>0.06</v>
      </c>
      <c r="Z12" s="121"/>
      <c r="AA12" s="126"/>
      <c r="AB12" s="114"/>
      <c r="AC12" s="119"/>
      <c r="AD12" s="108"/>
      <c r="AE12" s="108"/>
      <c r="AF12" s="107"/>
      <c r="AG12" s="1">
        <f t="shared" si="1"/>
        <v>0</v>
      </c>
    </row>
    <row r="13" spans="1:33" s="1" customFormat="1" ht="25.95" customHeight="1">
      <c r="A13" s="134"/>
      <c r="B13" s="139"/>
      <c r="C13" s="139"/>
      <c r="D13" s="139"/>
      <c r="E13" s="16"/>
      <c r="F13" s="16"/>
      <c r="G13" s="16"/>
      <c r="H13" s="16"/>
      <c r="I13" s="17"/>
      <c r="J13" s="27"/>
      <c r="K13" s="27"/>
      <c r="L13" s="27"/>
      <c r="M13" s="27"/>
      <c r="N13" s="32"/>
      <c r="O13" s="32"/>
      <c r="P13" s="30"/>
      <c r="Q13" s="39"/>
      <c r="R13" s="39"/>
      <c r="S13" s="39"/>
      <c r="T13" s="42" t="s">
        <v>46</v>
      </c>
      <c r="U13" s="34" t="s">
        <v>47</v>
      </c>
      <c r="V13" s="34">
        <v>4</v>
      </c>
      <c r="W13" s="41"/>
      <c r="X13" s="41"/>
      <c r="Y13" s="90">
        <v>0.06</v>
      </c>
      <c r="Z13" s="121"/>
      <c r="AA13" s="126"/>
      <c r="AB13" s="114"/>
      <c r="AC13" s="119"/>
      <c r="AD13" s="108"/>
      <c r="AE13" s="108"/>
      <c r="AF13" s="107"/>
      <c r="AG13" s="1">
        <f t="shared" si="1"/>
        <v>0</v>
      </c>
    </row>
    <row r="14" spans="1:33" s="1" customFormat="1" ht="25.95" customHeight="1">
      <c r="A14" s="134"/>
      <c r="B14" s="139"/>
      <c r="C14" s="139"/>
      <c r="D14" s="139"/>
      <c r="E14" s="16"/>
      <c r="F14" s="16"/>
      <c r="G14" s="16"/>
      <c r="H14" s="16"/>
      <c r="I14" s="17"/>
      <c r="J14" s="27"/>
      <c r="K14" s="27"/>
      <c r="L14" s="27"/>
      <c r="M14" s="27"/>
      <c r="N14" s="32"/>
      <c r="O14" s="32"/>
      <c r="P14" s="30"/>
      <c r="Q14" s="39"/>
      <c r="R14" s="39"/>
      <c r="S14" s="39"/>
      <c r="T14" s="42" t="s">
        <v>55</v>
      </c>
      <c r="U14" s="34" t="s">
        <v>56</v>
      </c>
      <c r="V14" s="34">
        <v>3</v>
      </c>
      <c r="W14" s="41">
        <v>0.03</v>
      </c>
      <c r="X14" s="41">
        <v>1</v>
      </c>
      <c r="Y14" s="41">
        <f t="shared" ref="Y14:Y16" si="3">V14*W14/X14</f>
        <v>0.09</v>
      </c>
      <c r="Z14" s="121"/>
      <c r="AA14" s="126"/>
      <c r="AB14" s="114"/>
      <c r="AC14" s="119"/>
      <c r="AD14" s="108"/>
      <c r="AE14" s="108"/>
      <c r="AF14" s="107"/>
      <c r="AG14" s="1">
        <f t="shared" si="1"/>
        <v>0</v>
      </c>
    </row>
    <row r="15" spans="1:33" s="1" customFormat="1" ht="25.95" customHeight="1">
      <c r="A15" s="134"/>
      <c r="B15" s="139"/>
      <c r="C15" s="139"/>
      <c r="D15" s="139"/>
      <c r="E15" s="16">
        <v>4</v>
      </c>
      <c r="F15" s="96" t="s">
        <v>128</v>
      </c>
      <c r="G15" s="96" t="s">
        <v>39</v>
      </c>
      <c r="H15" s="96">
        <v>1</v>
      </c>
      <c r="I15" s="98" t="s">
        <v>129</v>
      </c>
      <c r="J15" s="99">
        <f>H15*O15</f>
        <v>0.1</v>
      </c>
      <c r="K15" s="100"/>
      <c r="L15" s="100"/>
      <c r="M15" s="100" t="s">
        <v>58</v>
      </c>
      <c r="N15" s="97"/>
      <c r="O15" s="97">
        <v>0.1</v>
      </c>
      <c r="P15" s="101"/>
      <c r="Q15" s="102">
        <f>7.9646</f>
        <v>7.9645999999999999</v>
      </c>
      <c r="R15" s="102"/>
      <c r="S15" s="102">
        <f>H15*O15*Q15</f>
        <v>0.79646000000000006</v>
      </c>
      <c r="T15" s="103" t="s">
        <v>130</v>
      </c>
      <c r="U15" s="104"/>
      <c r="V15" s="104"/>
      <c r="W15" s="105"/>
      <c r="X15" s="105"/>
      <c r="Y15" s="105"/>
      <c r="Z15" s="121"/>
      <c r="AA15" s="126"/>
      <c r="AB15" s="114"/>
      <c r="AC15" s="119"/>
      <c r="AD15" s="108"/>
      <c r="AE15" s="108"/>
      <c r="AF15" s="107"/>
      <c r="AG15" s="1">
        <f t="shared" si="1"/>
        <v>0.1</v>
      </c>
    </row>
    <row r="16" spans="1:33" s="1" customFormat="1" ht="32.4" customHeight="1">
      <c r="A16" s="134"/>
      <c r="B16" s="139"/>
      <c r="C16" s="139"/>
      <c r="D16" s="139"/>
      <c r="E16" s="16">
        <v>5</v>
      </c>
      <c r="F16" s="86" t="s">
        <v>59</v>
      </c>
      <c r="G16" s="16" t="s">
        <v>39</v>
      </c>
      <c r="H16" s="16">
        <v>1</v>
      </c>
      <c r="I16" s="17" t="s">
        <v>115</v>
      </c>
      <c r="J16" s="28">
        <f t="shared" ref="J16:J28" si="4">H16*O16</f>
        <v>0.41399999999999998</v>
      </c>
      <c r="K16" s="27"/>
      <c r="L16" s="27"/>
      <c r="M16" s="27" t="s">
        <v>49</v>
      </c>
      <c r="N16" s="87">
        <v>0.41899999999999998</v>
      </c>
      <c r="O16" s="87">
        <v>0.41399999999999998</v>
      </c>
      <c r="P16" s="30">
        <f>N16-O16</f>
        <v>5.0000000000000044E-3</v>
      </c>
      <c r="Q16" s="106">
        <v>4.3899999999999997</v>
      </c>
      <c r="R16" s="106">
        <v>2.2000000000000002</v>
      </c>
      <c r="S16" s="39">
        <f>(N16*Q16-P16*R16)*H16</f>
        <v>1.8284099999999996</v>
      </c>
      <c r="T16" s="42" t="s">
        <v>50</v>
      </c>
      <c r="U16" s="34"/>
      <c r="V16" s="34">
        <v>1</v>
      </c>
      <c r="W16" s="41">
        <v>0.06</v>
      </c>
      <c r="X16" s="41">
        <v>1</v>
      </c>
      <c r="Y16" s="90">
        <f t="shared" si="3"/>
        <v>0.06</v>
      </c>
      <c r="Z16" s="121"/>
      <c r="AA16" s="126"/>
      <c r="AB16" s="114"/>
      <c r="AC16" s="119"/>
      <c r="AD16" s="108"/>
      <c r="AE16" s="108"/>
      <c r="AF16" s="107"/>
      <c r="AG16" s="1">
        <f t="shared" si="1"/>
        <v>0.41399999999999998</v>
      </c>
    </row>
    <row r="17" spans="1:33" s="1" customFormat="1" ht="32.4" customHeight="1">
      <c r="A17" s="134"/>
      <c r="B17" s="139"/>
      <c r="C17" s="139"/>
      <c r="D17" s="139"/>
      <c r="E17" s="16"/>
      <c r="F17" s="16"/>
      <c r="G17" s="16"/>
      <c r="H17" s="16"/>
      <c r="I17" s="17"/>
      <c r="J17" s="28">
        <f t="shared" si="4"/>
        <v>0</v>
      </c>
      <c r="K17" s="27"/>
      <c r="L17" s="27"/>
      <c r="M17" s="27"/>
      <c r="N17" s="32"/>
      <c r="O17" s="32"/>
      <c r="P17" s="30"/>
      <c r="Q17" s="39"/>
      <c r="R17" s="39"/>
      <c r="S17" s="39"/>
      <c r="T17" s="42" t="s">
        <v>53</v>
      </c>
      <c r="U17" s="34" t="s">
        <v>54</v>
      </c>
      <c r="V17" s="34">
        <v>2</v>
      </c>
      <c r="W17" s="41">
        <v>0.05</v>
      </c>
      <c r="X17" s="41">
        <v>1</v>
      </c>
      <c r="Y17" s="41">
        <v>0.06</v>
      </c>
      <c r="Z17" s="121"/>
      <c r="AA17" s="126"/>
      <c r="AB17" s="114"/>
      <c r="AC17" s="119"/>
      <c r="AD17" s="108"/>
      <c r="AE17" s="108"/>
      <c r="AF17" s="107"/>
      <c r="AG17" s="1">
        <f t="shared" si="1"/>
        <v>0</v>
      </c>
    </row>
    <row r="18" spans="1:33" s="1" customFormat="1" ht="32.4" customHeight="1">
      <c r="A18" s="134"/>
      <c r="B18" s="139"/>
      <c r="C18" s="139"/>
      <c r="D18" s="139"/>
      <c r="E18" s="16"/>
      <c r="F18" s="16"/>
      <c r="G18" s="16"/>
      <c r="H18" s="16"/>
      <c r="I18" s="17"/>
      <c r="J18" s="28"/>
      <c r="K18" s="27"/>
      <c r="L18" s="27"/>
      <c r="M18" s="27"/>
      <c r="N18" s="32"/>
      <c r="O18" s="32"/>
      <c r="P18" s="30"/>
      <c r="Q18" s="39"/>
      <c r="R18" s="39"/>
      <c r="S18" s="39"/>
      <c r="T18" s="91" t="s">
        <v>117</v>
      </c>
      <c r="U18" s="92" t="s">
        <v>56</v>
      </c>
      <c r="V18" s="92">
        <v>2</v>
      </c>
      <c r="W18" s="90">
        <v>0.03</v>
      </c>
      <c r="X18" s="90">
        <v>1</v>
      </c>
      <c r="Y18" s="90">
        <f t="shared" ref="Y18:Y20" si="5">V18*W18/X18</f>
        <v>0.06</v>
      </c>
      <c r="Z18" s="121"/>
      <c r="AA18" s="126"/>
      <c r="AB18" s="114"/>
      <c r="AC18" s="119"/>
      <c r="AD18" s="108"/>
      <c r="AE18" s="108"/>
      <c r="AF18" s="107"/>
    </row>
    <row r="19" spans="1:33" s="2" customFormat="1" ht="32.4" customHeight="1">
      <c r="A19" s="134"/>
      <c r="B19" s="139"/>
      <c r="C19" s="139"/>
      <c r="D19" s="139"/>
      <c r="E19" s="16">
        <v>6</v>
      </c>
      <c r="F19" s="86" t="s">
        <v>60</v>
      </c>
      <c r="G19" s="16" t="s">
        <v>39</v>
      </c>
      <c r="H19" s="16">
        <v>3</v>
      </c>
      <c r="I19" s="17" t="s">
        <v>120</v>
      </c>
      <c r="J19" s="28">
        <f t="shared" si="4"/>
        <v>0.165321</v>
      </c>
      <c r="K19" s="27"/>
      <c r="L19" s="27"/>
      <c r="M19" s="27" t="s">
        <v>49</v>
      </c>
      <c r="N19" s="32">
        <f>15*1.8*260*7.85/1000000</f>
        <v>5.5107000000000003E-2</v>
      </c>
      <c r="O19" s="32">
        <f>15*1.8*260*7.85/1000000</f>
        <v>5.5107000000000003E-2</v>
      </c>
      <c r="P19" s="30"/>
      <c r="Q19" s="39">
        <v>5</v>
      </c>
      <c r="R19" s="39"/>
      <c r="S19" s="39">
        <f>H19*O19*Q19</f>
        <v>0.82660500000000003</v>
      </c>
      <c r="T19" s="42" t="s">
        <v>50</v>
      </c>
      <c r="U19" s="34"/>
      <c r="V19" s="34">
        <v>3</v>
      </c>
      <c r="W19" s="41">
        <v>0.03</v>
      </c>
      <c r="X19" s="41">
        <v>1</v>
      </c>
      <c r="Y19" s="90">
        <f t="shared" si="5"/>
        <v>0.09</v>
      </c>
      <c r="Z19" s="121"/>
      <c r="AA19" s="126"/>
      <c r="AB19" s="114"/>
      <c r="AC19" s="119"/>
      <c r="AD19" s="108"/>
      <c r="AE19" s="108"/>
      <c r="AF19" s="107"/>
      <c r="AG19" s="1">
        <f t="shared" si="1"/>
        <v>0.165321</v>
      </c>
    </row>
    <row r="20" spans="1:33" s="2" customFormat="1" ht="32.4" customHeight="1">
      <c r="A20" s="134"/>
      <c r="B20" s="139"/>
      <c r="C20" s="139"/>
      <c r="D20" s="139"/>
      <c r="E20" s="16"/>
      <c r="F20" s="16"/>
      <c r="G20" s="16"/>
      <c r="H20" s="16"/>
      <c r="I20" s="17"/>
      <c r="J20" s="28">
        <f t="shared" si="4"/>
        <v>0</v>
      </c>
      <c r="K20" s="27"/>
      <c r="L20" s="27"/>
      <c r="M20" s="27"/>
      <c r="N20" s="32"/>
      <c r="O20" s="32"/>
      <c r="P20" s="30"/>
      <c r="Q20" s="39"/>
      <c r="R20" s="39"/>
      <c r="S20" s="39"/>
      <c r="T20" s="42" t="s">
        <v>46</v>
      </c>
      <c r="U20" s="34" t="s">
        <v>47</v>
      </c>
      <c r="V20" s="34">
        <v>3</v>
      </c>
      <c r="W20" s="90">
        <v>0.04</v>
      </c>
      <c r="X20" s="41">
        <v>1</v>
      </c>
      <c r="Y20" s="90">
        <f t="shared" si="5"/>
        <v>0.12</v>
      </c>
      <c r="Z20" s="121"/>
      <c r="AA20" s="126"/>
      <c r="AB20" s="114"/>
      <c r="AC20" s="119"/>
      <c r="AD20" s="108"/>
      <c r="AE20" s="108"/>
      <c r="AF20" s="107"/>
      <c r="AG20" s="1">
        <f t="shared" si="1"/>
        <v>0</v>
      </c>
    </row>
    <row r="21" spans="1:33" s="2" customFormat="1" ht="32.4" customHeight="1">
      <c r="A21" s="134"/>
      <c r="B21" s="139"/>
      <c r="C21" s="139"/>
      <c r="D21" s="139"/>
      <c r="E21" s="16">
        <v>7</v>
      </c>
      <c r="F21" s="86" t="s">
        <v>62</v>
      </c>
      <c r="G21" s="16" t="s">
        <v>39</v>
      </c>
      <c r="H21" s="16">
        <v>2</v>
      </c>
      <c r="I21" s="17" t="s">
        <v>122</v>
      </c>
      <c r="J21" s="28">
        <f t="shared" si="4"/>
        <v>0.115</v>
      </c>
      <c r="K21" s="27"/>
      <c r="L21" s="27"/>
      <c r="M21" s="27" t="s">
        <v>49</v>
      </c>
      <c r="N21" s="32">
        <v>5.7500000000000002E-2</v>
      </c>
      <c r="O21" s="32">
        <v>5.7500000000000002E-2</v>
      </c>
      <c r="P21" s="30"/>
      <c r="Q21" s="39">
        <v>7.9649999999999999</v>
      </c>
      <c r="R21" s="39"/>
      <c r="S21" s="39">
        <f>(N21*Q21-P21*R21)*H21</f>
        <v>0.91597499999999998</v>
      </c>
      <c r="T21" s="42"/>
      <c r="U21" s="34"/>
      <c r="V21" s="34"/>
      <c r="W21" s="41"/>
      <c r="X21" s="41"/>
      <c r="Y21" s="41"/>
      <c r="Z21" s="121"/>
      <c r="AA21" s="126"/>
      <c r="AB21" s="114"/>
      <c r="AC21" s="119"/>
      <c r="AD21" s="108"/>
      <c r="AE21" s="108"/>
      <c r="AF21" s="107"/>
      <c r="AG21" s="1">
        <f t="shared" si="1"/>
        <v>0.115</v>
      </c>
    </row>
    <row r="22" spans="1:33" s="1" customFormat="1" ht="32.4" customHeight="1">
      <c r="A22" s="134"/>
      <c r="B22" s="139"/>
      <c r="C22" s="139"/>
      <c r="D22" s="139"/>
      <c r="E22" s="16">
        <v>8</v>
      </c>
      <c r="F22" s="86" t="s">
        <v>64</v>
      </c>
      <c r="G22" s="16" t="s">
        <v>65</v>
      </c>
      <c r="H22" s="16">
        <v>1</v>
      </c>
      <c r="I22" s="17" t="s">
        <v>115</v>
      </c>
      <c r="J22" s="28">
        <f t="shared" si="4"/>
        <v>0.41399999999999998</v>
      </c>
      <c r="K22" s="27"/>
      <c r="L22" s="27"/>
      <c r="M22" s="27" t="s">
        <v>40</v>
      </c>
      <c r="N22" s="87">
        <v>0.41899999999999998</v>
      </c>
      <c r="O22" s="87">
        <v>0.41399999999999998</v>
      </c>
      <c r="P22" s="30">
        <f>N22-O22</f>
        <v>5.0000000000000044E-3</v>
      </c>
      <c r="Q22" s="106">
        <v>4.3899999999999997</v>
      </c>
      <c r="R22" s="106">
        <v>2.2000000000000002</v>
      </c>
      <c r="S22" s="39">
        <f>(N22*Q22-P22*R22)*H22</f>
        <v>1.8284099999999996</v>
      </c>
      <c r="T22" s="42" t="s">
        <v>50</v>
      </c>
      <c r="U22" s="34"/>
      <c r="V22" s="34">
        <v>1</v>
      </c>
      <c r="W22" s="41">
        <v>0.06</v>
      </c>
      <c r="X22" s="41">
        <v>1</v>
      </c>
      <c r="Y22" s="90">
        <f t="shared" ref="Y22" si="6">V22*W22/X22</f>
        <v>0.06</v>
      </c>
      <c r="Z22" s="121"/>
      <c r="AA22" s="126"/>
      <c r="AB22" s="114"/>
      <c r="AC22" s="119"/>
      <c r="AD22" s="108"/>
      <c r="AE22" s="108"/>
      <c r="AF22" s="107"/>
      <c r="AG22" s="1">
        <f t="shared" si="1"/>
        <v>0.41399999999999998</v>
      </c>
    </row>
    <row r="23" spans="1:33" s="1" customFormat="1" ht="32.4" customHeight="1">
      <c r="A23" s="134"/>
      <c r="B23" s="139"/>
      <c r="C23" s="139"/>
      <c r="D23" s="139"/>
      <c r="E23" s="16"/>
      <c r="F23" s="16"/>
      <c r="G23" s="16"/>
      <c r="H23" s="16"/>
      <c r="I23" s="17"/>
      <c r="J23" s="28">
        <f t="shared" si="4"/>
        <v>0</v>
      </c>
      <c r="K23" s="27"/>
      <c r="L23" s="27"/>
      <c r="M23" s="27"/>
      <c r="N23" s="32"/>
      <c r="O23" s="32"/>
      <c r="P23" s="30"/>
      <c r="Q23" s="39"/>
      <c r="R23" s="39"/>
      <c r="S23" s="39"/>
      <c r="T23" s="42" t="s">
        <v>53</v>
      </c>
      <c r="U23" s="34" t="s">
        <v>54</v>
      </c>
      <c r="V23" s="34">
        <v>2</v>
      </c>
      <c r="W23" s="41">
        <v>0.05</v>
      </c>
      <c r="X23" s="41">
        <v>1</v>
      </c>
      <c r="Y23" s="41">
        <v>0.06</v>
      </c>
      <c r="Z23" s="121"/>
      <c r="AA23" s="126"/>
      <c r="AB23" s="114"/>
      <c r="AC23" s="119"/>
      <c r="AD23" s="108"/>
      <c r="AE23" s="108"/>
      <c r="AF23" s="107"/>
      <c r="AG23" s="1">
        <f t="shared" si="1"/>
        <v>0</v>
      </c>
    </row>
    <row r="24" spans="1:33" s="1" customFormat="1" ht="32.4" customHeight="1">
      <c r="A24" s="134"/>
      <c r="B24" s="139"/>
      <c r="C24" s="139"/>
      <c r="D24" s="139"/>
      <c r="E24" s="16"/>
      <c r="F24" s="16"/>
      <c r="G24" s="16"/>
      <c r="H24" s="16"/>
      <c r="I24" s="17"/>
      <c r="J24" s="28"/>
      <c r="K24" s="27"/>
      <c r="L24" s="27"/>
      <c r="M24" s="27"/>
      <c r="N24" s="32"/>
      <c r="O24" s="32"/>
      <c r="P24" s="30"/>
      <c r="Q24" s="39"/>
      <c r="R24" s="39"/>
      <c r="S24" s="39"/>
      <c r="T24" s="91" t="s">
        <v>117</v>
      </c>
      <c r="U24" s="92" t="s">
        <v>56</v>
      </c>
      <c r="V24" s="92">
        <v>2</v>
      </c>
      <c r="W24" s="90">
        <v>0.03</v>
      </c>
      <c r="X24" s="90">
        <v>1</v>
      </c>
      <c r="Y24" s="90">
        <f t="shared" ref="Y24" si="7">V24*W24/X24</f>
        <v>0.06</v>
      </c>
      <c r="Z24" s="121"/>
      <c r="AA24" s="126"/>
      <c r="AB24" s="114"/>
      <c r="AC24" s="119"/>
      <c r="AD24" s="108"/>
      <c r="AE24" s="108"/>
      <c r="AF24" s="107"/>
    </row>
    <row r="25" spans="1:33" s="3" customFormat="1" ht="32.4" customHeight="1">
      <c r="A25" s="134"/>
      <c r="B25" s="139"/>
      <c r="C25" s="139"/>
      <c r="D25" s="139"/>
      <c r="E25" s="16">
        <v>9</v>
      </c>
      <c r="F25" s="86" t="s">
        <v>66</v>
      </c>
      <c r="G25" s="16" t="s">
        <v>39</v>
      </c>
      <c r="H25" s="16">
        <v>2</v>
      </c>
      <c r="I25" s="17" t="s">
        <v>67</v>
      </c>
      <c r="J25" s="28">
        <f t="shared" si="4"/>
        <v>0.38400000000000001</v>
      </c>
      <c r="K25" s="27"/>
      <c r="L25" s="27"/>
      <c r="M25" s="27" t="s">
        <v>68</v>
      </c>
      <c r="N25" s="32"/>
      <c r="O25" s="32">
        <v>0.192</v>
      </c>
      <c r="P25" s="30"/>
      <c r="Q25" s="39">
        <v>7.9649999999999999</v>
      </c>
      <c r="R25" s="39"/>
      <c r="S25" s="39">
        <v>3</v>
      </c>
      <c r="T25" s="42"/>
      <c r="U25" s="34"/>
      <c r="V25" s="34"/>
      <c r="W25" s="41"/>
      <c r="X25" s="41"/>
      <c r="Y25" s="41"/>
      <c r="Z25" s="121"/>
      <c r="AA25" s="126"/>
      <c r="AB25" s="114"/>
      <c r="AC25" s="119"/>
      <c r="AD25" s="108"/>
      <c r="AE25" s="108"/>
      <c r="AF25" s="107"/>
      <c r="AG25" s="1">
        <f t="shared" si="1"/>
        <v>0.38400000000000001</v>
      </c>
    </row>
    <row r="26" spans="1:33" s="3" customFormat="1" ht="32.4" customHeight="1">
      <c r="A26" s="134"/>
      <c r="B26" s="139"/>
      <c r="C26" s="139"/>
      <c r="D26" s="139"/>
      <c r="E26" s="16">
        <v>10</v>
      </c>
      <c r="F26" s="86" t="s">
        <v>69</v>
      </c>
      <c r="G26" s="16" t="s">
        <v>65</v>
      </c>
      <c r="H26" s="16">
        <v>2</v>
      </c>
      <c r="I26" s="89" t="s">
        <v>114</v>
      </c>
      <c r="J26" s="28">
        <f t="shared" si="4"/>
        <v>0.65694240000000004</v>
      </c>
      <c r="K26" s="27"/>
      <c r="L26" s="27"/>
      <c r="M26" s="27" t="s">
        <v>40</v>
      </c>
      <c r="N26" s="33"/>
      <c r="O26" s="87">
        <f>(20-2)*2*0.02466*0.37</f>
        <v>0.32847120000000002</v>
      </c>
      <c r="P26" s="30"/>
      <c r="Q26" s="106">
        <v>4.3899999999999997</v>
      </c>
      <c r="R26" s="39"/>
      <c r="S26" s="39">
        <f>H26*O26*Q26</f>
        <v>2.8839771359999999</v>
      </c>
      <c r="T26" s="42" t="s">
        <v>41</v>
      </c>
      <c r="U26" s="34"/>
      <c r="V26" s="34">
        <v>2</v>
      </c>
      <c r="W26" s="41"/>
      <c r="X26" s="41"/>
      <c r="Y26" s="90">
        <v>0.06</v>
      </c>
      <c r="Z26" s="121"/>
      <c r="AA26" s="126"/>
      <c r="AB26" s="114"/>
      <c r="AC26" s="119"/>
      <c r="AD26" s="108"/>
      <c r="AE26" s="108"/>
      <c r="AF26" s="107"/>
      <c r="AG26" s="1">
        <f t="shared" si="1"/>
        <v>0.65694240000000004</v>
      </c>
    </row>
    <row r="27" spans="1:33" s="3" customFormat="1" ht="32.4" customHeight="1">
      <c r="A27" s="134"/>
      <c r="B27" s="139"/>
      <c r="C27" s="139"/>
      <c r="D27" s="139"/>
      <c r="E27" s="16">
        <v>11</v>
      </c>
      <c r="F27" s="96" t="s">
        <v>70</v>
      </c>
      <c r="G27" s="96" t="s">
        <v>39</v>
      </c>
      <c r="H27" s="96">
        <v>1</v>
      </c>
      <c r="I27" s="98" t="s">
        <v>63</v>
      </c>
      <c r="J27" s="99">
        <f t="shared" si="4"/>
        <v>0.24</v>
      </c>
      <c r="K27" s="100"/>
      <c r="L27" s="100"/>
      <c r="M27" s="100" t="s">
        <v>71</v>
      </c>
      <c r="N27" s="97"/>
      <c r="O27" s="97">
        <v>0.24</v>
      </c>
      <c r="P27" s="101"/>
      <c r="Q27" s="102">
        <v>7.9649999999999999</v>
      </c>
      <c r="R27" s="102"/>
      <c r="S27" s="102">
        <f>O27*Q27</f>
        <v>1.9116</v>
      </c>
      <c r="T27" s="103"/>
      <c r="U27" s="104"/>
      <c r="V27" s="104"/>
      <c r="W27" s="105"/>
      <c r="X27" s="105"/>
      <c r="Y27" s="105"/>
      <c r="Z27" s="121"/>
      <c r="AA27" s="126"/>
      <c r="AB27" s="114"/>
      <c r="AC27" s="119"/>
      <c r="AD27" s="108"/>
      <c r="AE27" s="108"/>
      <c r="AF27" s="107"/>
      <c r="AG27" s="1">
        <f t="shared" si="1"/>
        <v>0.24</v>
      </c>
    </row>
    <row r="28" spans="1:33" s="3" customFormat="1" ht="32.4" customHeight="1">
      <c r="A28" s="134"/>
      <c r="B28" s="139"/>
      <c r="C28" s="139"/>
      <c r="D28" s="139"/>
      <c r="E28" s="16">
        <v>12</v>
      </c>
      <c r="F28" s="16" t="s">
        <v>72</v>
      </c>
      <c r="G28" s="16" t="s">
        <v>65</v>
      </c>
      <c r="H28" s="16">
        <v>4</v>
      </c>
      <c r="I28" s="17"/>
      <c r="J28" s="28">
        <f t="shared" si="4"/>
        <v>0</v>
      </c>
      <c r="K28" s="27"/>
      <c r="L28" s="27"/>
      <c r="M28" s="27"/>
      <c r="N28" s="32"/>
      <c r="O28" s="32"/>
      <c r="P28" s="30"/>
      <c r="Q28" s="88">
        <v>0.09</v>
      </c>
      <c r="R28" s="88"/>
      <c r="S28" s="88">
        <v>0.36</v>
      </c>
      <c r="T28" s="42"/>
      <c r="U28" s="34"/>
      <c r="V28" s="34"/>
      <c r="W28" s="41"/>
      <c r="X28" s="41"/>
      <c r="Y28" s="41"/>
      <c r="Z28" s="121"/>
      <c r="AA28" s="126"/>
      <c r="AB28" s="114"/>
      <c r="AC28" s="119"/>
      <c r="AD28" s="108"/>
      <c r="AE28" s="108"/>
      <c r="AF28" s="107"/>
      <c r="AG28" s="1"/>
    </row>
    <row r="29" spans="1:33" s="3" customFormat="1" ht="32.4" customHeight="1">
      <c r="A29" s="134"/>
      <c r="B29" s="139"/>
      <c r="C29" s="139"/>
      <c r="D29" s="139"/>
      <c r="E29" s="16"/>
      <c r="F29" s="16"/>
      <c r="G29" s="16"/>
      <c r="H29" s="16"/>
      <c r="I29" s="17"/>
      <c r="J29" s="28"/>
      <c r="K29" s="27"/>
      <c r="L29" s="27"/>
      <c r="M29" s="27"/>
      <c r="N29" s="32"/>
      <c r="O29" s="32"/>
      <c r="P29" s="30"/>
      <c r="Q29" s="88"/>
      <c r="R29" s="88"/>
      <c r="S29" s="88"/>
      <c r="T29" s="91" t="s">
        <v>123</v>
      </c>
      <c r="U29" s="92"/>
      <c r="V29" s="92">
        <v>44</v>
      </c>
      <c r="W29" s="90">
        <v>0.06</v>
      </c>
      <c r="X29" s="90">
        <v>1</v>
      </c>
      <c r="Y29" s="90">
        <f>V29*W29/X29</f>
        <v>2.6399999999999997</v>
      </c>
      <c r="Z29" s="121"/>
      <c r="AA29" s="126"/>
      <c r="AB29" s="114"/>
      <c r="AC29" s="119"/>
      <c r="AD29" s="108"/>
      <c r="AE29" s="108"/>
      <c r="AF29" s="107"/>
      <c r="AG29" s="1"/>
    </row>
    <row r="30" spans="1:33" s="3" customFormat="1" ht="32.4" customHeight="1">
      <c r="A30" s="134"/>
      <c r="B30" s="139"/>
      <c r="C30" s="139"/>
      <c r="D30" s="139"/>
      <c r="E30" s="16"/>
      <c r="F30" s="16"/>
      <c r="G30" s="16"/>
      <c r="H30" s="16"/>
      <c r="I30" s="17"/>
      <c r="J30" s="28"/>
      <c r="K30" s="27"/>
      <c r="L30" s="27"/>
      <c r="M30" s="27"/>
      <c r="N30" s="32"/>
      <c r="O30" s="32"/>
      <c r="P30" s="30"/>
      <c r="Q30" s="39"/>
      <c r="R30" s="39"/>
      <c r="S30" s="39"/>
      <c r="T30" s="42" t="s">
        <v>124</v>
      </c>
      <c r="U30" s="34"/>
      <c r="V30" s="92">
        <v>35</v>
      </c>
      <c r="W30" s="94">
        <v>0.06</v>
      </c>
      <c r="X30" s="41">
        <v>1</v>
      </c>
      <c r="Y30" s="90">
        <f>V30*W30/X30</f>
        <v>2.1</v>
      </c>
      <c r="Z30" s="121"/>
      <c r="AA30" s="126"/>
      <c r="AB30" s="114"/>
      <c r="AC30" s="119"/>
      <c r="AD30" s="108"/>
      <c r="AE30" s="108"/>
      <c r="AF30" s="107"/>
      <c r="AG30" s="1"/>
    </row>
    <row r="31" spans="1:33" s="3" customFormat="1" ht="32.4" customHeight="1">
      <c r="A31" s="134"/>
      <c r="B31" s="139"/>
      <c r="C31" s="139"/>
      <c r="D31" s="139"/>
      <c r="E31" s="16"/>
      <c r="F31" s="16"/>
      <c r="G31" s="16"/>
      <c r="H31" s="16"/>
      <c r="I31" s="17"/>
      <c r="J31" s="28"/>
      <c r="K31" s="27"/>
      <c r="L31" s="27"/>
      <c r="M31" s="27"/>
      <c r="N31" s="32"/>
      <c r="O31" s="32"/>
      <c r="P31" s="30"/>
      <c r="Q31" s="39"/>
      <c r="R31" s="39"/>
      <c r="S31" s="39"/>
      <c r="T31" s="42" t="s">
        <v>73</v>
      </c>
      <c r="U31" s="34"/>
      <c r="V31" s="34">
        <v>8</v>
      </c>
      <c r="W31" s="41"/>
      <c r="X31" s="41"/>
      <c r="Y31" s="90">
        <v>0.36</v>
      </c>
      <c r="Z31" s="121"/>
      <c r="AA31" s="126"/>
      <c r="AB31" s="114"/>
      <c r="AC31" s="119"/>
      <c r="AD31" s="108"/>
      <c r="AE31" s="108"/>
      <c r="AF31" s="107"/>
      <c r="AG31" s="1"/>
    </row>
    <row r="32" spans="1:33" s="3" customFormat="1" ht="32.4" customHeight="1">
      <c r="A32" s="134"/>
      <c r="B32" s="139"/>
      <c r="C32" s="139"/>
      <c r="D32" s="139"/>
      <c r="E32" s="16"/>
      <c r="F32" s="16"/>
      <c r="G32" s="16"/>
      <c r="H32" s="16"/>
      <c r="I32" s="17"/>
      <c r="J32" s="28"/>
      <c r="K32" s="27"/>
      <c r="L32" s="27"/>
      <c r="M32" s="27"/>
      <c r="N32" s="32"/>
      <c r="O32" s="32"/>
      <c r="P32" s="30"/>
      <c r="Q32" s="39"/>
      <c r="R32" s="39"/>
      <c r="S32" s="39"/>
      <c r="T32" s="42" t="s">
        <v>74</v>
      </c>
      <c r="U32" s="34"/>
      <c r="V32" s="34"/>
      <c r="W32" s="41"/>
      <c r="X32" s="41"/>
      <c r="Y32" s="41">
        <v>3</v>
      </c>
      <c r="Z32" s="121"/>
      <c r="AA32" s="126"/>
      <c r="AB32" s="114"/>
      <c r="AC32" s="119"/>
      <c r="AD32" s="108"/>
      <c r="AE32" s="108"/>
      <c r="AF32" s="107"/>
      <c r="AG32" s="1"/>
    </row>
    <row r="33" spans="1:33" s="3" customFormat="1" ht="34.200000000000003" customHeight="1">
      <c r="A33" s="134"/>
      <c r="B33" s="139"/>
      <c r="C33" s="139"/>
      <c r="D33" s="139"/>
      <c r="E33" s="16"/>
      <c r="F33" s="17"/>
      <c r="G33" s="17"/>
      <c r="H33" s="17"/>
      <c r="I33" s="34"/>
      <c r="J33" s="28"/>
      <c r="K33" s="27"/>
      <c r="L33" s="27"/>
      <c r="M33" s="27"/>
      <c r="N33" s="33"/>
      <c r="O33" s="32">
        <f>SUMPRODUCT(H4:H28,O4:O28)</f>
        <v>4.9413704000000012</v>
      </c>
      <c r="P33" s="30"/>
      <c r="Q33" s="39"/>
      <c r="R33" s="39"/>
      <c r="S33" s="39"/>
      <c r="T33" s="42"/>
      <c r="U33" s="43"/>
      <c r="V33" s="34"/>
      <c r="W33" s="44"/>
      <c r="X33" s="41"/>
      <c r="Y33" s="41"/>
      <c r="Z33" s="122"/>
      <c r="AA33" s="127"/>
      <c r="AB33" s="115"/>
      <c r="AC33" s="119"/>
      <c r="AD33" s="108"/>
      <c r="AE33" s="108"/>
      <c r="AF33" s="107"/>
      <c r="AG33" s="1"/>
    </row>
    <row r="34" spans="1:33" s="1" customFormat="1" ht="22.95" customHeight="1">
      <c r="A34" s="135"/>
      <c r="B34" s="140"/>
      <c r="C34" s="140"/>
      <c r="D34" s="140"/>
      <c r="E34" s="16"/>
      <c r="F34" s="128" t="s">
        <v>34</v>
      </c>
      <c r="G34" s="129"/>
      <c r="H34" s="129"/>
      <c r="I34" s="129"/>
      <c r="J34" s="129"/>
      <c r="K34" s="129"/>
      <c r="L34" s="129"/>
      <c r="M34" s="129"/>
      <c r="N34" s="130"/>
      <c r="O34" s="130"/>
      <c r="P34" s="130"/>
      <c r="Q34" s="131"/>
      <c r="R34" s="132"/>
      <c r="S34" s="45">
        <f>SUM(S4:S33)</f>
        <v>25.180462135999996</v>
      </c>
      <c r="T34" s="46"/>
      <c r="U34" s="47"/>
      <c r="V34" s="47"/>
      <c r="W34" s="48"/>
      <c r="X34" s="48"/>
      <c r="Y34" s="60">
        <f>SUM(Y4:Y33)</f>
        <v>9.5800000000000018</v>
      </c>
      <c r="Z34" s="60">
        <f>(S34+Y34)*Z4</f>
        <v>39.626926835039995</v>
      </c>
      <c r="AA34" s="111">
        <v>5</v>
      </c>
      <c r="AB34" s="112"/>
      <c r="AC34" s="59">
        <f>Z34+AA34</f>
        <v>44.626926835039995</v>
      </c>
      <c r="AD34" s="61"/>
      <c r="AE34" s="61"/>
      <c r="AF34" s="62"/>
    </row>
    <row r="35" spans="1:33" s="1" customFormat="1" ht="30.6" customHeight="1">
      <c r="A35" s="133">
        <v>1</v>
      </c>
      <c r="B35" s="138" t="s">
        <v>35</v>
      </c>
      <c r="C35" s="138" t="s">
        <v>127</v>
      </c>
      <c r="D35" s="138" t="s">
        <v>103</v>
      </c>
      <c r="E35" s="16">
        <v>1</v>
      </c>
      <c r="F35" s="86" t="s">
        <v>38</v>
      </c>
      <c r="G35" s="16" t="s">
        <v>39</v>
      </c>
      <c r="H35" s="16">
        <v>1</v>
      </c>
      <c r="I35" s="89" t="s">
        <v>118</v>
      </c>
      <c r="J35" s="27"/>
      <c r="K35" s="28"/>
      <c r="L35" s="27"/>
      <c r="M35" s="27" t="s">
        <v>40</v>
      </c>
      <c r="N35" s="93">
        <v>0.41799999999999998</v>
      </c>
      <c r="O35" s="93">
        <v>0.41199999999999998</v>
      </c>
      <c r="P35" s="30">
        <f>N35-O35</f>
        <v>6.0000000000000053E-3</v>
      </c>
      <c r="Q35" s="106">
        <v>4.3899999999999997</v>
      </c>
      <c r="R35" s="106">
        <v>2.2000000000000002</v>
      </c>
      <c r="S35" s="39">
        <f>(N35*Q35-P35*R35)*H35</f>
        <v>1.8218199999999998</v>
      </c>
      <c r="T35" s="40" t="s">
        <v>41</v>
      </c>
      <c r="U35" s="40"/>
      <c r="V35" s="34">
        <v>1</v>
      </c>
      <c r="W35" s="41">
        <v>0.06</v>
      </c>
      <c r="X35" s="41">
        <v>1</v>
      </c>
      <c r="Y35" s="90">
        <f>V35*W35/X35</f>
        <v>0.06</v>
      </c>
      <c r="Z35" s="120">
        <v>1.1399999999999999</v>
      </c>
      <c r="AA35" s="125" t="s">
        <v>125</v>
      </c>
      <c r="AB35" s="113">
        <v>0.5</v>
      </c>
      <c r="AC35" s="118"/>
      <c r="AD35" s="107"/>
      <c r="AE35" s="107"/>
      <c r="AF35" s="107"/>
      <c r="AG35" s="1">
        <f>O35*H35</f>
        <v>0.41199999999999998</v>
      </c>
    </row>
    <row r="36" spans="1:33" s="1" customFormat="1" ht="30.6" customHeight="1">
      <c r="A36" s="134"/>
      <c r="B36" s="139"/>
      <c r="C36" s="139"/>
      <c r="D36" s="139"/>
      <c r="E36" s="16"/>
      <c r="F36" s="16"/>
      <c r="G36" s="16"/>
      <c r="H36" s="16"/>
      <c r="I36" s="17"/>
      <c r="J36" s="27"/>
      <c r="K36" s="28"/>
      <c r="L36" s="27"/>
      <c r="M36" s="27"/>
      <c r="N36" s="29"/>
      <c r="O36" s="29"/>
      <c r="P36" s="30"/>
      <c r="Q36" s="39"/>
      <c r="R36" s="39"/>
      <c r="S36" s="39"/>
      <c r="T36" s="40" t="s">
        <v>43</v>
      </c>
      <c r="U36" s="40"/>
      <c r="V36" s="34">
        <v>2</v>
      </c>
      <c r="W36" s="41">
        <v>0.05</v>
      </c>
      <c r="X36" s="41">
        <v>1</v>
      </c>
      <c r="Y36" s="41">
        <f t="shared" ref="Y36" si="8">V36*W36/X36</f>
        <v>0.1</v>
      </c>
      <c r="Z36" s="121"/>
      <c r="AA36" s="126"/>
      <c r="AB36" s="114"/>
      <c r="AC36" s="119"/>
      <c r="AD36" s="107"/>
      <c r="AE36" s="107"/>
      <c r="AF36" s="107"/>
      <c r="AG36" s="1">
        <f t="shared" ref="AG36:AG41" si="9">O36*H36</f>
        <v>0</v>
      </c>
    </row>
    <row r="37" spans="1:33" s="1" customFormat="1" ht="30.6" customHeight="1">
      <c r="A37" s="134"/>
      <c r="B37" s="139"/>
      <c r="C37" s="139"/>
      <c r="D37" s="139"/>
      <c r="E37" s="16"/>
      <c r="F37" s="16"/>
      <c r="G37" s="16"/>
      <c r="H37" s="16"/>
      <c r="I37" s="17"/>
      <c r="J37" s="27"/>
      <c r="K37" s="28"/>
      <c r="L37" s="27"/>
      <c r="M37" s="27"/>
      <c r="N37" s="29"/>
      <c r="O37" s="29"/>
      <c r="P37" s="30"/>
      <c r="Q37" s="39"/>
      <c r="R37" s="39"/>
      <c r="S37" s="39"/>
      <c r="T37" s="40" t="s">
        <v>44</v>
      </c>
      <c r="U37" s="40" t="s">
        <v>45</v>
      </c>
      <c r="V37" s="34">
        <v>2</v>
      </c>
      <c r="W37" s="41">
        <v>0.04</v>
      </c>
      <c r="X37" s="41">
        <v>1</v>
      </c>
      <c r="Y37" s="90">
        <v>0.06</v>
      </c>
      <c r="Z37" s="121"/>
      <c r="AA37" s="126"/>
      <c r="AB37" s="114"/>
      <c r="AC37" s="119"/>
      <c r="AD37" s="107"/>
      <c r="AE37" s="107"/>
      <c r="AF37" s="107"/>
      <c r="AG37" s="1">
        <f t="shared" si="9"/>
        <v>0</v>
      </c>
    </row>
    <row r="38" spans="1:33" s="1" customFormat="1" ht="30.6" customHeight="1">
      <c r="A38" s="134"/>
      <c r="B38" s="139"/>
      <c r="C38" s="139"/>
      <c r="D38" s="139"/>
      <c r="E38" s="16"/>
      <c r="F38" s="16"/>
      <c r="G38" s="16"/>
      <c r="H38" s="16"/>
      <c r="I38" s="17"/>
      <c r="J38" s="27"/>
      <c r="K38" s="28"/>
      <c r="L38" s="27"/>
      <c r="M38" s="27"/>
      <c r="N38" s="29"/>
      <c r="O38" s="29"/>
      <c r="P38" s="30"/>
      <c r="Q38" s="39"/>
      <c r="R38" s="39"/>
      <c r="S38" s="39"/>
      <c r="T38" s="40" t="s">
        <v>46</v>
      </c>
      <c r="U38" s="40" t="s">
        <v>47</v>
      </c>
      <c r="V38" s="34">
        <v>2</v>
      </c>
      <c r="W38" s="41">
        <v>0.03</v>
      </c>
      <c r="X38" s="41">
        <v>1</v>
      </c>
      <c r="Y38" s="41">
        <f t="shared" ref="Y38:Y42" si="10">V38*W38/X38</f>
        <v>0.06</v>
      </c>
      <c r="Z38" s="121"/>
      <c r="AA38" s="126"/>
      <c r="AB38" s="114"/>
      <c r="AC38" s="119"/>
      <c r="AD38" s="107"/>
      <c r="AE38" s="107"/>
      <c r="AF38" s="107"/>
      <c r="AG38" s="1">
        <f t="shared" si="9"/>
        <v>0</v>
      </c>
    </row>
    <row r="39" spans="1:33" s="1" customFormat="1" ht="36.6" customHeight="1">
      <c r="A39" s="134"/>
      <c r="B39" s="139"/>
      <c r="C39" s="139"/>
      <c r="D39" s="139"/>
      <c r="E39" s="16">
        <v>2</v>
      </c>
      <c r="F39" s="86" t="s">
        <v>48</v>
      </c>
      <c r="G39" s="16" t="s">
        <v>39</v>
      </c>
      <c r="H39" s="16">
        <v>1</v>
      </c>
      <c r="I39" s="89" t="s">
        <v>120</v>
      </c>
      <c r="J39" s="31"/>
      <c r="K39" s="27"/>
      <c r="L39" s="27"/>
      <c r="M39" s="27" t="s">
        <v>49</v>
      </c>
      <c r="N39" s="32">
        <f>15*1.8*260*7.85/1000000</f>
        <v>5.5107000000000003E-2</v>
      </c>
      <c r="O39" s="32">
        <f>15*1.8*260*7.85/1000000</f>
        <v>5.5107000000000003E-2</v>
      </c>
      <c r="P39" s="30">
        <f>N39-O39</f>
        <v>0</v>
      </c>
      <c r="Q39" s="39">
        <v>5</v>
      </c>
      <c r="R39" s="39">
        <v>2.65</v>
      </c>
      <c r="S39" s="39">
        <f>(N39*Q39-P39*R39)*H39</f>
        <v>0.27553500000000003</v>
      </c>
      <c r="T39" s="42" t="s">
        <v>50</v>
      </c>
      <c r="U39" s="34" t="s">
        <v>47</v>
      </c>
      <c r="V39" s="34">
        <v>1</v>
      </c>
      <c r="W39" s="41">
        <v>0.03</v>
      </c>
      <c r="X39" s="41">
        <v>1</v>
      </c>
      <c r="Y39" s="41">
        <f t="shared" si="10"/>
        <v>0.03</v>
      </c>
      <c r="Z39" s="121"/>
      <c r="AA39" s="126"/>
      <c r="AB39" s="114"/>
      <c r="AC39" s="119"/>
      <c r="AD39" s="108"/>
      <c r="AE39" s="108"/>
      <c r="AF39" s="107"/>
      <c r="AG39" s="1">
        <f t="shared" si="9"/>
        <v>5.5107000000000003E-2</v>
      </c>
    </row>
    <row r="40" spans="1:33" s="1" customFormat="1" ht="25.95" customHeight="1">
      <c r="A40" s="134"/>
      <c r="B40" s="139"/>
      <c r="C40" s="139"/>
      <c r="D40" s="139"/>
      <c r="E40" s="16">
        <v>3</v>
      </c>
      <c r="F40" s="86" t="s">
        <v>51</v>
      </c>
      <c r="G40" s="16" t="s">
        <v>39</v>
      </c>
      <c r="H40" s="16">
        <v>1</v>
      </c>
      <c r="I40" s="17" t="s">
        <v>113</v>
      </c>
      <c r="J40" s="27"/>
      <c r="K40" s="27"/>
      <c r="L40" s="27"/>
      <c r="M40" s="27" t="s">
        <v>40</v>
      </c>
      <c r="N40" s="87">
        <v>1.9930000000000001</v>
      </c>
      <c r="O40" s="87">
        <v>1.9850000000000001</v>
      </c>
      <c r="P40" s="30">
        <f>N40-O40</f>
        <v>8.0000000000000071E-3</v>
      </c>
      <c r="Q40" s="106">
        <v>4.3899999999999997</v>
      </c>
      <c r="R40" s="106">
        <v>2.2000000000000002</v>
      </c>
      <c r="S40" s="39">
        <f>(N40*Q40-P40*R40)*H40</f>
        <v>8.7316699999999994</v>
      </c>
      <c r="T40" s="42" t="s">
        <v>41</v>
      </c>
      <c r="U40" s="34"/>
      <c r="V40" s="34">
        <v>1</v>
      </c>
      <c r="W40" s="90">
        <v>0.08</v>
      </c>
      <c r="X40" s="41">
        <v>1</v>
      </c>
      <c r="Y40" s="41">
        <f t="shared" si="10"/>
        <v>0.08</v>
      </c>
      <c r="Z40" s="121"/>
      <c r="AA40" s="126"/>
      <c r="AB40" s="114"/>
      <c r="AC40" s="119"/>
      <c r="AD40" s="108"/>
      <c r="AE40" s="108"/>
      <c r="AF40" s="107"/>
      <c r="AG40" s="1">
        <f t="shared" si="9"/>
        <v>1.9850000000000001</v>
      </c>
    </row>
    <row r="41" spans="1:33" s="1" customFormat="1" ht="25.95" customHeight="1">
      <c r="A41" s="134"/>
      <c r="B41" s="139"/>
      <c r="C41" s="139"/>
      <c r="D41" s="139"/>
      <c r="E41" s="16"/>
      <c r="F41" s="16"/>
      <c r="G41" s="16"/>
      <c r="H41" s="16"/>
      <c r="I41" s="17"/>
      <c r="J41" s="27"/>
      <c r="K41" s="27"/>
      <c r="L41" s="27"/>
      <c r="M41" s="27"/>
      <c r="N41" s="32"/>
      <c r="O41" s="32"/>
      <c r="P41" s="30"/>
      <c r="Q41" s="39"/>
      <c r="R41" s="39"/>
      <c r="S41" s="39"/>
      <c r="T41" s="42" t="s">
        <v>52</v>
      </c>
      <c r="U41" s="34"/>
      <c r="V41" s="34">
        <v>4</v>
      </c>
      <c r="W41" s="41">
        <v>0.05</v>
      </c>
      <c r="X41" s="41">
        <v>1</v>
      </c>
      <c r="Y41" s="41">
        <f t="shared" si="10"/>
        <v>0.2</v>
      </c>
      <c r="Z41" s="121"/>
      <c r="AA41" s="126"/>
      <c r="AB41" s="114"/>
      <c r="AC41" s="119"/>
      <c r="AD41" s="108"/>
      <c r="AE41" s="108"/>
      <c r="AF41" s="107"/>
      <c r="AG41" s="1">
        <f t="shared" si="9"/>
        <v>0</v>
      </c>
    </row>
    <row r="42" spans="1:33" s="1" customFormat="1" ht="25.95" customHeight="1">
      <c r="A42" s="134"/>
      <c r="B42" s="139"/>
      <c r="C42" s="139"/>
      <c r="D42" s="139"/>
      <c r="E42" s="16"/>
      <c r="F42" s="16"/>
      <c r="G42" s="16"/>
      <c r="H42" s="16"/>
      <c r="I42" s="17"/>
      <c r="J42" s="27"/>
      <c r="K42" s="27"/>
      <c r="L42" s="27"/>
      <c r="M42" s="27"/>
      <c r="N42" s="32"/>
      <c r="O42" s="32"/>
      <c r="P42" s="30"/>
      <c r="Q42" s="39"/>
      <c r="R42" s="39"/>
      <c r="S42" s="39"/>
      <c r="T42" s="91" t="s">
        <v>116</v>
      </c>
      <c r="U42" s="92"/>
      <c r="V42" s="92">
        <v>1</v>
      </c>
      <c r="W42" s="90">
        <v>0.05</v>
      </c>
      <c r="X42" s="90">
        <v>1</v>
      </c>
      <c r="Y42" s="90">
        <f t="shared" si="10"/>
        <v>0.05</v>
      </c>
      <c r="Z42" s="121"/>
      <c r="AA42" s="126"/>
      <c r="AB42" s="114"/>
      <c r="AC42" s="119"/>
      <c r="AD42" s="108"/>
      <c r="AE42" s="108"/>
      <c r="AF42" s="107"/>
    </row>
    <row r="43" spans="1:33" s="1" customFormat="1" ht="25.95" customHeight="1">
      <c r="A43" s="134"/>
      <c r="B43" s="139"/>
      <c r="C43" s="139"/>
      <c r="D43" s="139"/>
      <c r="E43" s="16"/>
      <c r="F43" s="16"/>
      <c r="G43" s="16"/>
      <c r="H43" s="16"/>
      <c r="I43" s="17"/>
      <c r="J43" s="27"/>
      <c r="K43" s="27"/>
      <c r="L43" s="27"/>
      <c r="M43" s="27"/>
      <c r="N43" s="32"/>
      <c r="O43" s="32"/>
      <c r="P43" s="30"/>
      <c r="Q43" s="39"/>
      <c r="R43" s="39"/>
      <c r="S43" s="39"/>
      <c r="T43" s="42" t="s">
        <v>53</v>
      </c>
      <c r="U43" s="34" t="s">
        <v>54</v>
      </c>
      <c r="V43" s="34">
        <v>2</v>
      </c>
      <c r="W43" s="41"/>
      <c r="X43" s="41"/>
      <c r="Y43" s="90">
        <v>0.06</v>
      </c>
      <c r="Z43" s="121"/>
      <c r="AA43" s="126"/>
      <c r="AB43" s="114"/>
      <c r="AC43" s="119"/>
      <c r="AD43" s="108"/>
      <c r="AE43" s="108"/>
      <c r="AF43" s="107"/>
      <c r="AG43" s="1">
        <f t="shared" ref="AG43:AG48" si="11">O43*H43</f>
        <v>0</v>
      </c>
    </row>
    <row r="44" spans="1:33" s="1" customFormat="1" ht="25.95" customHeight="1">
      <c r="A44" s="134"/>
      <c r="B44" s="139"/>
      <c r="C44" s="139"/>
      <c r="D44" s="139"/>
      <c r="E44" s="16"/>
      <c r="F44" s="16"/>
      <c r="G44" s="16"/>
      <c r="H44" s="16"/>
      <c r="I44" s="17"/>
      <c r="J44" s="27"/>
      <c r="K44" s="27"/>
      <c r="L44" s="27"/>
      <c r="M44" s="27"/>
      <c r="N44" s="32"/>
      <c r="O44" s="32"/>
      <c r="P44" s="30"/>
      <c r="Q44" s="39"/>
      <c r="R44" s="39"/>
      <c r="S44" s="39"/>
      <c r="T44" s="42" t="s">
        <v>46</v>
      </c>
      <c r="U44" s="34" t="s">
        <v>47</v>
      </c>
      <c r="V44" s="34">
        <v>4</v>
      </c>
      <c r="W44" s="41"/>
      <c r="X44" s="41"/>
      <c r="Y44" s="90">
        <v>0.06</v>
      </c>
      <c r="Z44" s="121"/>
      <c r="AA44" s="126"/>
      <c r="AB44" s="114"/>
      <c r="AC44" s="119"/>
      <c r="AD44" s="108"/>
      <c r="AE44" s="108"/>
      <c r="AF44" s="107"/>
      <c r="AG44" s="1">
        <f t="shared" si="11"/>
        <v>0</v>
      </c>
    </row>
    <row r="45" spans="1:33" s="1" customFormat="1" ht="25.95" customHeight="1">
      <c r="A45" s="134"/>
      <c r="B45" s="139"/>
      <c r="C45" s="139"/>
      <c r="D45" s="139"/>
      <c r="E45" s="16"/>
      <c r="F45" s="16"/>
      <c r="G45" s="16"/>
      <c r="H45" s="16"/>
      <c r="I45" s="17"/>
      <c r="J45" s="27"/>
      <c r="K45" s="27"/>
      <c r="L45" s="27"/>
      <c r="M45" s="27"/>
      <c r="N45" s="32"/>
      <c r="O45" s="32"/>
      <c r="P45" s="30"/>
      <c r="Q45" s="39"/>
      <c r="R45" s="39"/>
      <c r="S45" s="39"/>
      <c r="T45" s="42" t="s">
        <v>55</v>
      </c>
      <c r="U45" s="34" t="s">
        <v>56</v>
      </c>
      <c r="V45" s="34">
        <v>3</v>
      </c>
      <c r="W45" s="41">
        <v>0.03</v>
      </c>
      <c r="X45" s="41">
        <v>1</v>
      </c>
      <c r="Y45" s="41">
        <f t="shared" ref="Y45:Y47" si="12">V45*W45/X45</f>
        <v>0.09</v>
      </c>
      <c r="Z45" s="121"/>
      <c r="AA45" s="126"/>
      <c r="AB45" s="114"/>
      <c r="AC45" s="119"/>
      <c r="AD45" s="108"/>
      <c r="AE45" s="108"/>
      <c r="AF45" s="107"/>
      <c r="AG45" s="1">
        <f t="shared" si="11"/>
        <v>0</v>
      </c>
    </row>
    <row r="46" spans="1:33" s="1" customFormat="1" ht="25.95" customHeight="1">
      <c r="A46" s="134"/>
      <c r="B46" s="139"/>
      <c r="C46" s="139"/>
      <c r="D46" s="139"/>
      <c r="E46" s="16">
        <v>4</v>
      </c>
      <c r="F46" s="96" t="s">
        <v>128</v>
      </c>
      <c r="G46" s="96" t="s">
        <v>39</v>
      </c>
      <c r="H46" s="96">
        <v>1</v>
      </c>
      <c r="I46" s="98" t="s">
        <v>129</v>
      </c>
      <c r="J46" s="99">
        <f>H46*O46</f>
        <v>0.1</v>
      </c>
      <c r="K46" s="100"/>
      <c r="L46" s="100"/>
      <c r="M46" s="100" t="s">
        <v>58</v>
      </c>
      <c r="N46" s="97"/>
      <c r="O46" s="97">
        <v>0.1</v>
      </c>
      <c r="P46" s="101"/>
      <c r="Q46" s="102">
        <f>7.9646</f>
        <v>7.9645999999999999</v>
      </c>
      <c r="R46" s="102"/>
      <c r="S46" s="102">
        <f>H46*O46*Q46</f>
        <v>0.79646000000000006</v>
      </c>
      <c r="T46" s="103" t="s">
        <v>130</v>
      </c>
      <c r="U46" s="104"/>
      <c r="V46" s="104"/>
      <c r="W46" s="105"/>
      <c r="X46" s="105"/>
      <c r="Y46" s="105"/>
      <c r="Z46" s="121"/>
      <c r="AA46" s="126"/>
      <c r="AB46" s="114"/>
      <c r="AC46" s="119"/>
      <c r="AD46" s="108"/>
      <c r="AE46" s="108"/>
      <c r="AF46" s="107"/>
      <c r="AG46" s="1">
        <f t="shared" si="11"/>
        <v>0.1</v>
      </c>
    </row>
    <row r="47" spans="1:33" s="1" customFormat="1" ht="32.4" customHeight="1">
      <c r="A47" s="134"/>
      <c r="B47" s="139"/>
      <c r="C47" s="139"/>
      <c r="D47" s="139"/>
      <c r="E47" s="16">
        <v>5</v>
      </c>
      <c r="F47" s="86" t="s">
        <v>59</v>
      </c>
      <c r="G47" s="16" t="s">
        <v>39</v>
      </c>
      <c r="H47" s="16">
        <v>1</v>
      </c>
      <c r="I47" s="17" t="s">
        <v>115</v>
      </c>
      <c r="J47" s="28">
        <f t="shared" ref="J47:J48" si="13">H47*O47</f>
        <v>0.41399999999999998</v>
      </c>
      <c r="K47" s="27"/>
      <c r="L47" s="27"/>
      <c r="M47" s="27" t="s">
        <v>49</v>
      </c>
      <c r="N47" s="87">
        <v>0.41899999999999998</v>
      </c>
      <c r="O47" s="87">
        <v>0.41399999999999998</v>
      </c>
      <c r="P47" s="30">
        <f>N47-O47</f>
        <v>5.0000000000000044E-3</v>
      </c>
      <c r="Q47" s="106">
        <v>4.3899999999999997</v>
      </c>
      <c r="R47" s="106">
        <v>2.2000000000000002</v>
      </c>
      <c r="S47" s="39">
        <f>(N47*Q47-P47*R47)*H47</f>
        <v>1.8284099999999996</v>
      </c>
      <c r="T47" s="42" t="s">
        <v>50</v>
      </c>
      <c r="U47" s="34"/>
      <c r="V47" s="34">
        <v>1</v>
      </c>
      <c r="W47" s="41">
        <v>0.06</v>
      </c>
      <c r="X47" s="41">
        <v>1</v>
      </c>
      <c r="Y47" s="90">
        <f t="shared" si="12"/>
        <v>0.06</v>
      </c>
      <c r="Z47" s="121"/>
      <c r="AA47" s="126"/>
      <c r="AB47" s="114"/>
      <c r="AC47" s="119"/>
      <c r="AD47" s="108"/>
      <c r="AE47" s="108"/>
      <c r="AF47" s="107"/>
      <c r="AG47" s="1">
        <f t="shared" si="11"/>
        <v>0.41399999999999998</v>
      </c>
    </row>
    <row r="48" spans="1:33" s="1" customFormat="1" ht="32.4" customHeight="1">
      <c r="A48" s="134"/>
      <c r="B48" s="139"/>
      <c r="C48" s="139"/>
      <c r="D48" s="139"/>
      <c r="E48" s="16"/>
      <c r="F48" s="16"/>
      <c r="G48" s="16"/>
      <c r="H48" s="16"/>
      <c r="I48" s="17"/>
      <c r="J48" s="28">
        <f t="shared" si="13"/>
        <v>0</v>
      </c>
      <c r="K48" s="27"/>
      <c r="L48" s="27"/>
      <c r="M48" s="27"/>
      <c r="N48" s="32"/>
      <c r="O48" s="32"/>
      <c r="P48" s="30"/>
      <c r="Q48" s="39"/>
      <c r="R48" s="39"/>
      <c r="S48" s="39"/>
      <c r="T48" s="42" t="s">
        <v>53</v>
      </c>
      <c r="U48" s="34" t="s">
        <v>54</v>
      </c>
      <c r="V48" s="34">
        <v>2</v>
      </c>
      <c r="W48" s="41">
        <v>0.05</v>
      </c>
      <c r="X48" s="41">
        <v>1</v>
      </c>
      <c r="Y48" s="41">
        <v>0.06</v>
      </c>
      <c r="Z48" s="121"/>
      <c r="AA48" s="126"/>
      <c r="AB48" s="114"/>
      <c r="AC48" s="119"/>
      <c r="AD48" s="108"/>
      <c r="AE48" s="108"/>
      <c r="AF48" s="107"/>
      <c r="AG48" s="1">
        <f t="shared" si="11"/>
        <v>0</v>
      </c>
    </row>
    <row r="49" spans="1:33" s="1" customFormat="1" ht="32.4" customHeight="1">
      <c r="A49" s="134"/>
      <c r="B49" s="139"/>
      <c r="C49" s="139"/>
      <c r="D49" s="139"/>
      <c r="E49" s="16"/>
      <c r="F49" s="16"/>
      <c r="G49" s="16"/>
      <c r="H49" s="16"/>
      <c r="I49" s="17"/>
      <c r="J49" s="28"/>
      <c r="K49" s="27"/>
      <c r="L49" s="27"/>
      <c r="M49" s="27"/>
      <c r="N49" s="32"/>
      <c r="O49" s="32"/>
      <c r="P49" s="30"/>
      <c r="Q49" s="39"/>
      <c r="R49" s="39"/>
      <c r="S49" s="39"/>
      <c r="T49" s="91" t="s">
        <v>117</v>
      </c>
      <c r="U49" s="92" t="s">
        <v>56</v>
      </c>
      <c r="V49" s="92">
        <v>2</v>
      </c>
      <c r="W49" s="90">
        <v>0.03</v>
      </c>
      <c r="X49" s="90">
        <v>1</v>
      </c>
      <c r="Y49" s="90">
        <f t="shared" ref="Y49:Y50" si="14">V49*W49/X49</f>
        <v>0.06</v>
      </c>
      <c r="Z49" s="121"/>
      <c r="AA49" s="126"/>
      <c r="AB49" s="114"/>
      <c r="AC49" s="119"/>
      <c r="AD49" s="108"/>
      <c r="AE49" s="108"/>
      <c r="AF49" s="107"/>
    </row>
    <row r="50" spans="1:33" s="1" customFormat="1" ht="32.4" customHeight="1">
      <c r="A50" s="134"/>
      <c r="B50" s="139"/>
      <c r="C50" s="139"/>
      <c r="D50" s="139"/>
      <c r="E50" s="16">
        <v>8</v>
      </c>
      <c r="F50" s="86" t="s">
        <v>64</v>
      </c>
      <c r="G50" s="16" t="s">
        <v>65</v>
      </c>
      <c r="H50" s="16">
        <v>1</v>
      </c>
      <c r="I50" s="17" t="s">
        <v>115</v>
      </c>
      <c r="J50" s="28">
        <f t="shared" ref="J50:J51" si="15">H50*O50</f>
        <v>0.41399999999999998</v>
      </c>
      <c r="K50" s="27"/>
      <c r="L50" s="27"/>
      <c r="M50" s="27" t="s">
        <v>40</v>
      </c>
      <c r="N50" s="87">
        <v>0.41899999999999998</v>
      </c>
      <c r="O50" s="87">
        <v>0.41399999999999998</v>
      </c>
      <c r="P50" s="30">
        <f>N50-O50</f>
        <v>5.0000000000000044E-3</v>
      </c>
      <c r="Q50" s="106">
        <v>4.3899999999999997</v>
      </c>
      <c r="R50" s="106">
        <v>2.2000000000000002</v>
      </c>
      <c r="S50" s="39">
        <f>(N50*Q50-P50*R50)*H50</f>
        <v>1.8284099999999996</v>
      </c>
      <c r="T50" s="42" t="s">
        <v>50</v>
      </c>
      <c r="U50" s="34"/>
      <c r="V50" s="34">
        <v>1</v>
      </c>
      <c r="W50" s="41">
        <v>0.06</v>
      </c>
      <c r="X50" s="41">
        <v>1</v>
      </c>
      <c r="Y50" s="90">
        <f t="shared" si="14"/>
        <v>0.06</v>
      </c>
      <c r="Z50" s="121"/>
      <c r="AA50" s="126"/>
      <c r="AB50" s="114"/>
      <c r="AC50" s="119"/>
      <c r="AD50" s="108"/>
      <c r="AE50" s="108"/>
      <c r="AF50" s="107"/>
      <c r="AG50" s="1">
        <f t="shared" ref="AG50:AG51" si="16">O50*H50</f>
        <v>0.41399999999999998</v>
      </c>
    </row>
    <row r="51" spans="1:33" s="1" customFormat="1" ht="32.4" customHeight="1">
      <c r="A51" s="134"/>
      <c r="B51" s="139"/>
      <c r="C51" s="139"/>
      <c r="D51" s="139"/>
      <c r="E51" s="16"/>
      <c r="F51" s="16"/>
      <c r="G51" s="16"/>
      <c r="H51" s="16"/>
      <c r="I51" s="17"/>
      <c r="J51" s="28">
        <f t="shared" si="15"/>
        <v>0</v>
      </c>
      <c r="K51" s="27"/>
      <c r="L51" s="27"/>
      <c r="M51" s="27"/>
      <c r="N51" s="32"/>
      <c r="O51" s="32"/>
      <c r="P51" s="30"/>
      <c r="Q51" s="39"/>
      <c r="R51" s="39"/>
      <c r="S51" s="39"/>
      <c r="T51" s="42" t="s">
        <v>53</v>
      </c>
      <c r="U51" s="34" t="s">
        <v>54</v>
      </c>
      <c r="V51" s="34">
        <v>2</v>
      </c>
      <c r="W51" s="41">
        <v>0.05</v>
      </c>
      <c r="X51" s="41">
        <v>1</v>
      </c>
      <c r="Y51" s="41">
        <v>0.06</v>
      </c>
      <c r="Z51" s="121"/>
      <c r="AA51" s="126"/>
      <c r="AB51" s="114"/>
      <c r="AC51" s="119"/>
      <c r="AD51" s="108"/>
      <c r="AE51" s="108"/>
      <c r="AF51" s="107"/>
      <c r="AG51" s="1">
        <f t="shared" si="16"/>
        <v>0</v>
      </c>
    </row>
    <row r="52" spans="1:33" s="1" customFormat="1" ht="32.4" customHeight="1">
      <c r="A52" s="134"/>
      <c r="B52" s="139"/>
      <c r="C52" s="139"/>
      <c r="D52" s="139"/>
      <c r="E52" s="16"/>
      <c r="F52" s="16"/>
      <c r="G52" s="16"/>
      <c r="H52" s="16"/>
      <c r="I52" s="17"/>
      <c r="J52" s="28"/>
      <c r="K52" s="27"/>
      <c r="L52" s="27"/>
      <c r="M52" s="27"/>
      <c r="N52" s="32"/>
      <c r="O52" s="32"/>
      <c r="P52" s="30"/>
      <c r="Q52" s="39"/>
      <c r="R52" s="39"/>
      <c r="S52" s="39"/>
      <c r="T52" s="91" t="s">
        <v>117</v>
      </c>
      <c r="U52" s="92" t="s">
        <v>56</v>
      </c>
      <c r="V52" s="92">
        <v>2</v>
      </c>
      <c r="W52" s="90">
        <v>0.03</v>
      </c>
      <c r="X52" s="90">
        <v>1</v>
      </c>
      <c r="Y52" s="90">
        <f t="shared" ref="Y52" si="17">V52*W52/X52</f>
        <v>0.06</v>
      </c>
      <c r="Z52" s="121"/>
      <c r="AA52" s="126"/>
      <c r="AB52" s="114"/>
      <c r="AC52" s="119"/>
      <c r="AD52" s="108"/>
      <c r="AE52" s="108"/>
      <c r="AF52" s="107"/>
    </row>
    <row r="53" spans="1:33" s="3" customFormat="1" ht="32.4" customHeight="1">
      <c r="A53" s="134"/>
      <c r="B53" s="139"/>
      <c r="C53" s="139"/>
      <c r="D53" s="139"/>
      <c r="E53" s="16">
        <v>9</v>
      </c>
      <c r="F53" s="86" t="s">
        <v>66</v>
      </c>
      <c r="G53" s="16" t="s">
        <v>39</v>
      </c>
      <c r="H53" s="16">
        <v>2</v>
      </c>
      <c r="I53" s="17" t="s">
        <v>67</v>
      </c>
      <c r="J53" s="28">
        <f t="shared" ref="J53:J56" si="18">H53*O53</f>
        <v>0.38400000000000001</v>
      </c>
      <c r="K53" s="27"/>
      <c r="L53" s="27"/>
      <c r="M53" s="27" t="s">
        <v>68</v>
      </c>
      <c r="N53" s="32"/>
      <c r="O53" s="32">
        <v>0.192</v>
      </c>
      <c r="P53" s="30"/>
      <c r="Q53" s="39">
        <v>7.9649999999999999</v>
      </c>
      <c r="R53" s="39"/>
      <c r="S53" s="39">
        <v>3</v>
      </c>
      <c r="T53" s="42"/>
      <c r="U53" s="34"/>
      <c r="V53" s="34"/>
      <c r="W53" s="41"/>
      <c r="X53" s="41"/>
      <c r="Y53" s="41"/>
      <c r="Z53" s="121"/>
      <c r="AA53" s="126"/>
      <c r="AB53" s="114"/>
      <c r="AC53" s="119"/>
      <c r="AD53" s="108"/>
      <c r="AE53" s="108"/>
      <c r="AF53" s="107"/>
      <c r="AG53" s="1">
        <f t="shared" ref="AG53:AG55" si="19">O53*H53</f>
        <v>0.38400000000000001</v>
      </c>
    </row>
    <row r="54" spans="1:33" s="3" customFormat="1" ht="32.4" customHeight="1">
      <c r="A54" s="134"/>
      <c r="B54" s="139"/>
      <c r="C54" s="139"/>
      <c r="D54" s="139"/>
      <c r="E54" s="16">
        <v>10</v>
      </c>
      <c r="F54" s="86" t="s">
        <v>69</v>
      </c>
      <c r="G54" s="16" t="s">
        <v>65</v>
      </c>
      <c r="H54" s="16">
        <v>2</v>
      </c>
      <c r="I54" s="89" t="s">
        <v>114</v>
      </c>
      <c r="J54" s="28">
        <f t="shared" si="18"/>
        <v>0.65694240000000004</v>
      </c>
      <c r="K54" s="27"/>
      <c r="L54" s="27"/>
      <c r="M54" s="27" t="s">
        <v>40</v>
      </c>
      <c r="N54" s="33"/>
      <c r="O54" s="87">
        <f>(20-2)*2*0.02466*0.37</f>
        <v>0.32847120000000002</v>
      </c>
      <c r="P54" s="30"/>
      <c r="Q54" s="106">
        <v>4.3899999999999997</v>
      </c>
      <c r="R54" s="39"/>
      <c r="S54" s="39">
        <f>H54*O54*Q54</f>
        <v>2.8839771359999999</v>
      </c>
      <c r="T54" s="42" t="s">
        <v>41</v>
      </c>
      <c r="U54" s="34"/>
      <c r="V54" s="34">
        <v>2</v>
      </c>
      <c r="W54" s="41"/>
      <c r="X54" s="41"/>
      <c r="Y54" s="90">
        <v>0.06</v>
      </c>
      <c r="Z54" s="121"/>
      <c r="AA54" s="126"/>
      <c r="AB54" s="114"/>
      <c r="AC54" s="119"/>
      <c r="AD54" s="108"/>
      <c r="AE54" s="108"/>
      <c r="AF54" s="107"/>
      <c r="AG54" s="1">
        <f t="shared" si="19"/>
        <v>0.65694240000000004</v>
      </c>
    </row>
    <row r="55" spans="1:33" s="3" customFormat="1" ht="32.4" customHeight="1">
      <c r="A55" s="134"/>
      <c r="B55" s="139"/>
      <c r="C55" s="139"/>
      <c r="D55" s="139"/>
      <c r="E55" s="16">
        <v>11</v>
      </c>
      <c r="F55" s="96" t="s">
        <v>70</v>
      </c>
      <c r="G55" s="96" t="s">
        <v>39</v>
      </c>
      <c r="H55" s="96">
        <v>1</v>
      </c>
      <c r="I55" s="98" t="s">
        <v>63</v>
      </c>
      <c r="J55" s="99">
        <f t="shared" si="18"/>
        <v>0.24</v>
      </c>
      <c r="K55" s="100"/>
      <c r="L55" s="100"/>
      <c r="M55" s="100" t="s">
        <v>71</v>
      </c>
      <c r="N55" s="97"/>
      <c r="O55" s="97">
        <v>0.24</v>
      </c>
      <c r="P55" s="101"/>
      <c r="Q55" s="102">
        <v>7.9649999999999999</v>
      </c>
      <c r="R55" s="102"/>
      <c r="S55" s="102">
        <f>O55*Q55</f>
        <v>1.9116</v>
      </c>
      <c r="T55" s="103"/>
      <c r="U55" s="104"/>
      <c r="V55" s="104"/>
      <c r="W55" s="105"/>
      <c r="X55" s="105"/>
      <c r="Y55" s="105"/>
      <c r="Z55" s="121"/>
      <c r="AA55" s="126"/>
      <c r="AB55" s="114"/>
      <c r="AC55" s="119"/>
      <c r="AD55" s="108"/>
      <c r="AE55" s="108"/>
      <c r="AF55" s="107"/>
      <c r="AG55" s="1">
        <f t="shared" si="19"/>
        <v>0.24</v>
      </c>
    </row>
    <row r="56" spans="1:33" s="3" customFormat="1" ht="32.4" customHeight="1">
      <c r="A56" s="134"/>
      <c r="B56" s="139"/>
      <c r="C56" s="139"/>
      <c r="D56" s="139"/>
      <c r="E56" s="16">
        <v>12</v>
      </c>
      <c r="F56" s="16" t="s">
        <v>72</v>
      </c>
      <c r="G56" s="16" t="s">
        <v>65</v>
      </c>
      <c r="H56" s="16">
        <v>4</v>
      </c>
      <c r="I56" s="17"/>
      <c r="J56" s="28">
        <f t="shared" si="18"/>
        <v>0</v>
      </c>
      <c r="K56" s="27"/>
      <c r="L56" s="27"/>
      <c r="M56" s="27"/>
      <c r="N56" s="32"/>
      <c r="O56" s="32"/>
      <c r="P56" s="30"/>
      <c r="Q56" s="88">
        <v>0.09</v>
      </c>
      <c r="R56" s="88"/>
      <c r="S56" s="88">
        <v>0.36</v>
      </c>
      <c r="T56" s="42"/>
      <c r="U56" s="34"/>
      <c r="V56" s="34"/>
      <c r="W56" s="41"/>
      <c r="X56" s="41"/>
      <c r="Y56" s="41"/>
      <c r="Z56" s="121"/>
      <c r="AA56" s="126"/>
      <c r="AB56" s="114"/>
      <c r="AC56" s="119"/>
      <c r="AD56" s="108"/>
      <c r="AE56" s="108"/>
      <c r="AF56" s="107"/>
      <c r="AG56" s="1"/>
    </row>
    <row r="57" spans="1:33" s="3" customFormat="1" ht="32.4" customHeight="1">
      <c r="A57" s="134"/>
      <c r="B57" s="139"/>
      <c r="C57" s="139"/>
      <c r="D57" s="139"/>
      <c r="E57" s="16">
        <v>13</v>
      </c>
      <c r="F57" s="16" t="s">
        <v>78</v>
      </c>
      <c r="G57" s="16" t="s">
        <v>39</v>
      </c>
      <c r="H57" s="16">
        <v>2</v>
      </c>
      <c r="I57" s="17" t="s">
        <v>61</v>
      </c>
      <c r="J57" s="27"/>
      <c r="K57" s="27"/>
      <c r="L57" s="27"/>
      <c r="M57" s="27" t="s">
        <v>79</v>
      </c>
      <c r="N57" s="32"/>
      <c r="O57" s="32"/>
      <c r="P57" s="30"/>
      <c r="Q57" s="39">
        <v>7.0000000000000007E-2</v>
      </c>
      <c r="R57" s="39"/>
      <c r="S57" s="88">
        <f>H57*Q57</f>
        <v>0.14000000000000001</v>
      </c>
      <c r="T57" s="42" t="s">
        <v>126</v>
      </c>
      <c r="U57" s="34"/>
      <c r="V57" s="34">
        <v>12</v>
      </c>
      <c r="W57" s="41">
        <v>0.06</v>
      </c>
      <c r="X57" s="41">
        <v>1</v>
      </c>
      <c r="Y57" s="41">
        <f>V57*W57/X57</f>
        <v>0.72</v>
      </c>
      <c r="Z57" s="121"/>
      <c r="AA57" s="126"/>
      <c r="AB57" s="114"/>
      <c r="AC57" s="119"/>
      <c r="AD57" s="108"/>
      <c r="AE57" s="108"/>
      <c r="AF57" s="107"/>
      <c r="AG57" s="1">
        <f t="shared" ref="AG57:AG59" si="20">O57*H57</f>
        <v>0</v>
      </c>
    </row>
    <row r="58" spans="1:33" s="3" customFormat="1" ht="32.4" customHeight="1">
      <c r="A58" s="134"/>
      <c r="B58" s="139"/>
      <c r="C58" s="139"/>
      <c r="D58" s="139"/>
      <c r="E58" s="16">
        <v>14</v>
      </c>
      <c r="F58" s="16" t="s">
        <v>80</v>
      </c>
      <c r="G58" s="16" t="s">
        <v>39</v>
      </c>
      <c r="H58" s="16">
        <v>2</v>
      </c>
      <c r="I58" s="17" t="s">
        <v>61</v>
      </c>
      <c r="J58" s="27"/>
      <c r="K58" s="27"/>
      <c r="L58" s="27"/>
      <c r="M58" s="27" t="s">
        <v>79</v>
      </c>
      <c r="N58" s="32"/>
      <c r="O58" s="32"/>
      <c r="P58" s="30"/>
      <c r="Q58" s="39">
        <v>7.0000000000000007E-2</v>
      </c>
      <c r="R58" s="39"/>
      <c r="S58" s="88">
        <f>H58*Q58</f>
        <v>0.14000000000000001</v>
      </c>
      <c r="T58" s="42"/>
      <c r="U58" s="34"/>
      <c r="V58" s="34"/>
      <c r="W58" s="41"/>
      <c r="X58" s="41"/>
      <c r="Y58" s="41"/>
      <c r="Z58" s="121"/>
      <c r="AA58" s="126"/>
      <c r="AB58" s="114"/>
      <c r="AC58" s="119"/>
      <c r="AD58" s="108"/>
      <c r="AE58" s="108"/>
      <c r="AF58" s="107"/>
      <c r="AG58" s="1">
        <f t="shared" si="20"/>
        <v>0</v>
      </c>
    </row>
    <row r="59" spans="1:33" s="3" customFormat="1" ht="32.4" customHeight="1">
      <c r="A59" s="134"/>
      <c r="B59" s="139"/>
      <c r="C59" s="139"/>
      <c r="D59" s="139"/>
      <c r="E59" s="16">
        <v>15</v>
      </c>
      <c r="F59" s="16" t="s">
        <v>81</v>
      </c>
      <c r="G59" s="16" t="s">
        <v>39</v>
      </c>
      <c r="H59" s="16">
        <v>1</v>
      </c>
      <c r="I59" s="17" t="s">
        <v>61</v>
      </c>
      <c r="J59" s="27"/>
      <c r="K59" s="27"/>
      <c r="L59" s="27"/>
      <c r="M59" s="27" t="s">
        <v>82</v>
      </c>
      <c r="N59" s="32"/>
      <c r="O59" s="32"/>
      <c r="P59" s="30"/>
      <c r="Q59" s="39">
        <v>5.13</v>
      </c>
      <c r="R59" s="39"/>
      <c r="S59" s="88">
        <v>0.85</v>
      </c>
      <c r="T59" s="42"/>
      <c r="U59" s="34"/>
      <c r="V59" s="34"/>
      <c r="W59" s="41"/>
      <c r="X59" s="41"/>
      <c r="Y59" s="41"/>
      <c r="Z59" s="121"/>
      <c r="AA59" s="126"/>
      <c r="AB59" s="114"/>
      <c r="AC59" s="119"/>
      <c r="AD59" s="108"/>
      <c r="AE59" s="108"/>
      <c r="AF59" s="107"/>
      <c r="AG59" s="1">
        <f t="shared" si="20"/>
        <v>0</v>
      </c>
    </row>
    <row r="60" spans="1:33" s="3" customFormat="1" ht="32.4" customHeight="1">
      <c r="A60" s="134"/>
      <c r="B60" s="139"/>
      <c r="C60" s="139"/>
      <c r="D60" s="139"/>
      <c r="E60" s="16"/>
      <c r="F60" s="16"/>
      <c r="G60" s="16"/>
      <c r="H60" s="16"/>
      <c r="I60" s="17"/>
      <c r="J60" s="28"/>
      <c r="K60" s="27"/>
      <c r="L60" s="27"/>
      <c r="M60" s="27"/>
      <c r="N60" s="32"/>
      <c r="O60" s="32"/>
      <c r="P60" s="30"/>
      <c r="Q60" s="95"/>
      <c r="R60" s="95"/>
      <c r="S60" s="95"/>
      <c r="T60" s="91" t="s">
        <v>123</v>
      </c>
      <c r="U60" s="92"/>
      <c r="V60" s="92">
        <v>44</v>
      </c>
      <c r="W60" s="90">
        <v>0.06</v>
      </c>
      <c r="X60" s="90">
        <v>1</v>
      </c>
      <c r="Y60" s="90">
        <f>V60*W60/X60</f>
        <v>2.6399999999999997</v>
      </c>
      <c r="Z60" s="121"/>
      <c r="AA60" s="126"/>
      <c r="AB60" s="114"/>
      <c r="AC60" s="119"/>
      <c r="AD60" s="108"/>
      <c r="AE60" s="108"/>
      <c r="AF60" s="107"/>
      <c r="AG60" s="1"/>
    </row>
    <row r="61" spans="1:33" s="3" customFormat="1" ht="32.4" customHeight="1">
      <c r="A61" s="134"/>
      <c r="B61" s="139"/>
      <c r="C61" s="139"/>
      <c r="D61" s="139"/>
      <c r="E61" s="16"/>
      <c r="F61" s="16"/>
      <c r="G61" s="16"/>
      <c r="H61" s="16"/>
      <c r="I61" s="17"/>
      <c r="J61" s="28"/>
      <c r="K61" s="27"/>
      <c r="L61" s="27"/>
      <c r="M61" s="27"/>
      <c r="N61" s="32"/>
      <c r="O61" s="32"/>
      <c r="P61" s="30"/>
      <c r="Q61" s="39"/>
      <c r="R61" s="39"/>
      <c r="S61" s="39"/>
      <c r="T61" s="42" t="s">
        <v>124</v>
      </c>
      <c r="U61" s="34"/>
      <c r="V61" s="92">
        <f>35-6</f>
        <v>29</v>
      </c>
      <c r="W61" s="94">
        <v>0.06</v>
      </c>
      <c r="X61" s="41">
        <v>1</v>
      </c>
      <c r="Y61" s="90">
        <f>V61*W61/X61</f>
        <v>1.74</v>
      </c>
      <c r="Z61" s="121"/>
      <c r="AA61" s="126"/>
      <c r="AB61" s="114"/>
      <c r="AC61" s="119"/>
      <c r="AD61" s="108"/>
      <c r="AE61" s="108"/>
      <c r="AF61" s="107"/>
      <c r="AG61" s="1"/>
    </row>
    <row r="62" spans="1:33" s="3" customFormat="1" ht="32.4" customHeight="1">
      <c r="A62" s="134"/>
      <c r="B62" s="139"/>
      <c r="C62" s="139"/>
      <c r="D62" s="139"/>
      <c r="E62" s="16"/>
      <c r="F62" s="16"/>
      <c r="G62" s="16"/>
      <c r="H62" s="16"/>
      <c r="I62" s="17"/>
      <c r="J62" s="28"/>
      <c r="K62" s="27"/>
      <c r="L62" s="27"/>
      <c r="M62" s="27"/>
      <c r="N62" s="32"/>
      <c r="O62" s="32"/>
      <c r="P62" s="30"/>
      <c r="Q62" s="39"/>
      <c r="R62" s="39"/>
      <c r="S62" s="39"/>
      <c r="T62" s="42" t="s">
        <v>73</v>
      </c>
      <c r="U62" s="34"/>
      <c r="V62" s="34">
        <v>8</v>
      </c>
      <c r="W62" s="41"/>
      <c r="X62" s="41"/>
      <c r="Y62" s="90">
        <v>0.36</v>
      </c>
      <c r="Z62" s="121"/>
      <c r="AA62" s="126"/>
      <c r="AB62" s="114"/>
      <c r="AC62" s="119"/>
      <c r="AD62" s="108"/>
      <c r="AE62" s="108"/>
      <c r="AF62" s="107"/>
      <c r="AG62" s="1"/>
    </row>
    <row r="63" spans="1:33" s="3" customFormat="1" ht="32.4" customHeight="1">
      <c r="A63" s="134"/>
      <c r="B63" s="139"/>
      <c r="C63" s="139"/>
      <c r="D63" s="139"/>
      <c r="E63" s="16"/>
      <c r="F63" s="16"/>
      <c r="G63" s="16"/>
      <c r="H63" s="16"/>
      <c r="I63" s="17"/>
      <c r="J63" s="28"/>
      <c r="K63" s="27"/>
      <c r="L63" s="27"/>
      <c r="M63" s="27"/>
      <c r="N63" s="32"/>
      <c r="O63" s="32"/>
      <c r="P63" s="30"/>
      <c r="Q63" s="39"/>
      <c r="R63" s="39"/>
      <c r="S63" s="39"/>
      <c r="T63" s="42" t="s">
        <v>74</v>
      </c>
      <c r="U63" s="34"/>
      <c r="V63" s="34"/>
      <c r="W63" s="41"/>
      <c r="X63" s="41"/>
      <c r="Y63" s="41">
        <v>3</v>
      </c>
      <c r="Z63" s="121"/>
      <c r="AA63" s="126"/>
      <c r="AB63" s="114"/>
      <c r="AC63" s="119"/>
      <c r="AD63" s="108"/>
      <c r="AE63" s="108"/>
      <c r="AF63" s="107"/>
      <c r="AG63" s="1"/>
    </row>
    <row r="64" spans="1:33" s="3" customFormat="1" ht="34.200000000000003" customHeight="1">
      <c r="A64" s="134"/>
      <c r="B64" s="139"/>
      <c r="C64" s="139"/>
      <c r="D64" s="139"/>
      <c r="E64" s="16"/>
      <c r="F64" s="17"/>
      <c r="G64" s="17"/>
      <c r="H64" s="17"/>
      <c r="I64" s="34"/>
      <c r="J64" s="28"/>
      <c r="K64" s="27"/>
      <c r="L64" s="27"/>
      <c r="M64" s="27"/>
      <c r="N64" s="33"/>
      <c r="O64" s="32">
        <f>SUMPRODUCT(H35:H59,O35:O59)</f>
        <v>4.6610494000000005</v>
      </c>
      <c r="P64" s="30"/>
      <c r="Q64" s="39"/>
      <c r="R64" s="39"/>
      <c r="S64" s="39"/>
      <c r="T64" s="42"/>
      <c r="U64" s="43"/>
      <c r="V64" s="34"/>
      <c r="W64" s="44"/>
      <c r="X64" s="41"/>
      <c r="Y64" s="41"/>
      <c r="Z64" s="122"/>
      <c r="AA64" s="127"/>
      <c r="AB64" s="115"/>
      <c r="AC64" s="119"/>
      <c r="AD64" s="108"/>
      <c r="AE64" s="108"/>
      <c r="AF64" s="107"/>
      <c r="AG64" s="1"/>
    </row>
    <row r="65" spans="1:32" s="1" customFormat="1" ht="22.95" customHeight="1">
      <c r="A65" s="135"/>
      <c r="B65" s="140"/>
      <c r="C65" s="140"/>
      <c r="D65" s="140"/>
      <c r="E65" s="16"/>
      <c r="F65" s="128" t="s">
        <v>34</v>
      </c>
      <c r="G65" s="129"/>
      <c r="H65" s="129"/>
      <c r="I65" s="129"/>
      <c r="J65" s="129"/>
      <c r="K65" s="129"/>
      <c r="L65" s="129"/>
      <c r="M65" s="129"/>
      <c r="N65" s="130"/>
      <c r="O65" s="130"/>
      <c r="P65" s="130"/>
      <c r="Q65" s="131"/>
      <c r="R65" s="132"/>
      <c r="S65" s="45">
        <f>SUM(S35:S64)</f>
        <v>24.567882136000001</v>
      </c>
      <c r="T65" s="46"/>
      <c r="U65" s="47"/>
      <c r="V65" s="47"/>
      <c r="W65" s="48"/>
      <c r="X65" s="48"/>
      <c r="Y65" s="60">
        <f>SUM(Y35:Y64)</f>
        <v>9.73</v>
      </c>
      <c r="Z65" s="60">
        <f>(S65+Y65)*Z35</f>
        <v>39.099585635039993</v>
      </c>
      <c r="AA65" s="111">
        <v>5</v>
      </c>
      <c r="AB65" s="112"/>
      <c r="AC65" s="59">
        <f>Z65+AA65</f>
        <v>44.099585635039993</v>
      </c>
      <c r="AD65" s="61"/>
      <c r="AE65" s="61"/>
      <c r="AF65" s="62"/>
    </row>
    <row r="66" spans="1:32" s="3" customFormat="1" ht="22.95" customHeight="1">
      <c r="A66" s="18"/>
      <c r="B66" s="19"/>
      <c r="C66" s="19"/>
      <c r="D66" s="19"/>
      <c r="E66" s="19"/>
      <c r="F66" s="20"/>
      <c r="G66" s="20"/>
      <c r="H66" s="20"/>
      <c r="I66" s="20"/>
      <c r="J66" s="20"/>
      <c r="K66" s="20"/>
      <c r="L66" s="20"/>
      <c r="M66" s="20"/>
      <c r="N66" s="35"/>
      <c r="O66" s="35"/>
      <c r="P66" s="35"/>
      <c r="Q66" s="49"/>
      <c r="R66" s="49"/>
      <c r="S66" s="50"/>
      <c r="T66" s="51"/>
      <c r="U66" s="52"/>
      <c r="V66" s="52"/>
      <c r="W66" s="53"/>
      <c r="X66" s="53"/>
      <c r="Y66" s="63"/>
      <c r="Z66" s="63"/>
      <c r="AA66" s="63"/>
      <c r="AB66" s="63"/>
      <c r="AC66" s="64"/>
      <c r="AD66" s="18"/>
      <c r="AE66" s="18"/>
      <c r="AF66" s="18"/>
    </row>
    <row r="67" spans="1:32" s="3" customFormat="1" ht="22.95" customHeight="1">
      <c r="A67" s="21"/>
      <c r="B67" s="22"/>
      <c r="C67" s="22"/>
      <c r="D67" s="22"/>
      <c r="E67" s="22"/>
      <c r="F67" s="23"/>
      <c r="G67" s="23"/>
      <c r="H67" s="23"/>
      <c r="I67" s="23"/>
      <c r="J67" s="23"/>
      <c r="K67" s="23"/>
      <c r="L67" s="23"/>
      <c r="M67" s="23"/>
      <c r="N67" s="36"/>
      <c r="O67" s="36"/>
      <c r="P67" s="36"/>
      <c r="Q67" s="54"/>
      <c r="R67" s="54"/>
      <c r="S67" s="55"/>
      <c r="T67" s="56"/>
      <c r="U67" s="57"/>
      <c r="V67" s="57"/>
      <c r="W67" s="58"/>
      <c r="X67" s="58"/>
      <c r="Y67" s="65"/>
      <c r="Z67" s="65"/>
      <c r="AA67" s="65"/>
      <c r="AB67" s="65"/>
      <c r="AC67" s="66"/>
      <c r="AD67" s="21"/>
      <c r="AE67" s="21"/>
      <c r="AF67" s="21"/>
    </row>
    <row r="68" spans="1:32">
      <c r="B68" s="24"/>
      <c r="C68" s="24"/>
    </row>
    <row r="69" spans="1:32">
      <c r="B69" s="24"/>
      <c r="C69" s="24"/>
    </row>
    <row r="70" spans="1:32">
      <c r="B70" s="24"/>
      <c r="C70" s="24"/>
    </row>
    <row r="71" spans="1:32">
      <c r="B71" s="24"/>
      <c r="C71" s="24"/>
    </row>
    <row r="72" spans="1:32">
      <c r="B72" s="24"/>
      <c r="C72" s="24"/>
    </row>
    <row r="73" spans="1:32">
      <c r="B73" s="24"/>
      <c r="C73" s="24"/>
    </row>
    <row r="74" spans="1:32">
      <c r="B74" s="24"/>
      <c r="C74" s="24"/>
    </row>
    <row r="75" spans="1:32">
      <c r="B75" s="24"/>
      <c r="C75" s="24"/>
    </row>
    <row r="76" spans="1:32">
      <c r="B76" s="24"/>
      <c r="C76" s="24"/>
    </row>
    <row r="77" spans="1:32">
      <c r="B77" s="24"/>
      <c r="C77" s="24"/>
    </row>
    <row r="78" spans="1:32">
      <c r="B78" s="24"/>
      <c r="C78" s="24"/>
    </row>
    <row r="79" spans="1:32">
      <c r="B79" s="24"/>
      <c r="C79" s="24"/>
    </row>
    <row r="80" spans="1:32">
      <c r="B80" s="24"/>
      <c r="C80" s="24"/>
    </row>
    <row r="81" spans="2:3">
      <c r="B81" s="24"/>
      <c r="C81" s="24"/>
    </row>
    <row r="82" spans="2:3">
      <c r="B82" s="24"/>
      <c r="C82" s="24"/>
    </row>
    <row r="83" spans="2:3">
      <c r="B83" s="24"/>
      <c r="C83" s="24"/>
    </row>
    <row r="84" spans="2:3">
      <c r="B84" s="24"/>
      <c r="C84" s="24"/>
    </row>
    <row r="85" spans="2:3">
      <c r="B85" s="24"/>
      <c r="C85" s="24"/>
    </row>
    <row r="86" spans="2:3">
      <c r="B86" s="24"/>
      <c r="C86" s="24"/>
    </row>
    <row r="87" spans="2:3">
      <c r="B87" s="24"/>
      <c r="C87" s="24"/>
    </row>
  </sheetData>
  <autoFilter ref="A3:XDE65" xr:uid="{00000000-0009-0000-0000-000000000000}"/>
  <mergeCells count="47">
    <mergeCell ref="AC35:AC64"/>
    <mergeCell ref="AD35:AD64"/>
    <mergeCell ref="AE35:AE64"/>
    <mergeCell ref="AF35:AF64"/>
    <mergeCell ref="F65:R65"/>
    <mergeCell ref="AA65:AB65"/>
    <mergeCell ref="F34:R34"/>
    <mergeCell ref="AA34:AB34"/>
    <mergeCell ref="A35:A65"/>
    <mergeCell ref="B35:B65"/>
    <mergeCell ref="C35:C65"/>
    <mergeCell ref="D35:D65"/>
    <mergeCell ref="Z35:Z64"/>
    <mergeCell ref="AA35:AA64"/>
    <mergeCell ref="AB35:AB64"/>
    <mergeCell ref="A4:A34"/>
    <mergeCell ref="B4:B34"/>
    <mergeCell ref="C4:C34"/>
    <mergeCell ref="D4:D34"/>
    <mergeCell ref="Z4:Z33"/>
    <mergeCell ref="AA4:AA33"/>
    <mergeCell ref="AB4:AB33"/>
    <mergeCell ref="AC4:AC33"/>
    <mergeCell ref="AD4:AD33"/>
    <mergeCell ref="AE4:AE33"/>
    <mergeCell ref="AF4:AF33"/>
    <mergeCell ref="AB2:AB3"/>
    <mergeCell ref="AC2:AC3"/>
    <mergeCell ref="AD2:AD3"/>
    <mergeCell ref="AE2:AE3"/>
    <mergeCell ref="AF2:AF3"/>
    <mergeCell ref="AA2:AA3"/>
    <mergeCell ref="A1:AF1"/>
    <mergeCell ref="B2:B3"/>
    <mergeCell ref="C2:C3"/>
    <mergeCell ref="D2:D3"/>
    <mergeCell ref="F2:F3"/>
    <mergeCell ref="G2:G3"/>
    <mergeCell ref="H2:H3"/>
    <mergeCell ref="I2:I3"/>
    <mergeCell ref="J2:J3"/>
    <mergeCell ref="K2:M2"/>
    <mergeCell ref="N2:P2"/>
    <mergeCell ref="Q2:R2"/>
    <mergeCell ref="S2:S3"/>
    <mergeCell ref="T2:Y2"/>
    <mergeCell ref="Z2:Z3"/>
  </mergeCells>
  <phoneticPr fontId="19" type="noConversion"/>
  <conditionalFormatting sqref="J4:M7">
    <cfRule type="duplicateValues" dxfId="3" priority="3"/>
  </conditionalFormatting>
  <conditionalFormatting sqref="D68:E1048576">
    <cfRule type="duplicateValues" dxfId="2" priority="2"/>
  </conditionalFormatting>
  <conditionalFormatting sqref="J35:M38">
    <cfRule type="duplicateValues" dxfId="1" priority="1"/>
  </conditionalFormatting>
  <pageMargins left="0.70866141732283505" right="0.70866141732283505" top="0.74803149606299202" bottom="0.74803149606299202" header="0.31496062992126" footer="0.31496062992126"/>
  <pageSetup paperSize="9" scale="37" orientation="landscape" horizontalDpi="200" verticalDpi="300" r:id="rId1"/>
  <rowBreaks count="1" manualBreakCount="1">
    <brk id="65" max="16383" man="1"/>
  </rowBreaks>
  <colBreaks count="1" manualBreakCount="1">
    <brk id="32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C11F6-C1C7-4AA0-8F13-CA775DB82726}">
  <dimension ref="A1:D2"/>
  <sheetViews>
    <sheetView workbookViewId="0">
      <selection activeCell="D2" sqref="D2"/>
    </sheetView>
  </sheetViews>
  <sheetFormatPr defaultRowHeight="14.4"/>
  <cols>
    <col min="1" max="1" width="13" customWidth="1"/>
    <col min="2" max="2" width="11.33203125" customWidth="1"/>
    <col min="4" max="4" width="10.109375" customWidth="1"/>
  </cols>
  <sheetData>
    <row r="1" spans="1:4">
      <c r="A1">
        <f>1*0.4*1.6</f>
        <v>0.64000000000000012</v>
      </c>
      <c r="B1">
        <f>A1*4</f>
        <v>2.5600000000000005</v>
      </c>
    </row>
    <row r="2" spans="1:4">
      <c r="B2">
        <f>(20-1.5)*1.5*0.02466*1</f>
        <v>0.68431500000000001</v>
      </c>
      <c r="C2">
        <v>4.0999999999999996</v>
      </c>
      <c r="D2">
        <f>C2/B2</f>
        <v>5.9913928527067206</v>
      </c>
    </row>
  </sheetData>
  <phoneticPr fontId="1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26"/>
  <sheetViews>
    <sheetView workbookViewId="0">
      <selection activeCell="E4" sqref="E4:E5"/>
    </sheetView>
  </sheetViews>
  <sheetFormatPr defaultColWidth="9" defaultRowHeight="14.4"/>
  <cols>
    <col min="1" max="1" width="3.33203125" customWidth="1"/>
    <col min="2" max="2" width="8.6640625" style="71" customWidth="1"/>
    <col min="3" max="3" width="11.77734375" style="71" customWidth="1"/>
    <col min="4" max="4" width="10.109375" style="69" customWidth="1"/>
    <col min="5" max="5" width="17.88671875" style="70" customWidth="1"/>
  </cols>
  <sheetData>
    <row r="1" spans="2:5">
      <c r="B1"/>
      <c r="C1"/>
      <c r="D1"/>
      <c r="E1"/>
    </row>
    <row r="2" spans="2:5">
      <c r="B2" s="171" t="s">
        <v>2</v>
      </c>
      <c r="C2" s="171" t="s">
        <v>3</v>
      </c>
      <c r="D2" s="172" t="s">
        <v>4</v>
      </c>
      <c r="E2" s="169" t="s">
        <v>83</v>
      </c>
    </row>
    <row r="3" spans="2:5">
      <c r="B3" s="171"/>
      <c r="C3" s="171"/>
      <c r="D3" s="172"/>
      <c r="E3" s="170"/>
    </row>
    <row r="4" spans="2:5" ht="52.5" customHeight="1">
      <c r="B4" s="72" t="s">
        <v>35</v>
      </c>
      <c r="C4" s="72" t="s">
        <v>36</v>
      </c>
      <c r="D4" s="72" t="s">
        <v>37</v>
      </c>
      <c r="E4" s="67" t="s">
        <v>42</v>
      </c>
    </row>
    <row r="5" spans="2:5" ht="64.5" customHeight="1">
      <c r="B5" s="72" t="s">
        <v>35</v>
      </c>
      <c r="C5" s="72" t="s">
        <v>75</v>
      </c>
      <c r="D5" s="72" t="s">
        <v>76</v>
      </c>
      <c r="E5" s="67" t="s">
        <v>77</v>
      </c>
    </row>
    <row r="6" spans="2:5">
      <c r="B6" s="22"/>
      <c r="C6" s="22"/>
      <c r="D6" s="22"/>
      <c r="E6" s="21"/>
    </row>
    <row r="7" spans="2:5">
      <c r="B7" s="68"/>
      <c r="C7" s="68"/>
    </row>
    <row r="8" spans="2:5">
      <c r="B8" s="68"/>
      <c r="C8" s="68"/>
    </row>
    <row r="9" spans="2:5">
      <c r="B9" s="68"/>
      <c r="C9" s="68"/>
    </row>
    <row r="10" spans="2:5">
      <c r="B10" s="68"/>
      <c r="C10" s="68"/>
    </row>
    <row r="11" spans="2:5">
      <c r="B11" s="68"/>
      <c r="C11" s="68"/>
    </row>
    <row r="12" spans="2:5">
      <c r="B12" s="68"/>
      <c r="C12" s="68"/>
    </row>
    <row r="13" spans="2:5">
      <c r="B13" s="68"/>
      <c r="C13" s="68"/>
    </row>
    <row r="14" spans="2:5">
      <c r="B14" s="68"/>
      <c r="C14" s="68"/>
    </row>
    <row r="15" spans="2:5">
      <c r="B15" s="68"/>
      <c r="C15" s="68"/>
    </row>
    <row r="16" spans="2:5">
      <c r="B16" s="68"/>
      <c r="C16" s="68"/>
    </row>
    <row r="17" spans="2:3">
      <c r="B17" s="68"/>
      <c r="C17" s="68"/>
    </row>
    <row r="18" spans="2:3">
      <c r="B18" s="68"/>
      <c r="C18" s="68"/>
    </row>
    <row r="19" spans="2:3">
      <c r="B19" s="68"/>
      <c r="C19" s="68"/>
    </row>
    <row r="20" spans="2:3">
      <c r="B20" s="68"/>
      <c r="C20" s="68"/>
    </row>
    <row r="21" spans="2:3">
      <c r="B21" s="68"/>
      <c r="C21" s="68"/>
    </row>
    <row r="22" spans="2:3">
      <c r="B22" s="68"/>
      <c r="C22" s="68"/>
    </row>
    <row r="23" spans="2:3">
      <c r="B23" s="68"/>
      <c r="C23" s="68"/>
    </row>
    <row r="24" spans="2:3">
      <c r="B24" s="68"/>
      <c r="C24" s="68"/>
    </row>
    <row r="25" spans="2:3">
      <c r="B25" s="68"/>
      <c r="C25" s="68"/>
    </row>
    <row r="26" spans="2:3">
      <c r="B26" s="68"/>
      <c r="C26" s="68"/>
    </row>
  </sheetData>
  <mergeCells count="4">
    <mergeCell ref="E2:E3"/>
    <mergeCell ref="B2:B3"/>
    <mergeCell ref="C2:C3"/>
    <mergeCell ref="D2:D3"/>
  </mergeCells>
  <phoneticPr fontId="19" type="noConversion"/>
  <conditionalFormatting sqref="D7:D1048576">
    <cfRule type="duplicateValues" dxfId="0" priority="1"/>
  </conditionalFormatting>
  <pageMargins left="0.7" right="0.7" top="0.75" bottom="0.75" header="0.3" footer="0.3"/>
  <pageSetup paperSize="9" orientation="portrait" horizontalDpi="2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8"/>
  <sheetViews>
    <sheetView workbookViewId="0">
      <selection activeCell="G5" sqref="G5"/>
    </sheetView>
  </sheetViews>
  <sheetFormatPr defaultColWidth="10" defaultRowHeight="27.75" customHeight="1"/>
  <cols>
    <col min="1" max="1" width="4.21875" style="73" customWidth="1"/>
    <col min="2" max="2" width="12.21875" style="73" customWidth="1"/>
    <col min="3" max="3" width="16.77734375" style="73" customWidth="1"/>
    <col min="4" max="4" width="3.77734375" style="73" customWidth="1"/>
    <col min="5" max="5" width="22.21875" style="73" customWidth="1"/>
    <col min="6" max="6" width="5.6640625" style="73" customWidth="1"/>
    <col min="7" max="7" width="18.44140625" style="73" customWidth="1"/>
    <col min="8" max="8" width="22.21875" style="73" customWidth="1"/>
    <col min="9" max="9" width="23.33203125" style="73" customWidth="1"/>
    <col min="10" max="10" width="32.33203125" style="73" customWidth="1"/>
    <col min="11" max="11" width="11.6640625" style="73" customWidth="1"/>
    <col min="12" max="256" width="10" style="73"/>
    <col min="257" max="257" width="6.109375" style="73" bestFit="1" customWidth="1"/>
    <col min="258" max="258" width="25.44140625" style="73" customWidth="1"/>
    <col min="259" max="259" width="23.44140625" style="73" customWidth="1"/>
    <col min="260" max="260" width="7.21875" style="73" customWidth="1"/>
    <col min="261" max="261" width="11.77734375" style="73" customWidth="1"/>
    <col min="262" max="262" width="5.6640625" style="73" customWidth="1"/>
    <col min="263" max="263" width="11.77734375" style="73" customWidth="1"/>
    <col min="264" max="265" width="11.88671875" style="73" customWidth="1"/>
    <col min="266" max="266" width="15.21875" style="73" customWidth="1"/>
    <col min="267" max="267" width="11.6640625" style="73" customWidth="1"/>
    <col min="268" max="512" width="10" style="73"/>
    <col min="513" max="513" width="6.109375" style="73" bestFit="1" customWidth="1"/>
    <col min="514" max="514" width="25.44140625" style="73" customWidth="1"/>
    <col min="515" max="515" width="23.44140625" style="73" customWidth="1"/>
    <col min="516" max="516" width="7.21875" style="73" customWidth="1"/>
    <col min="517" max="517" width="11.77734375" style="73" customWidth="1"/>
    <col min="518" max="518" width="5.6640625" style="73" customWidth="1"/>
    <col min="519" max="519" width="11.77734375" style="73" customWidth="1"/>
    <col min="520" max="521" width="11.88671875" style="73" customWidth="1"/>
    <col min="522" max="522" width="15.21875" style="73" customWidth="1"/>
    <col min="523" max="523" width="11.6640625" style="73" customWidth="1"/>
    <col min="524" max="768" width="10" style="73"/>
    <col min="769" max="769" width="6.109375" style="73" bestFit="1" customWidth="1"/>
    <col min="770" max="770" width="25.44140625" style="73" customWidth="1"/>
    <col min="771" max="771" width="23.44140625" style="73" customWidth="1"/>
    <col min="772" max="772" width="7.21875" style="73" customWidth="1"/>
    <col min="773" max="773" width="11.77734375" style="73" customWidth="1"/>
    <col min="774" max="774" width="5.6640625" style="73" customWidth="1"/>
    <col min="775" max="775" width="11.77734375" style="73" customWidth="1"/>
    <col min="776" max="777" width="11.88671875" style="73" customWidth="1"/>
    <col min="778" max="778" width="15.21875" style="73" customWidth="1"/>
    <col min="779" max="779" width="11.6640625" style="73" customWidth="1"/>
    <col min="780" max="1024" width="10" style="73"/>
    <col min="1025" max="1025" width="6.109375" style="73" bestFit="1" customWidth="1"/>
    <col min="1026" max="1026" width="25.44140625" style="73" customWidth="1"/>
    <col min="1027" max="1027" width="23.44140625" style="73" customWidth="1"/>
    <col min="1028" max="1028" width="7.21875" style="73" customWidth="1"/>
    <col min="1029" max="1029" width="11.77734375" style="73" customWidth="1"/>
    <col min="1030" max="1030" width="5.6640625" style="73" customWidth="1"/>
    <col min="1031" max="1031" width="11.77734375" style="73" customWidth="1"/>
    <col min="1032" max="1033" width="11.88671875" style="73" customWidth="1"/>
    <col min="1034" max="1034" width="15.21875" style="73" customWidth="1"/>
    <col min="1035" max="1035" width="11.6640625" style="73" customWidth="1"/>
    <col min="1036" max="1280" width="10" style="73"/>
    <col min="1281" max="1281" width="6.109375" style="73" bestFit="1" customWidth="1"/>
    <col min="1282" max="1282" width="25.44140625" style="73" customWidth="1"/>
    <col min="1283" max="1283" width="23.44140625" style="73" customWidth="1"/>
    <col min="1284" max="1284" width="7.21875" style="73" customWidth="1"/>
    <col min="1285" max="1285" width="11.77734375" style="73" customWidth="1"/>
    <col min="1286" max="1286" width="5.6640625" style="73" customWidth="1"/>
    <col min="1287" max="1287" width="11.77734375" style="73" customWidth="1"/>
    <col min="1288" max="1289" width="11.88671875" style="73" customWidth="1"/>
    <col min="1290" max="1290" width="15.21875" style="73" customWidth="1"/>
    <col min="1291" max="1291" width="11.6640625" style="73" customWidth="1"/>
    <col min="1292" max="1536" width="10" style="73"/>
    <col min="1537" max="1537" width="6.109375" style="73" bestFit="1" customWidth="1"/>
    <col min="1538" max="1538" width="25.44140625" style="73" customWidth="1"/>
    <col min="1539" max="1539" width="23.44140625" style="73" customWidth="1"/>
    <col min="1540" max="1540" width="7.21875" style="73" customWidth="1"/>
    <col min="1541" max="1541" width="11.77734375" style="73" customWidth="1"/>
    <col min="1542" max="1542" width="5.6640625" style="73" customWidth="1"/>
    <col min="1543" max="1543" width="11.77734375" style="73" customWidth="1"/>
    <col min="1544" max="1545" width="11.88671875" style="73" customWidth="1"/>
    <col min="1546" max="1546" width="15.21875" style="73" customWidth="1"/>
    <col min="1547" max="1547" width="11.6640625" style="73" customWidth="1"/>
    <col min="1548" max="1792" width="10" style="73"/>
    <col min="1793" max="1793" width="6.109375" style="73" bestFit="1" customWidth="1"/>
    <col min="1794" max="1794" width="25.44140625" style="73" customWidth="1"/>
    <col min="1795" max="1795" width="23.44140625" style="73" customWidth="1"/>
    <col min="1796" max="1796" width="7.21875" style="73" customWidth="1"/>
    <col min="1797" max="1797" width="11.77734375" style="73" customWidth="1"/>
    <col min="1798" max="1798" width="5.6640625" style="73" customWidth="1"/>
    <col min="1799" max="1799" width="11.77734375" style="73" customWidth="1"/>
    <col min="1800" max="1801" width="11.88671875" style="73" customWidth="1"/>
    <col min="1802" max="1802" width="15.21875" style="73" customWidth="1"/>
    <col min="1803" max="1803" width="11.6640625" style="73" customWidth="1"/>
    <col min="1804" max="2048" width="10" style="73"/>
    <col min="2049" max="2049" width="6.109375" style="73" bestFit="1" customWidth="1"/>
    <col min="2050" max="2050" width="25.44140625" style="73" customWidth="1"/>
    <col min="2051" max="2051" width="23.44140625" style="73" customWidth="1"/>
    <col min="2052" max="2052" width="7.21875" style="73" customWidth="1"/>
    <col min="2053" max="2053" width="11.77734375" style="73" customWidth="1"/>
    <col min="2054" max="2054" width="5.6640625" style="73" customWidth="1"/>
    <col min="2055" max="2055" width="11.77734375" style="73" customWidth="1"/>
    <col min="2056" max="2057" width="11.88671875" style="73" customWidth="1"/>
    <col min="2058" max="2058" width="15.21875" style="73" customWidth="1"/>
    <col min="2059" max="2059" width="11.6640625" style="73" customWidth="1"/>
    <col min="2060" max="2304" width="10" style="73"/>
    <col min="2305" max="2305" width="6.109375" style="73" bestFit="1" customWidth="1"/>
    <col min="2306" max="2306" width="25.44140625" style="73" customWidth="1"/>
    <col min="2307" max="2307" width="23.44140625" style="73" customWidth="1"/>
    <col min="2308" max="2308" width="7.21875" style="73" customWidth="1"/>
    <col min="2309" max="2309" width="11.77734375" style="73" customWidth="1"/>
    <col min="2310" max="2310" width="5.6640625" style="73" customWidth="1"/>
    <col min="2311" max="2311" width="11.77734375" style="73" customWidth="1"/>
    <col min="2312" max="2313" width="11.88671875" style="73" customWidth="1"/>
    <col min="2314" max="2314" width="15.21875" style="73" customWidth="1"/>
    <col min="2315" max="2315" width="11.6640625" style="73" customWidth="1"/>
    <col min="2316" max="2560" width="10" style="73"/>
    <col min="2561" max="2561" width="6.109375" style="73" bestFit="1" customWidth="1"/>
    <col min="2562" max="2562" width="25.44140625" style="73" customWidth="1"/>
    <col min="2563" max="2563" width="23.44140625" style="73" customWidth="1"/>
    <col min="2564" max="2564" width="7.21875" style="73" customWidth="1"/>
    <col min="2565" max="2565" width="11.77734375" style="73" customWidth="1"/>
    <col min="2566" max="2566" width="5.6640625" style="73" customWidth="1"/>
    <col min="2567" max="2567" width="11.77734375" style="73" customWidth="1"/>
    <col min="2568" max="2569" width="11.88671875" style="73" customWidth="1"/>
    <col min="2570" max="2570" width="15.21875" style="73" customWidth="1"/>
    <col min="2571" max="2571" width="11.6640625" style="73" customWidth="1"/>
    <col min="2572" max="2816" width="10" style="73"/>
    <col min="2817" max="2817" width="6.109375" style="73" bestFit="1" customWidth="1"/>
    <col min="2818" max="2818" width="25.44140625" style="73" customWidth="1"/>
    <col min="2819" max="2819" width="23.44140625" style="73" customWidth="1"/>
    <col min="2820" max="2820" width="7.21875" style="73" customWidth="1"/>
    <col min="2821" max="2821" width="11.77734375" style="73" customWidth="1"/>
    <col min="2822" max="2822" width="5.6640625" style="73" customWidth="1"/>
    <col min="2823" max="2823" width="11.77734375" style="73" customWidth="1"/>
    <col min="2824" max="2825" width="11.88671875" style="73" customWidth="1"/>
    <col min="2826" max="2826" width="15.21875" style="73" customWidth="1"/>
    <col min="2827" max="2827" width="11.6640625" style="73" customWidth="1"/>
    <col min="2828" max="3072" width="10" style="73"/>
    <col min="3073" max="3073" width="6.109375" style="73" bestFit="1" customWidth="1"/>
    <col min="3074" max="3074" width="25.44140625" style="73" customWidth="1"/>
    <col min="3075" max="3075" width="23.44140625" style="73" customWidth="1"/>
    <col min="3076" max="3076" width="7.21875" style="73" customWidth="1"/>
    <col min="3077" max="3077" width="11.77734375" style="73" customWidth="1"/>
    <col min="3078" max="3078" width="5.6640625" style="73" customWidth="1"/>
    <col min="3079" max="3079" width="11.77734375" style="73" customWidth="1"/>
    <col min="3080" max="3081" width="11.88671875" style="73" customWidth="1"/>
    <col min="3082" max="3082" width="15.21875" style="73" customWidth="1"/>
    <col min="3083" max="3083" width="11.6640625" style="73" customWidth="1"/>
    <col min="3084" max="3328" width="10" style="73"/>
    <col min="3329" max="3329" width="6.109375" style="73" bestFit="1" customWidth="1"/>
    <col min="3330" max="3330" width="25.44140625" style="73" customWidth="1"/>
    <col min="3331" max="3331" width="23.44140625" style="73" customWidth="1"/>
    <col min="3332" max="3332" width="7.21875" style="73" customWidth="1"/>
    <col min="3333" max="3333" width="11.77734375" style="73" customWidth="1"/>
    <col min="3334" max="3334" width="5.6640625" style="73" customWidth="1"/>
    <col min="3335" max="3335" width="11.77734375" style="73" customWidth="1"/>
    <col min="3336" max="3337" width="11.88671875" style="73" customWidth="1"/>
    <col min="3338" max="3338" width="15.21875" style="73" customWidth="1"/>
    <col min="3339" max="3339" width="11.6640625" style="73" customWidth="1"/>
    <col min="3340" max="3584" width="10" style="73"/>
    <col min="3585" max="3585" width="6.109375" style="73" bestFit="1" customWidth="1"/>
    <col min="3586" max="3586" width="25.44140625" style="73" customWidth="1"/>
    <col min="3587" max="3587" width="23.44140625" style="73" customWidth="1"/>
    <col min="3588" max="3588" width="7.21875" style="73" customWidth="1"/>
    <col min="3589" max="3589" width="11.77734375" style="73" customWidth="1"/>
    <col min="3590" max="3590" width="5.6640625" style="73" customWidth="1"/>
    <col min="3591" max="3591" width="11.77734375" style="73" customWidth="1"/>
    <col min="3592" max="3593" width="11.88671875" style="73" customWidth="1"/>
    <col min="3594" max="3594" width="15.21875" style="73" customWidth="1"/>
    <col min="3595" max="3595" width="11.6640625" style="73" customWidth="1"/>
    <col min="3596" max="3840" width="10" style="73"/>
    <col min="3841" max="3841" width="6.109375" style="73" bestFit="1" customWidth="1"/>
    <col min="3842" max="3842" width="25.44140625" style="73" customWidth="1"/>
    <col min="3843" max="3843" width="23.44140625" style="73" customWidth="1"/>
    <col min="3844" max="3844" width="7.21875" style="73" customWidth="1"/>
    <col min="3845" max="3845" width="11.77734375" style="73" customWidth="1"/>
    <col min="3846" max="3846" width="5.6640625" style="73" customWidth="1"/>
    <col min="3847" max="3847" width="11.77734375" style="73" customWidth="1"/>
    <col min="3848" max="3849" width="11.88671875" style="73" customWidth="1"/>
    <col min="3850" max="3850" width="15.21875" style="73" customWidth="1"/>
    <col min="3851" max="3851" width="11.6640625" style="73" customWidth="1"/>
    <col min="3852" max="4096" width="10" style="73"/>
    <col min="4097" max="4097" width="6.109375" style="73" bestFit="1" customWidth="1"/>
    <col min="4098" max="4098" width="25.44140625" style="73" customWidth="1"/>
    <col min="4099" max="4099" width="23.44140625" style="73" customWidth="1"/>
    <col min="4100" max="4100" width="7.21875" style="73" customWidth="1"/>
    <col min="4101" max="4101" width="11.77734375" style="73" customWidth="1"/>
    <col min="4102" max="4102" width="5.6640625" style="73" customWidth="1"/>
    <col min="4103" max="4103" width="11.77734375" style="73" customWidth="1"/>
    <col min="4104" max="4105" width="11.88671875" style="73" customWidth="1"/>
    <col min="4106" max="4106" width="15.21875" style="73" customWidth="1"/>
    <col min="4107" max="4107" width="11.6640625" style="73" customWidth="1"/>
    <col min="4108" max="4352" width="10" style="73"/>
    <col min="4353" max="4353" width="6.109375" style="73" bestFit="1" customWidth="1"/>
    <col min="4354" max="4354" width="25.44140625" style="73" customWidth="1"/>
    <col min="4355" max="4355" width="23.44140625" style="73" customWidth="1"/>
    <col min="4356" max="4356" width="7.21875" style="73" customWidth="1"/>
    <col min="4357" max="4357" width="11.77734375" style="73" customWidth="1"/>
    <col min="4358" max="4358" width="5.6640625" style="73" customWidth="1"/>
    <col min="4359" max="4359" width="11.77734375" style="73" customWidth="1"/>
    <col min="4360" max="4361" width="11.88671875" style="73" customWidth="1"/>
    <col min="4362" max="4362" width="15.21875" style="73" customWidth="1"/>
    <col min="4363" max="4363" width="11.6640625" style="73" customWidth="1"/>
    <col min="4364" max="4608" width="10" style="73"/>
    <col min="4609" max="4609" width="6.109375" style="73" bestFit="1" customWidth="1"/>
    <col min="4610" max="4610" width="25.44140625" style="73" customWidth="1"/>
    <col min="4611" max="4611" width="23.44140625" style="73" customWidth="1"/>
    <col min="4612" max="4612" width="7.21875" style="73" customWidth="1"/>
    <col min="4613" max="4613" width="11.77734375" style="73" customWidth="1"/>
    <col min="4614" max="4614" width="5.6640625" style="73" customWidth="1"/>
    <col min="4615" max="4615" width="11.77734375" style="73" customWidth="1"/>
    <col min="4616" max="4617" width="11.88671875" style="73" customWidth="1"/>
    <col min="4618" max="4618" width="15.21875" style="73" customWidth="1"/>
    <col min="4619" max="4619" width="11.6640625" style="73" customWidth="1"/>
    <col min="4620" max="4864" width="10" style="73"/>
    <col min="4865" max="4865" width="6.109375" style="73" bestFit="1" customWidth="1"/>
    <col min="4866" max="4866" width="25.44140625" style="73" customWidth="1"/>
    <col min="4867" max="4867" width="23.44140625" style="73" customWidth="1"/>
    <col min="4868" max="4868" width="7.21875" style="73" customWidth="1"/>
    <col min="4869" max="4869" width="11.77734375" style="73" customWidth="1"/>
    <col min="4870" max="4870" width="5.6640625" style="73" customWidth="1"/>
    <col min="4871" max="4871" width="11.77734375" style="73" customWidth="1"/>
    <col min="4872" max="4873" width="11.88671875" style="73" customWidth="1"/>
    <col min="4874" max="4874" width="15.21875" style="73" customWidth="1"/>
    <col min="4875" max="4875" width="11.6640625" style="73" customWidth="1"/>
    <col min="4876" max="5120" width="10" style="73"/>
    <col min="5121" max="5121" width="6.109375" style="73" bestFit="1" customWidth="1"/>
    <col min="5122" max="5122" width="25.44140625" style="73" customWidth="1"/>
    <col min="5123" max="5123" width="23.44140625" style="73" customWidth="1"/>
    <col min="5124" max="5124" width="7.21875" style="73" customWidth="1"/>
    <col min="5125" max="5125" width="11.77734375" style="73" customWidth="1"/>
    <col min="5126" max="5126" width="5.6640625" style="73" customWidth="1"/>
    <col min="5127" max="5127" width="11.77734375" style="73" customWidth="1"/>
    <col min="5128" max="5129" width="11.88671875" style="73" customWidth="1"/>
    <col min="5130" max="5130" width="15.21875" style="73" customWidth="1"/>
    <col min="5131" max="5131" width="11.6640625" style="73" customWidth="1"/>
    <col min="5132" max="5376" width="10" style="73"/>
    <col min="5377" max="5377" width="6.109375" style="73" bestFit="1" customWidth="1"/>
    <col min="5378" max="5378" width="25.44140625" style="73" customWidth="1"/>
    <col min="5379" max="5379" width="23.44140625" style="73" customWidth="1"/>
    <col min="5380" max="5380" width="7.21875" style="73" customWidth="1"/>
    <col min="5381" max="5381" width="11.77734375" style="73" customWidth="1"/>
    <col min="5382" max="5382" width="5.6640625" style="73" customWidth="1"/>
    <col min="5383" max="5383" width="11.77734375" style="73" customWidth="1"/>
    <col min="5384" max="5385" width="11.88671875" style="73" customWidth="1"/>
    <col min="5386" max="5386" width="15.21875" style="73" customWidth="1"/>
    <col min="5387" max="5387" width="11.6640625" style="73" customWidth="1"/>
    <col min="5388" max="5632" width="10" style="73"/>
    <col min="5633" max="5633" width="6.109375" style="73" bestFit="1" customWidth="1"/>
    <col min="5634" max="5634" width="25.44140625" style="73" customWidth="1"/>
    <col min="5635" max="5635" width="23.44140625" style="73" customWidth="1"/>
    <col min="5636" max="5636" width="7.21875" style="73" customWidth="1"/>
    <col min="5637" max="5637" width="11.77734375" style="73" customWidth="1"/>
    <col min="5638" max="5638" width="5.6640625" style="73" customWidth="1"/>
    <col min="5639" max="5639" width="11.77734375" style="73" customWidth="1"/>
    <col min="5640" max="5641" width="11.88671875" style="73" customWidth="1"/>
    <col min="5642" max="5642" width="15.21875" style="73" customWidth="1"/>
    <col min="5643" max="5643" width="11.6640625" style="73" customWidth="1"/>
    <col min="5644" max="5888" width="10" style="73"/>
    <col min="5889" max="5889" width="6.109375" style="73" bestFit="1" customWidth="1"/>
    <col min="5890" max="5890" width="25.44140625" style="73" customWidth="1"/>
    <col min="5891" max="5891" width="23.44140625" style="73" customWidth="1"/>
    <col min="5892" max="5892" width="7.21875" style="73" customWidth="1"/>
    <col min="5893" max="5893" width="11.77734375" style="73" customWidth="1"/>
    <col min="5894" max="5894" width="5.6640625" style="73" customWidth="1"/>
    <col min="5895" max="5895" width="11.77734375" style="73" customWidth="1"/>
    <col min="5896" max="5897" width="11.88671875" style="73" customWidth="1"/>
    <col min="5898" max="5898" width="15.21875" style="73" customWidth="1"/>
    <col min="5899" max="5899" width="11.6640625" style="73" customWidth="1"/>
    <col min="5900" max="6144" width="10" style="73"/>
    <col min="6145" max="6145" width="6.109375" style="73" bestFit="1" customWidth="1"/>
    <col min="6146" max="6146" width="25.44140625" style="73" customWidth="1"/>
    <col min="6147" max="6147" width="23.44140625" style="73" customWidth="1"/>
    <col min="6148" max="6148" width="7.21875" style="73" customWidth="1"/>
    <col min="6149" max="6149" width="11.77734375" style="73" customWidth="1"/>
    <col min="6150" max="6150" width="5.6640625" style="73" customWidth="1"/>
    <col min="6151" max="6151" width="11.77734375" style="73" customWidth="1"/>
    <col min="6152" max="6153" width="11.88671875" style="73" customWidth="1"/>
    <col min="6154" max="6154" width="15.21875" style="73" customWidth="1"/>
    <col min="6155" max="6155" width="11.6640625" style="73" customWidth="1"/>
    <col min="6156" max="6400" width="10" style="73"/>
    <col min="6401" max="6401" width="6.109375" style="73" bestFit="1" customWidth="1"/>
    <col min="6402" max="6402" width="25.44140625" style="73" customWidth="1"/>
    <col min="6403" max="6403" width="23.44140625" style="73" customWidth="1"/>
    <col min="6404" max="6404" width="7.21875" style="73" customWidth="1"/>
    <col min="6405" max="6405" width="11.77734375" style="73" customWidth="1"/>
    <col min="6406" max="6406" width="5.6640625" style="73" customWidth="1"/>
    <col min="6407" max="6407" width="11.77734375" style="73" customWidth="1"/>
    <col min="6408" max="6409" width="11.88671875" style="73" customWidth="1"/>
    <col min="6410" max="6410" width="15.21875" style="73" customWidth="1"/>
    <col min="6411" max="6411" width="11.6640625" style="73" customWidth="1"/>
    <col min="6412" max="6656" width="10" style="73"/>
    <col min="6657" max="6657" width="6.109375" style="73" bestFit="1" customWidth="1"/>
    <col min="6658" max="6658" width="25.44140625" style="73" customWidth="1"/>
    <col min="6659" max="6659" width="23.44140625" style="73" customWidth="1"/>
    <col min="6660" max="6660" width="7.21875" style="73" customWidth="1"/>
    <col min="6661" max="6661" width="11.77734375" style="73" customWidth="1"/>
    <col min="6662" max="6662" width="5.6640625" style="73" customWidth="1"/>
    <col min="6663" max="6663" width="11.77734375" style="73" customWidth="1"/>
    <col min="6664" max="6665" width="11.88671875" style="73" customWidth="1"/>
    <col min="6666" max="6666" width="15.21875" style="73" customWidth="1"/>
    <col min="6667" max="6667" width="11.6640625" style="73" customWidth="1"/>
    <col min="6668" max="6912" width="10" style="73"/>
    <col min="6913" max="6913" width="6.109375" style="73" bestFit="1" customWidth="1"/>
    <col min="6914" max="6914" width="25.44140625" style="73" customWidth="1"/>
    <col min="6915" max="6915" width="23.44140625" style="73" customWidth="1"/>
    <col min="6916" max="6916" width="7.21875" style="73" customWidth="1"/>
    <col min="6917" max="6917" width="11.77734375" style="73" customWidth="1"/>
    <col min="6918" max="6918" width="5.6640625" style="73" customWidth="1"/>
    <col min="6919" max="6919" width="11.77734375" style="73" customWidth="1"/>
    <col min="6920" max="6921" width="11.88671875" style="73" customWidth="1"/>
    <col min="6922" max="6922" width="15.21875" style="73" customWidth="1"/>
    <col min="6923" max="6923" width="11.6640625" style="73" customWidth="1"/>
    <col min="6924" max="7168" width="10" style="73"/>
    <col min="7169" max="7169" width="6.109375" style="73" bestFit="1" customWidth="1"/>
    <col min="7170" max="7170" width="25.44140625" style="73" customWidth="1"/>
    <col min="7171" max="7171" width="23.44140625" style="73" customWidth="1"/>
    <col min="7172" max="7172" width="7.21875" style="73" customWidth="1"/>
    <col min="7173" max="7173" width="11.77734375" style="73" customWidth="1"/>
    <col min="7174" max="7174" width="5.6640625" style="73" customWidth="1"/>
    <col min="7175" max="7175" width="11.77734375" style="73" customWidth="1"/>
    <col min="7176" max="7177" width="11.88671875" style="73" customWidth="1"/>
    <col min="7178" max="7178" width="15.21875" style="73" customWidth="1"/>
    <col min="7179" max="7179" width="11.6640625" style="73" customWidth="1"/>
    <col min="7180" max="7424" width="10" style="73"/>
    <col min="7425" max="7425" width="6.109375" style="73" bestFit="1" customWidth="1"/>
    <col min="7426" max="7426" width="25.44140625" style="73" customWidth="1"/>
    <col min="7427" max="7427" width="23.44140625" style="73" customWidth="1"/>
    <col min="7428" max="7428" width="7.21875" style="73" customWidth="1"/>
    <col min="7429" max="7429" width="11.77734375" style="73" customWidth="1"/>
    <col min="7430" max="7430" width="5.6640625" style="73" customWidth="1"/>
    <col min="7431" max="7431" width="11.77734375" style="73" customWidth="1"/>
    <col min="7432" max="7433" width="11.88671875" style="73" customWidth="1"/>
    <col min="7434" max="7434" width="15.21875" style="73" customWidth="1"/>
    <col min="7435" max="7435" width="11.6640625" style="73" customWidth="1"/>
    <col min="7436" max="7680" width="10" style="73"/>
    <col min="7681" max="7681" width="6.109375" style="73" bestFit="1" customWidth="1"/>
    <col min="7682" max="7682" width="25.44140625" style="73" customWidth="1"/>
    <col min="7683" max="7683" width="23.44140625" style="73" customWidth="1"/>
    <col min="7684" max="7684" width="7.21875" style="73" customWidth="1"/>
    <col min="7685" max="7685" width="11.77734375" style="73" customWidth="1"/>
    <col min="7686" max="7686" width="5.6640625" style="73" customWidth="1"/>
    <col min="7687" max="7687" width="11.77734375" style="73" customWidth="1"/>
    <col min="7688" max="7689" width="11.88671875" style="73" customWidth="1"/>
    <col min="7690" max="7690" width="15.21875" style="73" customWidth="1"/>
    <col min="7691" max="7691" width="11.6640625" style="73" customWidth="1"/>
    <col min="7692" max="7936" width="10" style="73"/>
    <col min="7937" max="7937" width="6.109375" style="73" bestFit="1" customWidth="1"/>
    <col min="7938" max="7938" width="25.44140625" style="73" customWidth="1"/>
    <col min="7939" max="7939" width="23.44140625" style="73" customWidth="1"/>
    <col min="7940" max="7940" width="7.21875" style="73" customWidth="1"/>
    <col min="7941" max="7941" width="11.77734375" style="73" customWidth="1"/>
    <col min="7942" max="7942" width="5.6640625" style="73" customWidth="1"/>
    <col min="7943" max="7943" width="11.77734375" style="73" customWidth="1"/>
    <col min="7944" max="7945" width="11.88671875" style="73" customWidth="1"/>
    <col min="7946" max="7946" width="15.21875" style="73" customWidth="1"/>
    <col min="7947" max="7947" width="11.6640625" style="73" customWidth="1"/>
    <col min="7948" max="8192" width="10" style="73"/>
    <col min="8193" max="8193" width="6.109375" style="73" bestFit="1" customWidth="1"/>
    <col min="8194" max="8194" width="25.44140625" style="73" customWidth="1"/>
    <col min="8195" max="8195" width="23.44140625" style="73" customWidth="1"/>
    <col min="8196" max="8196" width="7.21875" style="73" customWidth="1"/>
    <col min="8197" max="8197" width="11.77734375" style="73" customWidth="1"/>
    <col min="8198" max="8198" width="5.6640625" style="73" customWidth="1"/>
    <col min="8199" max="8199" width="11.77734375" style="73" customWidth="1"/>
    <col min="8200" max="8201" width="11.88671875" style="73" customWidth="1"/>
    <col min="8202" max="8202" width="15.21875" style="73" customWidth="1"/>
    <col min="8203" max="8203" width="11.6640625" style="73" customWidth="1"/>
    <col min="8204" max="8448" width="10" style="73"/>
    <col min="8449" max="8449" width="6.109375" style="73" bestFit="1" customWidth="1"/>
    <col min="8450" max="8450" width="25.44140625" style="73" customWidth="1"/>
    <col min="8451" max="8451" width="23.44140625" style="73" customWidth="1"/>
    <col min="8452" max="8452" width="7.21875" style="73" customWidth="1"/>
    <col min="8453" max="8453" width="11.77734375" style="73" customWidth="1"/>
    <col min="8454" max="8454" width="5.6640625" style="73" customWidth="1"/>
    <col min="8455" max="8455" width="11.77734375" style="73" customWidth="1"/>
    <col min="8456" max="8457" width="11.88671875" style="73" customWidth="1"/>
    <col min="8458" max="8458" width="15.21875" style="73" customWidth="1"/>
    <col min="8459" max="8459" width="11.6640625" style="73" customWidth="1"/>
    <col min="8460" max="8704" width="10" style="73"/>
    <col min="8705" max="8705" width="6.109375" style="73" bestFit="1" customWidth="1"/>
    <col min="8706" max="8706" width="25.44140625" style="73" customWidth="1"/>
    <col min="8707" max="8707" width="23.44140625" style="73" customWidth="1"/>
    <col min="8708" max="8708" width="7.21875" style="73" customWidth="1"/>
    <col min="8709" max="8709" width="11.77734375" style="73" customWidth="1"/>
    <col min="8710" max="8710" width="5.6640625" style="73" customWidth="1"/>
    <col min="8711" max="8711" width="11.77734375" style="73" customWidth="1"/>
    <col min="8712" max="8713" width="11.88671875" style="73" customWidth="1"/>
    <col min="8714" max="8714" width="15.21875" style="73" customWidth="1"/>
    <col min="8715" max="8715" width="11.6640625" style="73" customWidth="1"/>
    <col min="8716" max="8960" width="10" style="73"/>
    <col min="8961" max="8961" width="6.109375" style="73" bestFit="1" customWidth="1"/>
    <col min="8962" max="8962" width="25.44140625" style="73" customWidth="1"/>
    <col min="8963" max="8963" width="23.44140625" style="73" customWidth="1"/>
    <col min="8964" max="8964" width="7.21875" style="73" customWidth="1"/>
    <col min="8965" max="8965" width="11.77734375" style="73" customWidth="1"/>
    <col min="8966" max="8966" width="5.6640625" style="73" customWidth="1"/>
    <col min="8967" max="8967" width="11.77734375" style="73" customWidth="1"/>
    <col min="8968" max="8969" width="11.88671875" style="73" customWidth="1"/>
    <col min="8970" max="8970" width="15.21875" style="73" customWidth="1"/>
    <col min="8971" max="8971" width="11.6640625" style="73" customWidth="1"/>
    <col min="8972" max="9216" width="10" style="73"/>
    <col min="9217" max="9217" width="6.109375" style="73" bestFit="1" customWidth="1"/>
    <col min="9218" max="9218" width="25.44140625" style="73" customWidth="1"/>
    <col min="9219" max="9219" width="23.44140625" style="73" customWidth="1"/>
    <col min="9220" max="9220" width="7.21875" style="73" customWidth="1"/>
    <col min="9221" max="9221" width="11.77734375" style="73" customWidth="1"/>
    <col min="9222" max="9222" width="5.6640625" style="73" customWidth="1"/>
    <col min="9223" max="9223" width="11.77734375" style="73" customWidth="1"/>
    <col min="9224" max="9225" width="11.88671875" style="73" customWidth="1"/>
    <col min="9226" max="9226" width="15.21875" style="73" customWidth="1"/>
    <col min="9227" max="9227" width="11.6640625" style="73" customWidth="1"/>
    <col min="9228" max="9472" width="10" style="73"/>
    <col min="9473" max="9473" width="6.109375" style="73" bestFit="1" customWidth="1"/>
    <col min="9474" max="9474" width="25.44140625" style="73" customWidth="1"/>
    <col min="9475" max="9475" width="23.44140625" style="73" customWidth="1"/>
    <col min="9476" max="9476" width="7.21875" style="73" customWidth="1"/>
    <col min="9477" max="9477" width="11.77734375" style="73" customWidth="1"/>
    <col min="9478" max="9478" width="5.6640625" style="73" customWidth="1"/>
    <col min="9479" max="9479" width="11.77734375" style="73" customWidth="1"/>
    <col min="9480" max="9481" width="11.88671875" style="73" customWidth="1"/>
    <col min="9482" max="9482" width="15.21875" style="73" customWidth="1"/>
    <col min="9483" max="9483" width="11.6640625" style="73" customWidth="1"/>
    <col min="9484" max="9728" width="10" style="73"/>
    <col min="9729" max="9729" width="6.109375" style="73" bestFit="1" customWidth="1"/>
    <col min="9730" max="9730" width="25.44140625" style="73" customWidth="1"/>
    <col min="9731" max="9731" width="23.44140625" style="73" customWidth="1"/>
    <col min="9732" max="9732" width="7.21875" style="73" customWidth="1"/>
    <col min="9733" max="9733" width="11.77734375" style="73" customWidth="1"/>
    <col min="9734" max="9734" width="5.6640625" style="73" customWidth="1"/>
    <col min="9735" max="9735" width="11.77734375" style="73" customWidth="1"/>
    <col min="9736" max="9737" width="11.88671875" style="73" customWidth="1"/>
    <col min="9738" max="9738" width="15.21875" style="73" customWidth="1"/>
    <col min="9739" max="9739" width="11.6640625" style="73" customWidth="1"/>
    <col min="9740" max="9984" width="10" style="73"/>
    <col min="9985" max="9985" width="6.109375" style="73" bestFit="1" customWidth="1"/>
    <col min="9986" max="9986" width="25.44140625" style="73" customWidth="1"/>
    <col min="9987" max="9987" width="23.44140625" style="73" customWidth="1"/>
    <col min="9988" max="9988" width="7.21875" style="73" customWidth="1"/>
    <col min="9989" max="9989" width="11.77734375" style="73" customWidth="1"/>
    <col min="9990" max="9990" width="5.6640625" style="73" customWidth="1"/>
    <col min="9991" max="9991" width="11.77734375" style="73" customWidth="1"/>
    <col min="9992" max="9993" width="11.88671875" style="73" customWidth="1"/>
    <col min="9994" max="9994" width="15.21875" style="73" customWidth="1"/>
    <col min="9995" max="9995" width="11.6640625" style="73" customWidth="1"/>
    <col min="9996" max="10240" width="10" style="73"/>
    <col min="10241" max="10241" width="6.109375" style="73" bestFit="1" customWidth="1"/>
    <col min="10242" max="10242" width="25.44140625" style="73" customWidth="1"/>
    <col min="10243" max="10243" width="23.44140625" style="73" customWidth="1"/>
    <col min="10244" max="10244" width="7.21875" style="73" customWidth="1"/>
    <col min="10245" max="10245" width="11.77734375" style="73" customWidth="1"/>
    <col min="10246" max="10246" width="5.6640625" style="73" customWidth="1"/>
    <col min="10247" max="10247" width="11.77734375" style="73" customWidth="1"/>
    <col min="10248" max="10249" width="11.88671875" style="73" customWidth="1"/>
    <col min="10250" max="10250" width="15.21875" style="73" customWidth="1"/>
    <col min="10251" max="10251" width="11.6640625" style="73" customWidth="1"/>
    <col min="10252" max="10496" width="10" style="73"/>
    <col min="10497" max="10497" width="6.109375" style="73" bestFit="1" customWidth="1"/>
    <col min="10498" max="10498" width="25.44140625" style="73" customWidth="1"/>
    <col min="10499" max="10499" width="23.44140625" style="73" customWidth="1"/>
    <col min="10500" max="10500" width="7.21875" style="73" customWidth="1"/>
    <col min="10501" max="10501" width="11.77734375" style="73" customWidth="1"/>
    <col min="10502" max="10502" width="5.6640625" style="73" customWidth="1"/>
    <col min="10503" max="10503" width="11.77734375" style="73" customWidth="1"/>
    <col min="10504" max="10505" width="11.88671875" style="73" customWidth="1"/>
    <col min="10506" max="10506" width="15.21875" style="73" customWidth="1"/>
    <col min="10507" max="10507" width="11.6640625" style="73" customWidth="1"/>
    <col min="10508" max="10752" width="10" style="73"/>
    <col min="10753" max="10753" width="6.109375" style="73" bestFit="1" customWidth="1"/>
    <col min="10754" max="10754" width="25.44140625" style="73" customWidth="1"/>
    <col min="10755" max="10755" width="23.44140625" style="73" customWidth="1"/>
    <col min="10756" max="10756" width="7.21875" style="73" customWidth="1"/>
    <col min="10757" max="10757" width="11.77734375" style="73" customWidth="1"/>
    <col min="10758" max="10758" width="5.6640625" style="73" customWidth="1"/>
    <col min="10759" max="10759" width="11.77734375" style="73" customWidth="1"/>
    <col min="10760" max="10761" width="11.88671875" style="73" customWidth="1"/>
    <col min="10762" max="10762" width="15.21875" style="73" customWidth="1"/>
    <col min="10763" max="10763" width="11.6640625" style="73" customWidth="1"/>
    <col min="10764" max="11008" width="10" style="73"/>
    <col min="11009" max="11009" width="6.109375" style="73" bestFit="1" customWidth="1"/>
    <col min="11010" max="11010" width="25.44140625" style="73" customWidth="1"/>
    <col min="11011" max="11011" width="23.44140625" style="73" customWidth="1"/>
    <col min="11012" max="11012" width="7.21875" style="73" customWidth="1"/>
    <col min="11013" max="11013" width="11.77734375" style="73" customWidth="1"/>
    <col min="11014" max="11014" width="5.6640625" style="73" customWidth="1"/>
    <col min="11015" max="11015" width="11.77734375" style="73" customWidth="1"/>
    <col min="11016" max="11017" width="11.88671875" style="73" customWidth="1"/>
    <col min="11018" max="11018" width="15.21875" style="73" customWidth="1"/>
    <col min="11019" max="11019" width="11.6640625" style="73" customWidth="1"/>
    <col min="11020" max="11264" width="10" style="73"/>
    <col min="11265" max="11265" width="6.109375" style="73" bestFit="1" customWidth="1"/>
    <col min="11266" max="11266" width="25.44140625" style="73" customWidth="1"/>
    <col min="11267" max="11267" width="23.44140625" style="73" customWidth="1"/>
    <col min="11268" max="11268" width="7.21875" style="73" customWidth="1"/>
    <col min="11269" max="11269" width="11.77734375" style="73" customWidth="1"/>
    <col min="11270" max="11270" width="5.6640625" style="73" customWidth="1"/>
    <col min="11271" max="11271" width="11.77734375" style="73" customWidth="1"/>
    <col min="11272" max="11273" width="11.88671875" style="73" customWidth="1"/>
    <col min="11274" max="11274" width="15.21875" style="73" customWidth="1"/>
    <col min="11275" max="11275" width="11.6640625" style="73" customWidth="1"/>
    <col min="11276" max="11520" width="10" style="73"/>
    <col min="11521" max="11521" width="6.109375" style="73" bestFit="1" customWidth="1"/>
    <col min="11522" max="11522" width="25.44140625" style="73" customWidth="1"/>
    <col min="11523" max="11523" width="23.44140625" style="73" customWidth="1"/>
    <col min="11524" max="11524" width="7.21875" style="73" customWidth="1"/>
    <col min="11525" max="11525" width="11.77734375" style="73" customWidth="1"/>
    <col min="11526" max="11526" width="5.6640625" style="73" customWidth="1"/>
    <col min="11527" max="11527" width="11.77734375" style="73" customWidth="1"/>
    <col min="11528" max="11529" width="11.88671875" style="73" customWidth="1"/>
    <col min="11530" max="11530" width="15.21875" style="73" customWidth="1"/>
    <col min="11531" max="11531" width="11.6640625" style="73" customWidth="1"/>
    <col min="11532" max="11776" width="10" style="73"/>
    <col min="11777" max="11777" width="6.109375" style="73" bestFit="1" customWidth="1"/>
    <col min="11778" max="11778" width="25.44140625" style="73" customWidth="1"/>
    <col min="11779" max="11779" width="23.44140625" style="73" customWidth="1"/>
    <col min="11780" max="11780" width="7.21875" style="73" customWidth="1"/>
    <col min="11781" max="11781" width="11.77734375" style="73" customWidth="1"/>
    <col min="11782" max="11782" width="5.6640625" style="73" customWidth="1"/>
    <col min="11783" max="11783" width="11.77734375" style="73" customWidth="1"/>
    <col min="11784" max="11785" width="11.88671875" style="73" customWidth="1"/>
    <col min="11786" max="11786" width="15.21875" style="73" customWidth="1"/>
    <col min="11787" max="11787" width="11.6640625" style="73" customWidth="1"/>
    <col min="11788" max="12032" width="10" style="73"/>
    <col min="12033" max="12033" width="6.109375" style="73" bestFit="1" customWidth="1"/>
    <col min="12034" max="12034" width="25.44140625" style="73" customWidth="1"/>
    <col min="12035" max="12035" width="23.44140625" style="73" customWidth="1"/>
    <col min="12036" max="12036" width="7.21875" style="73" customWidth="1"/>
    <col min="12037" max="12037" width="11.77734375" style="73" customWidth="1"/>
    <col min="12038" max="12038" width="5.6640625" style="73" customWidth="1"/>
    <col min="12039" max="12039" width="11.77734375" style="73" customWidth="1"/>
    <col min="12040" max="12041" width="11.88671875" style="73" customWidth="1"/>
    <col min="12042" max="12042" width="15.21875" style="73" customWidth="1"/>
    <col min="12043" max="12043" width="11.6640625" style="73" customWidth="1"/>
    <col min="12044" max="12288" width="10" style="73"/>
    <col min="12289" max="12289" width="6.109375" style="73" bestFit="1" customWidth="1"/>
    <col min="12290" max="12290" width="25.44140625" style="73" customWidth="1"/>
    <col min="12291" max="12291" width="23.44140625" style="73" customWidth="1"/>
    <col min="12292" max="12292" width="7.21875" style="73" customWidth="1"/>
    <col min="12293" max="12293" width="11.77734375" style="73" customWidth="1"/>
    <col min="12294" max="12294" width="5.6640625" style="73" customWidth="1"/>
    <col min="12295" max="12295" width="11.77734375" style="73" customWidth="1"/>
    <col min="12296" max="12297" width="11.88671875" style="73" customWidth="1"/>
    <col min="12298" max="12298" width="15.21875" style="73" customWidth="1"/>
    <col min="12299" max="12299" width="11.6640625" style="73" customWidth="1"/>
    <col min="12300" max="12544" width="10" style="73"/>
    <col min="12545" max="12545" width="6.109375" style="73" bestFit="1" customWidth="1"/>
    <col min="12546" max="12546" width="25.44140625" style="73" customWidth="1"/>
    <col min="12547" max="12547" width="23.44140625" style="73" customWidth="1"/>
    <col min="12548" max="12548" width="7.21875" style="73" customWidth="1"/>
    <col min="12549" max="12549" width="11.77734375" style="73" customWidth="1"/>
    <col min="12550" max="12550" width="5.6640625" style="73" customWidth="1"/>
    <col min="12551" max="12551" width="11.77734375" style="73" customWidth="1"/>
    <col min="12552" max="12553" width="11.88671875" style="73" customWidth="1"/>
    <col min="12554" max="12554" width="15.21875" style="73" customWidth="1"/>
    <col min="12555" max="12555" width="11.6640625" style="73" customWidth="1"/>
    <col min="12556" max="12800" width="10" style="73"/>
    <col min="12801" max="12801" width="6.109375" style="73" bestFit="1" customWidth="1"/>
    <col min="12802" max="12802" width="25.44140625" style="73" customWidth="1"/>
    <col min="12803" max="12803" width="23.44140625" style="73" customWidth="1"/>
    <col min="12804" max="12804" width="7.21875" style="73" customWidth="1"/>
    <col min="12805" max="12805" width="11.77734375" style="73" customWidth="1"/>
    <col min="12806" max="12806" width="5.6640625" style="73" customWidth="1"/>
    <col min="12807" max="12807" width="11.77734375" style="73" customWidth="1"/>
    <col min="12808" max="12809" width="11.88671875" style="73" customWidth="1"/>
    <col min="12810" max="12810" width="15.21875" style="73" customWidth="1"/>
    <col min="12811" max="12811" width="11.6640625" style="73" customWidth="1"/>
    <col min="12812" max="13056" width="10" style="73"/>
    <col min="13057" max="13057" width="6.109375" style="73" bestFit="1" customWidth="1"/>
    <col min="13058" max="13058" width="25.44140625" style="73" customWidth="1"/>
    <col min="13059" max="13059" width="23.44140625" style="73" customWidth="1"/>
    <col min="13060" max="13060" width="7.21875" style="73" customWidth="1"/>
    <col min="13061" max="13061" width="11.77734375" style="73" customWidth="1"/>
    <col min="13062" max="13062" width="5.6640625" style="73" customWidth="1"/>
    <col min="13063" max="13063" width="11.77734375" style="73" customWidth="1"/>
    <col min="13064" max="13065" width="11.88671875" style="73" customWidth="1"/>
    <col min="13066" max="13066" width="15.21875" style="73" customWidth="1"/>
    <col min="13067" max="13067" width="11.6640625" style="73" customWidth="1"/>
    <col min="13068" max="13312" width="10" style="73"/>
    <col min="13313" max="13313" width="6.109375" style="73" bestFit="1" customWidth="1"/>
    <col min="13314" max="13314" width="25.44140625" style="73" customWidth="1"/>
    <col min="13315" max="13315" width="23.44140625" style="73" customWidth="1"/>
    <col min="13316" max="13316" width="7.21875" style="73" customWidth="1"/>
    <col min="13317" max="13317" width="11.77734375" style="73" customWidth="1"/>
    <col min="13318" max="13318" width="5.6640625" style="73" customWidth="1"/>
    <col min="13319" max="13319" width="11.77734375" style="73" customWidth="1"/>
    <col min="13320" max="13321" width="11.88671875" style="73" customWidth="1"/>
    <col min="13322" max="13322" width="15.21875" style="73" customWidth="1"/>
    <col min="13323" max="13323" width="11.6640625" style="73" customWidth="1"/>
    <col min="13324" max="13568" width="10" style="73"/>
    <col min="13569" max="13569" width="6.109375" style="73" bestFit="1" customWidth="1"/>
    <col min="13570" max="13570" width="25.44140625" style="73" customWidth="1"/>
    <col min="13571" max="13571" width="23.44140625" style="73" customWidth="1"/>
    <col min="13572" max="13572" width="7.21875" style="73" customWidth="1"/>
    <col min="13573" max="13573" width="11.77734375" style="73" customWidth="1"/>
    <col min="13574" max="13574" width="5.6640625" style="73" customWidth="1"/>
    <col min="13575" max="13575" width="11.77734375" style="73" customWidth="1"/>
    <col min="13576" max="13577" width="11.88671875" style="73" customWidth="1"/>
    <col min="13578" max="13578" width="15.21875" style="73" customWidth="1"/>
    <col min="13579" max="13579" width="11.6640625" style="73" customWidth="1"/>
    <col min="13580" max="13824" width="10" style="73"/>
    <col min="13825" max="13825" width="6.109375" style="73" bestFit="1" customWidth="1"/>
    <col min="13826" max="13826" width="25.44140625" style="73" customWidth="1"/>
    <col min="13827" max="13827" width="23.44140625" style="73" customWidth="1"/>
    <col min="13828" max="13828" width="7.21875" style="73" customWidth="1"/>
    <col min="13829" max="13829" width="11.77734375" style="73" customWidth="1"/>
    <col min="13830" max="13830" width="5.6640625" style="73" customWidth="1"/>
    <col min="13831" max="13831" width="11.77734375" style="73" customWidth="1"/>
    <col min="13832" max="13833" width="11.88671875" style="73" customWidth="1"/>
    <col min="13834" max="13834" width="15.21875" style="73" customWidth="1"/>
    <col min="13835" max="13835" width="11.6640625" style="73" customWidth="1"/>
    <col min="13836" max="14080" width="10" style="73"/>
    <col min="14081" max="14081" width="6.109375" style="73" bestFit="1" customWidth="1"/>
    <col min="14082" max="14082" width="25.44140625" style="73" customWidth="1"/>
    <col min="14083" max="14083" width="23.44140625" style="73" customWidth="1"/>
    <col min="14084" max="14084" width="7.21875" style="73" customWidth="1"/>
    <col min="14085" max="14085" width="11.77734375" style="73" customWidth="1"/>
    <col min="14086" max="14086" width="5.6640625" style="73" customWidth="1"/>
    <col min="14087" max="14087" width="11.77734375" style="73" customWidth="1"/>
    <col min="14088" max="14089" width="11.88671875" style="73" customWidth="1"/>
    <col min="14090" max="14090" width="15.21875" style="73" customWidth="1"/>
    <col min="14091" max="14091" width="11.6640625" style="73" customWidth="1"/>
    <col min="14092" max="14336" width="10" style="73"/>
    <col min="14337" max="14337" width="6.109375" style="73" bestFit="1" customWidth="1"/>
    <col min="14338" max="14338" width="25.44140625" style="73" customWidth="1"/>
    <col min="14339" max="14339" width="23.44140625" style="73" customWidth="1"/>
    <col min="14340" max="14340" width="7.21875" style="73" customWidth="1"/>
    <col min="14341" max="14341" width="11.77734375" style="73" customWidth="1"/>
    <col min="14342" max="14342" width="5.6640625" style="73" customWidth="1"/>
    <col min="14343" max="14343" width="11.77734375" style="73" customWidth="1"/>
    <col min="14344" max="14345" width="11.88671875" style="73" customWidth="1"/>
    <col min="14346" max="14346" width="15.21875" style="73" customWidth="1"/>
    <col min="14347" max="14347" width="11.6640625" style="73" customWidth="1"/>
    <col min="14348" max="14592" width="10" style="73"/>
    <col min="14593" max="14593" width="6.109375" style="73" bestFit="1" customWidth="1"/>
    <col min="14594" max="14594" width="25.44140625" style="73" customWidth="1"/>
    <col min="14595" max="14595" width="23.44140625" style="73" customWidth="1"/>
    <col min="14596" max="14596" width="7.21875" style="73" customWidth="1"/>
    <col min="14597" max="14597" width="11.77734375" style="73" customWidth="1"/>
    <col min="14598" max="14598" width="5.6640625" style="73" customWidth="1"/>
    <col min="14599" max="14599" width="11.77734375" style="73" customWidth="1"/>
    <col min="14600" max="14601" width="11.88671875" style="73" customWidth="1"/>
    <col min="14602" max="14602" width="15.21875" style="73" customWidth="1"/>
    <col min="14603" max="14603" width="11.6640625" style="73" customWidth="1"/>
    <col min="14604" max="14848" width="10" style="73"/>
    <col min="14849" max="14849" width="6.109375" style="73" bestFit="1" customWidth="1"/>
    <col min="14850" max="14850" width="25.44140625" style="73" customWidth="1"/>
    <col min="14851" max="14851" width="23.44140625" style="73" customWidth="1"/>
    <col min="14852" max="14852" width="7.21875" style="73" customWidth="1"/>
    <col min="14853" max="14853" width="11.77734375" style="73" customWidth="1"/>
    <col min="14854" max="14854" width="5.6640625" style="73" customWidth="1"/>
    <col min="14855" max="14855" width="11.77734375" style="73" customWidth="1"/>
    <col min="14856" max="14857" width="11.88671875" style="73" customWidth="1"/>
    <col min="14858" max="14858" width="15.21875" style="73" customWidth="1"/>
    <col min="14859" max="14859" width="11.6640625" style="73" customWidth="1"/>
    <col min="14860" max="15104" width="10" style="73"/>
    <col min="15105" max="15105" width="6.109375" style="73" bestFit="1" customWidth="1"/>
    <col min="15106" max="15106" width="25.44140625" style="73" customWidth="1"/>
    <col min="15107" max="15107" width="23.44140625" style="73" customWidth="1"/>
    <col min="15108" max="15108" width="7.21875" style="73" customWidth="1"/>
    <col min="15109" max="15109" width="11.77734375" style="73" customWidth="1"/>
    <col min="15110" max="15110" width="5.6640625" style="73" customWidth="1"/>
    <col min="15111" max="15111" width="11.77734375" style="73" customWidth="1"/>
    <col min="15112" max="15113" width="11.88671875" style="73" customWidth="1"/>
    <col min="15114" max="15114" width="15.21875" style="73" customWidth="1"/>
    <col min="15115" max="15115" width="11.6640625" style="73" customWidth="1"/>
    <col min="15116" max="15360" width="10" style="73"/>
    <col min="15361" max="15361" width="6.109375" style="73" bestFit="1" customWidth="1"/>
    <col min="15362" max="15362" width="25.44140625" style="73" customWidth="1"/>
    <col min="15363" max="15363" width="23.44140625" style="73" customWidth="1"/>
    <col min="15364" max="15364" width="7.21875" style="73" customWidth="1"/>
    <col min="15365" max="15365" width="11.77734375" style="73" customWidth="1"/>
    <col min="15366" max="15366" width="5.6640625" style="73" customWidth="1"/>
    <col min="15367" max="15367" width="11.77734375" style="73" customWidth="1"/>
    <col min="15368" max="15369" width="11.88671875" style="73" customWidth="1"/>
    <col min="15370" max="15370" width="15.21875" style="73" customWidth="1"/>
    <col min="15371" max="15371" width="11.6640625" style="73" customWidth="1"/>
    <col min="15372" max="15616" width="10" style="73"/>
    <col min="15617" max="15617" width="6.109375" style="73" bestFit="1" customWidth="1"/>
    <col min="15618" max="15618" width="25.44140625" style="73" customWidth="1"/>
    <col min="15619" max="15619" width="23.44140625" style="73" customWidth="1"/>
    <col min="15620" max="15620" width="7.21875" style="73" customWidth="1"/>
    <col min="15621" max="15621" width="11.77734375" style="73" customWidth="1"/>
    <col min="15622" max="15622" width="5.6640625" style="73" customWidth="1"/>
    <col min="15623" max="15623" width="11.77734375" style="73" customWidth="1"/>
    <col min="15624" max="15625" width="11.88671875" style="73" customWidth="1"/>
    <col min="15626" max="15626" width="15.21875" style="73" customWidth="1"/>
    <col min="15627" max="15627" width="11.6640625" style="73" customWidth="1"/>
    <col min="15628" max="15872" width="10" style="73"/>
    <col min="15873" max="15873" width="6.109375" style="73" bestFit="1" customWidth="1"/>
    <col min="15874" max="15874" width="25.44140625" style="73" customWidth="1"/>
    <col min="15875" max="15875" width="23.44140625" style="73" customWidth="1"/>
    <col min="15876" max="15876" width="7.21875" style="73" customWidth="1"/>
    <col min="15877" max="15877" width="11.77734375" style="73" customWidth="1"/>
    <col min="15878" max="15878" width="5.6640625" style="73" customWidth="1"/>
    <col min="15879" max="15879" width="11.77734375" style="73" customWidth="1"/>
    <col min="15880" max="15881" width="11.88671875" style="73" customWidth="1"/>
    <col min="15882" max="15882" width="15.21875" style="73" customWidth="1"/>
    <col min="15883" max="15883" width="11.6640625" style="73" customWidth="1"/>
    <col min="15884" max="16128" width="10" style="73"/>
    <col min="16129" max="16129" width="6.109375" style="73" bestFit="1" customWidth="1"/>
    <col min="16130" max="16130" width="25.44140625" style="73" customWidth="1"/>
    <col min="16131" max="16131" width="23.44140625" style="73" customWidth="1"/>
    <col min="16132" max="16132" width="7.21875" style="73" customWidth="1"/>
    <col min="16133" max="16133" width="11.77734375" style="73" customWidth="1"/>
    <col min="16134" max="16134" width="5.6640625" style="73" customWidth="1"/>
    <col min="16135" max="16135" width="11.77734375" style="73" customWidth="1"/>
    <col min="16136" max="16137" width="11.88671875" style="73" customWidth="1"/>
    <col min="16138" max="16138" width="15.21875" style="73" customWidth="1"/>
    <col min="16139" max="16139" width="11.6640625" style="73" customWidth="1"/>
    <col min="16140" max="16384" width="10" style="73"/>
  </cols>
  <sheetData>
    <row r="1" spans="1:12" ht="27.75" customHeight="1">
      <c r="A1" s="173" t="s">
        <v>84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2" ht="27.75" customHeight="1">
      <c r="I2" s="174" t="s">
        <v>85</v>
      </c>
      <c r="J2" s="174"/>
      <c r="K2" s="174"/>
    </row>
    <row r="3" spans="1:12" s="76" customFormat="1" ht="39" customHeight="1">
      <c r="A3" s="74" t="s">
        <v>86</v>
      </c>
      <c r="B3" s="74" t="s">
        <v>87</v>
      </c>
      <c r="C3" s="74" t="s">
        <v>88</v>
      </c>
      <c r="D3" s="74" t="s">
        <v>89</v>
      </c>
      <c r="E3" s="75" t="s">
        <v>90</v>
      </c>
      <c r="F3" s="75" t="s">
        <v>91</v>
      </c>
      <c r="G3" s="84" t="s">
        <v>92</v>
      </c>
      <c r="H3" s="74" t="s">
        <v>93</v>
      </c>
      <c r="I3" s="74" t="s">
        <v>94</v>
      </c>
      <c r="J3" s="74" t="s">
        <v>95</v>
      </c>
      <c r="K3" s="74" t="s">
        <v>96</v>
      </c>
    </row>
    <row r="4" spans="1:12" ht="52.2" customHeight="1">
      <c r="A4" s="77">
        <v>1</v>
      </c>
      <c r="B4" s="77" t="s">
        <v>97</v>
      </c>
      <c r="C4" s="78" t="s">
        <v>98</v>
      </c>
      <c r="D4" s="77" t="s">
        <v>99</v>
      </c>
      <c r="E4" s="79" t="s">
        <v>100</v>
      </c>
      <c r="F4" s="80">
        <v>0.13</v>
      </c>
      <c r="G4" s="85" t="s">
        <v>42</v>
      </c>
      <c r="H4" s="79" t="s">
        <v>100</v>
      </c>
      <c r="I4" s="79" t="s">
        <v>100</v>
      </c>
      <c r="J4" s="81" t="s">
        <v>101</v>
      </c>
      <c r="K4" s="81"/>
      <c r="L4" s="82">
        <v>0.8</v>
      </c>
    </row>
    <row r="5" spans="1:12" ht="54" customHeight="1">
      <c r="A5" s="77">
        <v>2</v>
      </c>
      <c r="B5" s="77" t="s">
        <v>102</v>
      </c>
      <c r="C5" s="78" t="s">
        <v>103</v>
      </c>
      <c r="D5" s="77" t="s">
        <v>104</v>
      </c>
      <c r="E5" s="83" t="s">
        <v>105</v>
      </c>
      <c r="F5" s="80">
        <v>0.13</v>
      </c>
      <c r="G5" s="85" t="s">
        <v>77</v>
      </c>
      <c r="H5" s="83" t="s">
        <v>105</v>
      </c>
      <c r="I5" s="83" t="s">
        <v>105</v>
      </c>
      <c r="J5" s="81" t="s">
        <v>106</v>
      </c>
      <c r="K5" s="81"/>
      <c r="L5" s="82">
        <v>0.3</v>
      </c>
    </row>
    <row r="6" spans="1:12" ht="27.75" customHeight="1">
      <c r="A6" s="175" t="s">
        <v>107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</row>
    <row r="7" spans="1:12" ht="152.4" customHeight="1">
      <c r="A7" s="175"/>
      <c r="B7" s="175"/>
      <c r="C7" s="175"/>
      <c r="D7" s="175"/>
      <c r="E7" s="175"/>
      <c r="F7" s="175"/>
      <c r="G7" s="175"/>
      <c r="H7" s="175"/>
      <c r="I7" s="175"/>
      <c r="J7" s="175"/>
      <c r="K7" s="175"/>
    </row>
    <row r="8" spans="1:12" ht="93" customHeight="1">
      <c r="A8" s="176" t="s">
        <v>108</v>
      </c>
      <c r="B8" s="177"/>
      <c r="C8" s="178" t="s">
        <v>109</v>
      </c>
      <c r="D8" s="178"/>
      <c r="E8" s="175" t="s">
        <v>110</v>
      </c>
      <c r="F8" s="175"/>
      <c r="G8" s="175"/>
      <c r="H8" s="175" t="s">
        <v>111</v>
      </c>
      <c r="I8" s="175"/>
      <c r="J8" s="175" t="s">
        <v>112</v>
      </c>
      <c r="K8" s="175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19" type="noConversion"/>
  <pageMargins left="0.75" right="0.75" top="1" bottom="1" header="0.5" footer="0.5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目标价</vt:lpstr>
      <vt:lpstr>目标价 -设变后（根据前期定价时材料费核算）</vt:lpstr>
      <vt:lpstr>目标价 -设变后 (根据1-2月材料费核算)</vt:lpstr>
      <vt:lpstr>Sheet1</vt:lpstr>
      <vt:lpstr>汇总</vt:lpstr>
      <vt:lpstr>物料及工装采购价格审批表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吴英格</cp:lastModifiedBy>
  <cp:lastPrinted>2021-09-04T08:28:00Z</cp:lastPrinted>
  <dcterms:created xsi:type="dcterms:W3CDTF">2006-09-13T11:21:00Z</dcterms:created>
  <dcterms:modified xsi:type="dcterms:W3CDTF">2023-02-22T07:14:14Z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AC8747AF7340416D95D82D1D3C2569DF</vt:lpwstr>
  </property>
</Properties>
</file>