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emf" ContentType="image/x-e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30" windowHeight="6530" firstSheet="2" activeTab="3"/>
  </bookViews>
  <sheets>
    <sheet name="总清单" sheetId="1" r:id="rId1"/>
    <sheet name="驾驶员首页" sheetId="4" r:id="rId2"/>
    <sheet name="驾驶员-工艺BOM" sheetId="7" r:id="rId3"/>
    <sheet name="驾驶员支腿-工艺BOM" sheetId="10" r:id="rId4"/>
    <sheet name="AA95主驾靠背骨架" sheetId="9" r:id="rId5"/>
    <sheet name="副驾驶员首页" sheetId="6" r:id="rId6"/>
    <sheet name="副驾驶-工艺BOM" sheetId="5" r:id="rId7"/>
    <sheet name="副驾驶支腿-工艺BOM" sheetId="11" r:id="rId8"/>
    <sheet name="奥杰副驾靠背骨架 SBS0010142" sheetId="1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2" hidden="1">'驾驶员-工艺BOM'!$A$8:$AR$72</definedName>
    <definedName name="_xlnm._FilterDatabase" localSheetId="3" hidden="1">'驾驶员支腿-工艺BOM'!$A$8:$AS$28</definedName>
    <definedName name="_xlnm._FilterDatabase" localSheetId="4" hidden="1">AA95主驾靠背骨架!$A$8:$BB$54</definedName>
    <definedName name="_xlnm._FilterDatabase" localSheetId="6" hidden="1">'副驾驶-工艺BOM'!$A$8:$AR$68</definedName>
    <definedName name="_xlnm._FilterDatabase" localSheetId="7" hidden="1">'副驾驶支腿-工艺BOM'!$A$8:$AR$25</definedName>
    <definedName name="_xlnm._FilterDatabase" localSheetId="8" hidden="1">'奥杰副驾靠背骨架 SBS0010142'!$A$8:$AP$47</definedName>
    <definedName name="_1_?" localSheetId="4">#REF!</definedName>
    <definedName name="_1_?">#REF!</definedName>
    <definedName name="_2__123Graph_BCHART_5" localSheetId="4" hidden="1">#REF!</definedName>
    <definedName name="_2__123Graph_BCHART_5" hidden="1">#REF!</definedName>
    <definedName name="_3__123Graph_CCHART_5" localSheetId="4" hidden="1">#REF!</definedName>
    <definedName name="_3__123Graph_CCHART_5" hidden="1">#REF!</definedName>
    <definedName name="_4__123Graph_DCHART_5" localSheetId="4" hidden="1">#REF!</definedName>
    <definedName name="_4__123Graph_DCHART_5" hidden="1">#REF!</definedName>
    <definedName name="_5__123Graph_ECHART_5" localSheetId="4" hidden="1">#REF!</definedName>
    <definedName name="_5__123Graph_ECHART_5" hidden="1">#REF!</definedName>
    <definedName name="_6__123Graph_FCHART_5" localSheetId="4" hidden="1">#REF!</definedName>
    <definedName name="_6__123Graph_FCHART_5" hidden="1">#REF!</definedName>
    <definedName name="_7__123Graph_XCHART_5" localSheetId="4" hidden="1">#REF!</definedName>
    <definedName name="_7__123Graph_XCHART_5" hidden="1">#REF!</definedName>
    <definedName name="_8_0" localSheetId="4">#REF!</definedName>
    <definedName name="_8_0">#REF!</definedName>
    <definedName name="_BAS11" localSheetId="4">#REF!</definedName>
    <definedName name="_BAS11">#REF!</definedName>
    <definedName name="_BAS12" localSheetId="4">#REF!</definedName>
    <definedName name="_BAS12">#REF!</definedName>
    <definedName name="_BAS13" localSheetId="4">#REF!</definedName>
    <definedName name="_BAS13">#REF!</definedName>
    <definedName name="_BAS14" localSheetId="4">#REF!</definedName>
    <definedName name="_BAS14">#REF!</definedName>
    <definedName name="_BAS21" localSheetId="4">#REF!</definedName>
    <definedName name="_BAS21">#REF!</definedName>
    <definedName name="_BAS22" localSheetId="4">#REF!</definedName>
    <definedName name="_BAS22">#REF!</definedName>
    <definedName name="_BAS23" localSheetId="4">#REF!</definedName>
    <definedName name="_BAS23">#REF!</definedName>
    <definedName name="_BAS24" localSheetId="4">#REF!</definedName>
    <definedName name="_BAS24">#REF!</definedName>
    <definedName name="_BAS31" localSheetId="4">#REF!</definedName>
    <definedName name="_BAS31">#REF!</definedName>
    <definedName name="_BAS32" localSheetId="4">#REF!</definedName>
    <definedName name="_BAS32">#REF!</definedName>
    <definedName name="_BAS33" localSheetId="4">#REF!</definedName>
    <definedName name="_BAS33">#REF!</definedName>
    <definedName name="_BAS34" localSheetId="4">#REF!</definedName>
    <definedName name="_BAS34">#REF!</definedName>
    <definedName name="_BSS1" localSheetId="4">#REF!</definedName>
    <definedName name="_BSS1">#REF!</definedName>
    <definedName name="_BSS2" localSheetId="4">#REF!</definedName>
    <definedName name="_BSS2">#REF!</definedName>
    <definedName name="_BSS3" localSheetId="4">#REF!</definedName>
    <definedName name="_BSS3">#REF!</definedName>
    <definedName name="_BSS4" localSheetId="4">#REF!</definedName>
    <definedName name="_BSS4">#REF!</definedName>
    <definedName name="_com2">'[1]Barwertberechnung (3)'!$AB$53</definedName>
    <definedName name="_Regression_Out" localSheetId="4" hidden="1">#REF!</definedName>
    <definedName name="_Regression_Out" hidden="1">#REF!</definedName>
    <definedName name="_Regression_X" localSheetId="4" hidden="1">#REF!</definedName>
    <definedName name="_Regression_X" hidden="1">#REF!</definedName>
    <definedName name="_Regression_Y" localSheetId="4" hidden="1">#REF!</definedName>
    <definedName name="_Regression_Y" hidden="1">#REF!</definedName>
    <definedName name="_Sort" localSheetId="4" hidden="1">#REF!</definedName>
    <definedName name="_Sort" hidden="1">#REF!</definedName>
    <definedName name="※_추후_NAVA__PROJECT는__부품_">[2]기안!$A$43</definedName>
    <definedName name="a" localSheetId="4">#REF!</definedName>
    <definedName name="a">#REF!</definedName>
    <definedName name="abcd" localSheetId="4">#REF!</definedName>
    <definedName name="abcd">#REF!</definedName>
    <definedName name="Abzinsfaktor" localSheetId="4">#REF!</definedName>
    <definedName name="Abzinsfaktor">#REF!</definedName>
    <definedName name="AI" localSheetId="4">#REF!</definedName>
    <definedName name="AI">#REF!</definedName>
    <definedName name="Auf_Abzinsungsfaktor" localSheetId="4">#REF!</definedName>
    <definedName name="Auf_Abzinsungsfaktor">#REF!</definedName>
    <definedName name="awc" localSheetId="4">#REF!</definedName>
    <definedName name="awc">#REF!</definedName>
    <definedName name="B" localSheetId="4">#REF!</definedName>
    <definedName name="B">#REF!</definedName>
    <definedName name="BB" localSheetId="4">#REF!</definedName>
    <definedName name="BB">#REF!</definedName>
    <definedName name="bc" localSheetId="4">#REF!</definedName>
    <definedName name="bc">#REF!</definedName>
    <definedName name="bild">[3]Import!$L$389:$L$485</definedName>
    <definedName name="blatt2" localSheetId="4">#REF!</definedName>
    <definedName name="blatt2">#REF!</definedName>
    <definedName name="CC" localSheetId="4">#REF!</definedName>
    <definedName name="CC">#REF!</definedName>
    <definedName name="CC.QQ" localSheetId="4">#REF!</definedName>
    <definedName name="CC.QQ">#REF!</definedName>
    <definedName name="change">[4]Reference!$A$31:$A$57</definedName>
    <definedName name="ck" localSheetId="4" hidden="1">#REF!</definedName>
    <definedName name="ck" hidden="1">#REF!</definedName>
    <definedName name="CKD" localSheetId="4">#REF!</definedName>
    <definedName name="CKD">#REF!</definedName>
    <definedName name="code" localSheetId="4">#REF!</definedName>
    <definedName name="code">#REF!</definedName>
    <definedName name="Column" localSheetId="4">#REF!</definedName>
    <definedName name="Column">#REF!</definedName>
    <definedName name="com">'[1]Vorbereitende Eingaben (Teil 1)'!$C$40</definedName>
    <definedName name="Cost" localSheetId="4">#REF!</definedName>
    <definedName name="Cost">#REF!</definedName>
    <definedName name="CZK" localSheetId="4">#REF!</definedName>
    <definedName name="CZK">#REF!</definedName>
    <definedName name="d" localSheetId="4">#REF!</definedName>
    <definedName name="d">#REF!</definedName>
    <definedName name="DATE">[5]총괄표!$C$2</definedName>
    <definedName name="DATEE" localSheetId="4">#REF!</definedName>
    <definedName name="DATEE">#REF!</definedName>
    <definedName name="Daten" localSheetId="4">#REF!</definedName>
    <definedName name="Daten">#REF!</definedName>
    <definedName name="DD" localSheetId="4">#REF!</definedName>
    <definedName name="DD">#REF!</definedName>
    <definedName name="DDATE" localSheetId="4">#REF!</definedName>
    <definedName name="DDATE">#REF!</definedName>
    <definedName name="DKDKFG8TBTB2RT" localSheetId="4">#REF!</definedName>
    <definedName name="DKDKFG8TBTB2RT">#REF!</definedName>
    <definedName name="DOL" localSheetId="4">#REF!</definedName>
    <definedName name="DOL">#REF!</definedName>
    <definedName name="DOLLAR" localSheetId="4">#REF!</definedName>
    <definedName name="DOLLAR">#REF!</definedName>
    <definedName name="DV_Cost_Tot">[6]Worksheet!$I$63</definedName>
    <definedName name="DV_Cost_Tot_Mkt">[6]Worksheet!$J$63</definedName>
    <definedName name="DV_Grand_Total" localSheetId="4">#REF!</definedName>
    <definedName name="DV_Grand_Total">#REF!</definedName>
    <definedName name="DV_Grand_Total_Mkt" localSheetId="4">#REF!</definedName>
    <definedName name="DV_Grand_Total_Mkt">#REF!</definedName>
    <definedName name="EE" localSheetId="4">#REF!</definedName>
    <definedName name="EE">#REF!</definedName>
    <definedName name="Eingabe" localSheetId="4">#REF!</definedName>
    <definedName name="Eingabe">#REF!</definedName>
    <definedName name="Eingabe2" localSheetId="4">#REF!</definedName>
    <definedName name="Eingabe2">#REF!</definedName>
    <definedName name="Eingabe3" localSheetId="4">#REF!</definedName>
    <definedName name="Eingabe3">#REF!</definedName>
    <definedName name="Eingabe4" localSheetId="4">#REF!</definedName>
    <definedName name="Eingabe4">#REF!</definedName>
    <definedName name="ENG_COOLG" localSheetId="4">#REF!</definedName>
    <definedName name="ENG_COOLG">#REF!</definedName>
    <definedName name="Eng_Supp_Dollars_Tot">[6]Worksheet!$G$8</definedName>
    <definedName name="Eng_Supp_Dollars_Tot_Mkt">[6]Worksheet!$H$8</definedName>
    <definedName name="ESP" localSheetId="4">#REF!</definedName>
    <definedName name="ESP">#REF!</definedName>
    <definedName name="ex" localSheetId="4">#REF!</definedName>
    <definedName name="ex">#REF!</definedName>
    <definedName name="FF" localSheetId="4">#REF!</definedName>
    <definedName name="FF">#REF!</definedName>
    <definedName name="FG12TBTB2RTDKDKGMLRT" localSheetId="4">#REF!</definedName>
    <definedName name="FG12TBTB2RTDKDKGMLRT">#REF!</definedName>
    <definedName name="FG22TBTB3RTDKDKDK" localSheetId="4">#REF!</definedName>
    <definedName name="FG22TBTB3RTDKDKDK">#REF!</definedName>
    <definedName name="FGPRTBTB1RTDKDK" localSheetId="4">#REF!</definedName>
    <definedName name="FGPRTBTB1RTDKDK">#REF!</definedName>
    <definedName name="FGRKBS11TBTB3RTDKDK" localSheetId="4">#REF!</definedName>
    <definedName name="FGRKBS11TBTB3RTDKDK">#REF!</definedName>
    <definedName name="fgRKBS8TBTB3RT" localSheetId="4">#REF!</definedName>
    <definedName name="fgRKBS8TBTB3RT">#REF!</definedName>
    <definedName name="fgRKRKRKRKRKTBTB2RTDKDK" localSheetId="4">#REF!</definedName>
    <definedName name="fgRKRKRKRKRKTBTB2RTDKDK">#REF!</definedName>
    <definedName name="FGtbtbspspsprtdkdk" localSheetId="4">#REF!</definedName>
    <definedName name="FGtbtbspspsprtdkdk">#REF!</definedName>
    <definedName name="Fixture_Cost_Tot">[6]Worksheet!$O$13</definedName>
    <definedName name="FRF" localSheetId="4">#REF!</definedName>
    <definedName name="FRF">#REF!</definedName>
    <definedName name="FS_F_VW_01_34381_1__JV_FS_PRAESENTATIONEN_">[7]home!$B$6:$AN$6</definedName>
    <definedName name="FS_F_VW_01_34381_1__JV_FS_REC_SAVING_">[7]home!$B$4745:$M$4745</definedName>
    <definedName name="FS_F_VW_01_34381_1_1__V_FS_BAUSTUFE_VORGABEN_STK_">[7]home!$B$1449:$D$1449</definedName>
    <definedName name="FS_F_VW_01_34381_1_12869_VW__JV_FS_BIDDERS_">[7]home!$B$3073:$L$3073</definedName>
    <definedName name="FS_F_VW_01_34381_1_13030_VW__JV_FS_BIDDERS_">[7]home!$B$3047:$L$3047</definedName>
    <definedName name="FS_F_VW_01_34381_1_1331_BX__JV_FS_BIDDERS_">[7]home!$B$3068:$L$3068</definedName>
    <definedName name="FS_F_VW_01_34381_1_1433_BX__JV_FS_BIDDERS_">[7]home!$B$3060:$L$3060</definedName>
    <definedName name="FS_F_VW_01_34381_1_1440_VW__JV_FS_BIDDERS_">[7]home!$B$3038:$L$3038</definedName>
    <definedName name="FS_F_VW_01_34381_1_1441_BX__JV_FS_BIDDERS_">[7]home!$B$3062:$L$3062</definedName>
    <definedName name="FS_F_VW_01_34381_1_1480_BX__JV_FS_BIDDERS_">[7]home!$B$3077:$L$3077</definedName>
    <definedName name="FS_F_VW_01_34381_1_1553_BX__JV_FS_BIDDERS_">[7]home!$B$3040:$L$3040</definedName>
    <definedName name="FS_F_VW_01_34381_1_158__JV_FS_REC_LIEF_">[7]home!$B$4670:$P$4670</definedName>
    <definedName name="FS_F_VW_01_34381_1_158_1__JV_FS_BAUSTUFE_ANGEBOTE_WAE_">[7]home!$B$566:$E$566</definedName>
    <definedName name="FS_F_VW_01_34381_1_158_11__JV_FS_REC_">[7]home!$B$3479:$Q$3479</definedName>
    <definedName name="FS_F_VW_01_34381_1_158_2__JV_FS_BAUSTUFE_ANGEBOTE_WAE_">[7]home!$B$567:$E$567</definedName>
    <definedName name="FS_F_VW_01_34381_1_158_28__JV_FS_REC_">[7]home!$B$3480:$Q$3480</definedName>
    <definedName name="FS_F_VW_01_34381_1_158_37__JV_FS_REC_">[7]home!$B$3481:$Q$3481</definedName>
    <definedName name="FS_F_VW_01_34381_1_158_46__JV_FS_REC_">[7]home!$B$3482:$Q$3482</definedName>
    <definedName name="FS_F_VW_01_34381_1_158_68__JV_FS_REC_">[7]home!$B$3483:$Q$3483</definedName>
    <definedName name="FS_F_VW_01_34381_1_158_VW__JV_FS_BIDDERS_">[7]home!$B$3052:$L$3052</definedName>
    <definedName name="FS_F_VW_01_34381_1_160_ST__JV_FS_BIDDERS_">[7]home!$B$3035:$L$3035</definedName>
    <definedName name="FS_F_VW_01_34381_1_161_BX__JV_FS_BIDDERS_">[7]home!$B$3075:$L$3075</definedName>
    <definedName name="FS_F_VW_01_34381_1_18245_MX__JV_FS_BIDDERS_">[7]home!$B$3058:$L$3058</definedName>
    <definedName name="FS_F_VW_01_34381_1_183_VW__JV_FS_BIDDERS_">[7]home!$B$3042:$L$3042</definedName>
    <definedName name="FS_F_VW_01_34381_1_1892_RR__JV_FS_BIDDERS_">[7]home!$B$3037:$L$3037</definedName>
    <definedName name="FS_F_VW_01_34381_1_19745_RR__JV_FS_BIDDERS_">[7]home!$B$3066:$L$3066</definedName>
    <definedName name="FS_F_VW_01_34381_1_2__V_FS_BAUSTUFE_VORGABEN_STK_">[7]home!$B$1450:$D$1450</definedName>
    <definedName name="FS_F_VW_01_34381_1_20477_MX__JV_FS_BIDDERS_">[7]home!$B$3065:$L$3065</definedName>
    <definedName name="FS_F_VW_01_34381_1_2147_IT__JV_FS_BIDDERS_">[7]home!$B$3046:$L$3046</definedName>
    <definedName name="FS_F_VW_01_34381_1_2149_IT__JV_FS_BIDDERS_">[7]home!$B$3071:$L$3071</definedName>
    <definedName name="FS_F_VW_01_34381_1_2278_AU__JV_FS_BIDDERS_">[7]home!$B$3067:$L$3067</definedName>
    <definedName name="FS_F_VW_01_34381_1_22805_VW__JV_FS_BIDDERS_">[7]home!$B$3057:$L$3057</definedName>
    <definedName name="FS_F_VW_01_34381_1_2363_AU__JV_FS_BIDDERS_">[7]home!$B$3053:$L$3053</definedName>
    <definedName name="FS_F_VW_01_34381_1_2365_AU__JV_FS_BIDDERS_">[7]home!$B$3043:$L$3043</definedName>
    <definedName name="FS_F_VW_01_34381_1_24968_US__JV_FS_BIDDERS_">[7]home!$B$3048:$L$3048</definedName>
    <definedName name="FS_F_VW_01_34381_1_24969_US__JV_FS_BIDDERS_">[7]home!$B$3069:$L$3069</definedName>
    <definedName name="FS_F_VW_01_34381_1_2609_RR__JV_FS_BIDDERS_">[7]home!$B$3059:$L$3059</definedName>
    <definedName name="FS_F_VW_01_34381_1_2631_US__JV_FS_BIDDERS_">[7]home!$B$3061:$L$3061</definedName>
    <definedName name="FS_F_VW_01_34381_1_28227_MX__JV_FS_BIDDERS_">[7]home!$B$3036:$L$3036</definedName>
    <definedName name="FS_F_VW_01_34381_1_28228_MX__JV_FS_BIDDERS_">[7]home!$B$3072:$L$3072</definedName>
    <definedName name="FS_F_VW_01_34381_1_2952_US__JV_FS_BIDDERS_">[7]home!$B$3044:$L$3044</definedName>
    <definedName name="FS_F_VW_01_34381_1_3243_VW__JV_FS_BIDDERS_">[7]home!$B$3054:$L$3054</definedName>
    <definedName name="FS_F_VW_01_34381_1_3437_VW__JV_FS_BIDDERS_">[7]home!$B$3050:$L$3050</definedName>
    <definedName name="FS_F_VW_01_34381_1_35166_ST__JV_FS_BIDDERS_">[7]home!$B$3070:$L$3070</definedName>
    <definedName name="FS_F_VW_01_34381_1_4_ST__JV_FS_BIDDERS_">[7]home!$B$3056:$L$3056</definedName>
    <definedName name="FS_F_VW_01_34381_1_42007_SK__JV_FS_BIDDERS_">[7]home!$B$3051:$L$3051</definedName>
    <definedName name="FS_F_VW_01_34381_1_5553_MX__JV_FS_BIDDERS_">[7]home!$B$3055:$L$3055</definedName>
    <definedName name="FS_F_VW_01_34381_1_626_SK__JV_FS_BIDDERS_">[7]home!$B$3063:$L$3063</definedName>
    <definedName name="FS_F_VW_01_34381_1_627_SK__JV_FS_BIDDERS_">[7]home!$B$3034:$L$3034</definedName>
    <definedName name="FS_F_VW_01_34381_1_6588_BX__JV_FS_BIDDERS_">[7]home!$B$3074:$L$3074</definedName>
    <definedName name="FS_F_VW_01_34381_1_6626_ST__JV_FS_BIDDERS_">[7]home!$B$3064:$L$3064</definedName>
    <definedName name="FS_F_VW_01_34381_1_6995_US__JV_FS_BIDDERS_">[7]home!$B$3041:$L$3041</definedName>
    <definedName name="FS_F_VW_01_34381_1_7591_US__JV_FS_BIDDERS_">[7]home!$B$3039:$L$3039</definedName>
    <definedName name="FS_F_VW_01_34381_10__JV_FS_PRAESENTATIONEN_">[7]home!$B$15:$AN$15</definedName>
    <definedName name="FS_F_VW_01_34381_10__JV_FS_REC_SAVING_">[7]home!$B$4754:$M$4754</definedName>
    <definedName name="FS_F_VW_01_34381_10_1__V_FS_BAUSTUFE_VORGABEN_STK_">[7]home!$B$1467:$D$1467</definedName>
    <definedName name="FS_F_VW_01_34381_10_158__JV_FS_REC_LIEF_">[7]home!$B$4733:$P$4733</definedName>
    <definedName name="FS_F_VW_01_34381_10_158_1__JV_FS_BAUSTUFE_ANGEBOTE_WAE_">[7]home!$B$1358:$E$1358</definedName>
    <definedName name="FS_F_VW_01_34381_10_158_2__JV_FS_BAUSTUFE_ANGEBOTE_WAE_">[7]home!$B$1359:$E$1359</definedName>
    <definedName name="FS_F_VW_01_34381_10_158_37__JV_FS_REC_">[7]home!$B$4639:$Q$4639</definedName>
    <definedName name="FS_F_VW_01_34381_10_2__V_FS_BAUSTUFE_VORGABEN_STK_">[7]home!$B$1468:$D$1468</definedName>
    <definedName name="FS_F_VW_01_34381_2__JV_FS_PRAESENTATIONEN_">[7]home!$B$7:$AN$7</definedName>
    <definedName name="FS_F_VW_01_34381_2__JV_FS_REC_SAVING_">[7]home!$B$4746:$M$4746</definedName>
    <definedName name="FS_F_VW_01_34381_2_1__V_FS_BAUSTUFE_VORGABEN_STK_">[7]home!$B$1451:$D$1451</definedName>
    <definedName name="FS_F_VW_01_34381_2_158__JV_FS_REC_LIEF_">[7]home!$B$4677:$P$4677</definedName>
    <definedName name="FS_F_VW_01_34381_2_158_1__JV_FS_BAUSTUFE_ANGEBOTE_WAE_">[7]home!$B$654:$E$654</definedName>
    <definedName name="FS_F_VW_01_34381_2_158_11__JV_FS_REC_">[7]home!$B$3604:$Q$3604</definedName>
    <definedName name="FS_F_VW_01_34381_2_158_2__JV_FS_BAUSTUFE_ANGEBOTE_WAE_">[7]home!$B$655:$E$655</definedName>
    <definedName name="FS_F_VW_01_34381_2_158_28__JV_FS_REC_">[7]home!$B$3605:$Q$3605</definedName>
    <definedName name="FS_F_VW_01_34381_2_158_37__JV_FS_REC_">[7]home!$B$3606:$Q$3606</definedName>
    <definedName name="FS_F_VW_01_34381_2_158_46__JV_FS_REC_">[7]home!$B$3607:$Q$3607</definedName>
    <definedName name="FS_F_VW_01_34381_2_158_68__JV_FS_REC_">[7]home!$B$3608:$Q$3608</definedName>
    <definedName name="FS_F_VW_01_34381_2_2__V_FS_BAUSTUFE_VORGABEN_STK_">[7]home!$B$1452:$D$1452</definedName>
    <definedName name="FS_F_VW_01_34381_3__JV_FS_PRAESENTATIONEN_">[7]home!$B$8:$AN$8</definedName>
    <definedName name="FS_F_VW_01_34381_3__JV_FS_REC_SAVING_">[7]home!$B$4747:$M$4747</definedName>
    <definedName name="FS_F_VW_01_34381_3_1__V_FS_BAUSTUFE_VORGABEN_STK_">[7]home!$B$1453:$D$1453</definedName>
    <definedName name="FS_F_VW_01_34381_3_158__JV_FS_REC_LIEF_">[7]home!$B$4684:$P$4684</definedName>
    <definedName name="FS_F_VW_01_34381_3_158_1__JV_FS_BAUSTUFE_ANGEBOTE_WAE_">[7]home!$B$742:$E$742</definedName>
    <definedName name="FS_F_VW_01_34381_3_158_11__JV_FS_REC_">[7]home!$B$3729:$Q$3729</definedName>
    <definedName name="FS_F_VW_01_34381_3_158_2__JV_FS_BAUSTUFE_ANGEBOTE_WAE_">[7]home!$B$743:$E$743</definedName>
    <definedName name="FS_F_VW_01_34381_3_158_28__JV_FS_REC_">[7]home!$B$3730:$Q$3730</definedName>
    <definedName name="FS_F_VW_01_34381_3_158_37__JV_FS_REC_">[7]home!$B$3731:$Q$3731</definedName>
    <definedName name="FS_F_VW_01_34381_3_158_46__JV_FS_REC_">[7]home!$B$3732:$Q$3732</definedName>
    <definedName name="FS_F_VW_01_34381_3_158_68__JV_FS_REC_">[7]home!$B$3733:$Q$3733</definedName>
    <definedName name="FS_F_VW_01_34381_3_2__V_FS_BAUSTUFE_VORGABEN_STK_">[7]home!$B$1454:$D$1454</definedName>
    <definedName name="FS_F_VW_01_34381_4__JV_FS_PRAESENTATIONEN_">[7]home!$B$9:$AN$9</definedName>
    <definedName name="FS_F_VW_01_34381_4__JV_FS_REC_SAVING_">[7]home!$B$4748:$M$4748</definedName>
    <definedName name="FS_F_VW_01_34381_4_1__V_FS_BAUSTUFE_VORGABEN_STK_">[7]home!$B$1455:$D$1455</definedName>
    <definedName name="FS_F_VW_01_34381_4_158__JV_FS_REC_LIEF_">[7]home!$B$4691:$P$4691</definedName>
    <definedName name="FS_F_VW_01_34381_4_158_1__JV_FS_BAUSTUFE_ANGEBOTE_WAE_">[7]home!$B$830:$E$830</definedName>
    <definedName name="FS_F_VW_01_34381_4_158_11__JV_FS_REC_">[7]home!$B$3859:$Q$3859</definedName>
    <definedName name="FS_F_VW_01_34381_4_158_2__JV_FS_BAUSTUFE_ANGEBOTE_WAE_">[7]home!$B$831:$E$831</definedName>
    <definedName name="FS_F_VW_01_34381_4_158_28__JV_FS_REC_">[7]home!$B$3860:$Q$3860</definedName>
    <definedName name="FS_F_VW_01_34381_4_158_37__JV_FS_REC_">[7]home!$B$3861:$Q$3861</definedName>
    <definedName name="FS_F_VW_01_34381_4_158_46__JV_FS_REC_">[7]home!$B$3862:$Q$3862</definedName>
    <definedName name="FS_F_VW_01_34381_4_158_68__JV_FS_REC_">[7]home!$B$3863:$Q$3863</definedName>
    <definedName name="FS_F_VW_01_34381_4_2__V_FS_BAUSTUFE_VORGABEN_STK_">[7]home!$B$1456:$D$1456</definedName>
    <definedName name="FS_F_VW_01_34381_5__JV_FS_PRAESENTATIONEN_">[7]home!$B$10:$AN$10</definedName>
    <definedName name="FS_F_VW_01_34381_5__JV_FS_REC_SAVING_">[7]home!$B$4749:$M$4749</definedName>
    <definedName name="FS_F_VW_01_34381_5_1__V_FS_BAUSTUFE_VORGABEN_STK_">[7]home!$B$1457:$D$1457</definedName>
    <definedName name="FS_F_VW_01_34381_5_158__JV_FS_REC_LIEF_">[7]home!$B$4698:$P$4698</definedName>
    <definedName name="FS_F_VW_01_34381_5_158_1__JV_FS_BAUSTUFE_ANGEBOTE_WAE_">[7]home!$B$918:$E$918</definedName>
    <definedName name="FS_F_VW_01_34381_5_158_11__JV_FS_REC_">[7]home!$B$3989:$Q$3989</definedName>
    <definedName name="FS_F_VW_01_34381_5_158_2__JV_FS_BAUSTUFE_ANGEBOTE_WAE_">[7]home!$B$919:$E$919</definedName>
    <definedName name="FS_F_VW_01_34381_5_158_28__JV_FS_REC_">[7]home!$B$3990:$Q$3990</definedName>
    <definedName name="FS_F_VW_01_34381_5_158_37__JV_FS_REC_">[7]home!$B$3991:$Q$3991</definedName>
    <definedName name="FS_F_VW_01_34381_5_158_46__JV_FS_REC_">[7]home!$B$3992:$Q$3992</definedName>
    <definedName name="FS_F_VW_01_34381_5_158_68__JV_FS_REC_">[7]home!$B$3993:$Q$3993</definedName>
    <definedName name="FS_F_VW_01_34381_5_2__V_FS_BAUSTUFE_VORGABEN_STK_">[7]home!$B$1458:$D$1458</definedName>
    <definedName name="FS_F_VW_01_34381_6__JV_FS_PRAESENTATIONEN_">[7]home!$B$11:$AN$11</definedName>
    <definedName name="FS_F_VW_01_34381_6__JV_FS_REC_SAVING_">[7]home!$B$4750:$M$4750</definedName>
    <definedName name="FS_F_VW_01_34381_6_1__V_FS_BAUSTUFE_VORGABEN_STK_">[7]home!$B$1459:$D$1459</definedName>
    <definedName name="FS_F_VW_01_34381_6_158__JV_FS_REC_LIEF_">[7]home!$B$4705:$P$4705</definedName>
    <definedName name="FS_F_VW_01_34381_6_158_1__JV_FS_BAUSTUFE_ANGEBOTE_WAE_">[7]home!$B$1006:$E$1006</definedName>
    <definedName name="FS_F_VW_01_34381_6_158_11__JV_FS_REC_">[7]home!$B$4119:$Q$4119</definedName>
    <definedName name="FS_F_VW_01_34381_6_158_2__JV_FS_BAUSTUFE_ANGEBOTE_WAE_">[7]home!$B$1007:$E$1007</definedName>
    <definedName name="FS_F_VW_01_34381_6_158_28__JV_FS_REC_">[7]home!$B$4120:$Q$4120</definedName>
    <definedName name="FS_F_VW_01_34381_6_158_37__JV_FS_REC_">[7]home!$B$4121:$Q$4121</definedName>
    <definedName name="FS_F_VW_01_34381_6_158_46__JV_FS_REC_">[7]home!$B$4122:$Q$4122</definedName>
    <definedName name="FS_F_VW_01_34381_6_158_68__JV_FS_REC_">[7]home!$B$4123:$Q$4123</definedName>
    <definedName name="FS_F_VW_01_34381_6_2__V_FS_BAUSTUFE_VORGABEN_STK_">[7]home!$B$1460:$D$1460</definedName>
    <definedName name="FS_F_VW_01_34381_7__JV_FS_PRAESENTATIONEN_">[7]home!$B$12:$AN$12</definedName>
    <definedName name="FS_F_VW_01_34381_7__JV_FS_REC_SAVING_">[7]home!$B$4751:$M$4751</definedName>
    <definedName name="FS_F_VW_01_34381_7_1__V_FS_BAUSTUFE_VORGABEN_STK_">[7]home!$B$1461:$D$1461</definedName>
    <definedName name="FS_F_VW_01_34381_7_158__JV_FS_REC_LIEF_">[7]home!$B$4712:$P$4712</definedName>
    <definedName name="FS_F_VW_01_34381_7_158_1__JV_FS_BAUSTUFE_ANGEBOTE_WAE_">[7]home!$B$1094:$E$1094</definedName>
    <definedName name="FS_F_VW_01_34381_7_158_11__JV_FS_REC_">[7]home!$B$4249:$Q$4249</definedName>
    <definedName name="FS_F_VW_01_34381_7_158_2__JV_FS_BAUSTUFE_ANGEBOTE_WAE_">[7]home!$B$1095:$E$1095</definedName>
    <definedName name="FS_F_VW_01_34381_7_158_28__JV_FS_REC_">[7]home!$B$4250:$Q$4250</definedName>
    <definedName name="FS_F_VW_01_34381_7_158_37__JV_FS_REC_">[7]home!$B$4251:$Q$4251</definedName>
    <definedName name="FS_F_VW_01_34381_7_158_46__JV_FS_REC_">[7]home!$B$4252:$Q$4252</definedName>
    <definedName name="FS_F_VW_01_34381_7_158_68__JV_FS_REC_">[7]home!$B$4253:$Q$4253</definedName>
    <definedName name="FS_F_VW_01_34381_7_2__V_FS_BAUSTUFE_VORGABEN_STK_">[7]home!$B$1462:$D$1462</definedName>
    <definedName name="FS_F_VW_01_34381_8__JV_FS_PRAESENTATIONEN_">[7]home!$B$13:$AN$13</definedName>
    <definedName name="FS_F_VW_01_34381_8__JV_FS_REC_SAVING_">[7]home!$B$4752:$M$4752</definedName>
    <definedName name="FS_F_VW_01_34381_8_1__V_FS_BAUSTUFE_VORGABEN_STK_">[7]home!$B$1463:$D$1463</definedName>
    <definedName name="FS_F_VW_01_34381_8_158__JV_FS_REC_LIEF_">[7]home!$B$4719:$P$4719</definedName>
    <definedName name="FS_F_VW_01_34381_8_158_1__JV_FS_BAUSTUFE_ANGEBOTE_WAE_">[7]home!$B$1182:$E$1182</definedName>
    <definedName name="FS_F_VW_01_34381_8_158_11__JV_FS_REC_">[7]home!$B$4379:$Q$4379</definedName>
    <definedName name="FS_F_VW_01_34381_8_158_2__JV_FS_BAUSTUFE_ANGEBOTE_WAE_">[7]home!$B$1183:$E$1183</definedName>
    <definedName name="FS_F_VW_01_34381_8_158_28__JV_FS_REC_">[7]home!$B$4380:$Q$4380</definedName>
    <definedName name="FS_F_VW_01_34381_8_158_37__JV_FS_REC_">[7]home!$B$4381:$Q$4381</definedName>
    <definedName name="FS_F_VW_01_34381_8_158_46__JV_FS_REC_">[7]home!$B$4382:$Q$4382</definedName>
    <definedName name="FS_F_VW_01_34381_8_158_68__JV_FS_REC_">[7]home!$B$4383:$Q$4383</definedName>
    <definedName name="FS_F_VW_01_34381_8_2__V_FS_BAUSTUFE_VORGABEN_STK_">[7]home!$B$1464:$D$1464</definedName>
    <definedName name="FS_F_VW_01_34381_9__JV_FS_PRAESENTATIONEN_">[7]home!$B$14:$AN$14</definedName>
    <definedName name="FS_F_VW_01_34381_9__JV_FS_REC_SAVING_">[7]home!$B$4753:$M$4753</definedName>
    <definedName name="FS_F_VW_01_34381_9_1__V_FS_BAUSTUFE_VORGABEN_STK_">[7]home!$B$1465:$D$1465</definedName>
    <definedName name="FS_F_VW_01_34381_9_158__JV_FS_REC_LIEF_">[7]home!$B$4726:$P$4726</definedName>
    <definedName name="FS_F_VW_01_34381_9_158_1__JV_FS_BAUSTUFE_ANGEBOTE_WAE_">[7]home!$B$1270:$E$1270</definedName>
    <definedName name="FS_F_VW_01_34381_9_158_11__JV_FS_REC_">[7]home!$B$4509:$Q$4509</definedName>
    <definedName name="FS_F_VW_01_34381_9_158_2__JV_FS_BAUSTUFE_ANGEBOTE_WAE_">[7]home!$B$1271:$E$1271</definedName>
    <definedName name="FS_F_VW_01_34381_9_158_28__JV_FS_REC_">[7]home!$B$4510:$Q$4510</definedName>
    <definedName name="FS_F_VW_01_34381_9_158_37__JV_FS_REC_">[7]home!$B$4511:$Q$4511</definedName>
    <definedName name="FS_F_VW_01_34381_9_158_46__JV_FS_REC_">[7]home!$B$4512:$Q$4512</definedName>
    <definedName name="FS_F_VW_01_34381_9_158_68__JV_FS_REC_">[7]home!$B$4513:$Q$4513</definedName>
    <definedName name="FS_F_VW_01_34381_9_2__V_FS_BAUSTUFE_VORGABEN_STK_">[7]home!$B$1466:$D$1466</definedName>
    <definedName name="FS_F_VW_01_35097_1__FS_NEUTEILE_">[8]Import!$B$145:$D$145</definedName>
    <definedName name="FS_F_VW_01_35097_1__JV_FS_PRAESENTATIONEN_">[8]Import!$B$6:$AN$6</definedName>
    <definedName name="FS_F_VW_01_35097_1_1__V_FS_BAUSTUFE_VORGABEN_STK_">[8]Import!$B$433:$D$433</definedName>
    <definedName name="FS_F_VW_01_35097_1_11__JV_FS_BEDARFE_">[8]Import!$B$120:$E$120</definedName>
    <definedName name="FS_F_VW_01_35097_1_11_13030__JV_FS_BEDARFE_PREISE_QUOTE_">[8]Import!$B$16:$L$16</definedName>
    <definedName name="FS_F_VW_01_35097_1_11_20328__JV_FS_BEDARFE_PREISE_QUOTE_">[8]Import!$B$17:$L$17</definedName>
    <definedName name="FS_F_VW_01_35097_1_11_29344__JV_FS_BEDARFE_PREISE_QUOTE_">[8]Import!$B$18:$L$18</definedName>
    <definedName name="FS_F_VW_01_35097_1_11_2979__JV_FS_BEDARFE_PREISE_QUOTE_">[8]Import!$B$15:$L$15</definedName>
    <definedName name="FS_F_VW_01_35097_1_11_43249__JV_FS_BEDARFE_PREISE_QUOTE_">[8]Import!$B$19:$L$19</definedName>
    <definedName name="FS_F_VW_01_35097_1_11330__JV_FS_RV_AVG_PROTODATA_">[8]Import!$B$455:$E$455</definedName>
    <definedName name="FS_F_VW_01_35097_1_11330_1__JV_FS_BAUSTUFE_ANGEBOTE_WAE_">[8]Import!$B$222:$E$222</definedName>
    <definedName name="FS_F_VW_01_35097_1_11330_11__JV_FS_REC_">[8]Import!$B$1014:$Q$1014</definedName>
    <definedName name="FS_F_VW_01_35097_1_11330_2__JV_FS_BAUSTUFE_ANGEBOTE_WAE_">[8]Import!$B$223:$E$223</definedName>
    <definedName name="FS_F_VW_01_35097_1_11330_28__JV_FS_REC_">[8]Import!$B$1015:$Q$1015</definedName>
    <definedName name="FS_F_VW_01_35097_1_11330_37__JV_FS_REC_">[8]Import!$B$1016:$Q$1016</definedName>
    <definedName name="FS_F_VW_01_35097_1_11330_46__JV_FS_REC_">[8]Import!$B$1017:$Q$1017</definedName>
    <definedName name="FS_F_VW_01_35097_1_11330_68__JV_FS_REC_">[8]Import!$B$1018:$Q$1018</definedName>
    <definedName name="FS_F_VW_01_35097_1_11330_BR__JV_FS_BIDDERS_">[8]Import!$B$875:$L$875</definedName>
    <definedName name="FS_F_VW_01_35097_1_11330_EUR__JV_FS_PR_EX_RATES_DATUM_REC_">[8]Import!$B$764:$F$764</definedName>
    <definedName name="FS_F_VW_01_35097_1_11451__JV_FS_RV_AVG_PROTODATA_">[8]Import!$B$456:$E$456</definedName>
    <definedName name="FS_F_VW_01_35097_1_11451_1__JV_FS_BAUSTUFE_ANGEBOTE_WAE_">[8]Import!$B$224:$E$224</definedName>
    <definedName name="FS_F_VW_01_35097_1_11451_2__JV_FS_BAUSTUFE_ANGEBOTE_WAE_">[8]Import!$B$225:$E$225</definedName>
    <definedName name="FS_F_VW_01_35097_1_11451_BR__JV_FS_BIDDERS_">[8]Import!$B$882:$L$882</definedName>
    <definedName name="FS_F_VW_01_35097_1_11451_EUR__JV_FS_PR_EX_RATES_DATUM_REC_">[8]Import!$B$765:$F$765</definedName>
    <definedName name="FS_F_VW_01_35097_1_13030__JV_FS_ANGEBOTSUEBERSICHT_">[8]Import!$B$154:$D$154</definedName>
    <definedName name="FS_F_VW_01_35097_1_13030__JV_FS_AVG_PRICE_">[8]Import!$B$180:$F$180</definedName>
    <definedName name="FS_F_VW_01_35097_1_13030__JV_FS_BWERTSHEET_">[8]Import!$B$614:$AH$614</definedName>
    <definedName name="FS_F_VW_01_35097_1_13030__JV_FS_COMPARISON_">[8]Import!$B$564:$S$564</definedName>
    <definedName name="FS_F_VW_01_35097_1_13030__JV_FS_REC_LIEF_">[8]Import!$B$1295:$P$1295</definedName>
    <definedName name="FS_F_VW_01_35097_1_13030__JV_FS_RV_AVG_PROTODATA_">[8]Import!$B$457:$E$457</definedName>
    <definedName name="FS_F_VW_01_35097_1_13030__JV_FS_RV_LTERM_PNACHLASS_">[8]Import!$B$589:$X$589</definedName>
    <definedName name="FS_F_VW_01_35097_1_13030_1__JV_FS_BAUSTUFE_ANGEBOTE_WAE_">[8]Import!$B$226:$E$226</definedName>
    <definedName name="FS_F_VW_01_35097_1_13030_11__JV_FS_REC_">[8]Import!$B$1019:$Q$1019</definedName>
    <definedName name="FS_F_VW_01_35097_1_13030_2__JV_FS_BAUSTUFE_ANGEBOTE_WAE_">[8]Import!$B$227:$E$227</definedName>
    <definedName name="FS_F_VW_01_35097_1_13030_28__JV_FS_REC_">[8]Import!$B$1020:$Q$1020</definedName>
    <definedName name="FS_F_VW_01_35097_1_13030_37__JV_FS_REC_">[8]Import!$B$1021:$Q$1021</definedName>
    <definedName name="FS_F_VW_01_35097_1_13030_46__JV_FS_REC_">[8]Import!$B$1022:$Q$1022</definedName>
    <definedName name="FS_F_VW_01_35097_1_13030_68__JV_FS_REC_">[8]Import!$B$1023:$Q$1023</definedName>
    <definedName name="FS_F_VW_01_35097_1_13030_EUR__JV_FS_PR_EX_RATES_DATUM_REC_">[8]Import!$B$766:$F$766</definedName>
    <definedName name="FS_F_VW_01_35097_1_13030_VW__JV_FS_BIDDERS_">[8]Import!$B$873:$L$873</definedName>
    <definedName name="FS_F_VW_01_35097_1_1328__JV_FS_RV_AVG_PROTODATA_">[8]Import!$B$448:$E$448</definedName>
    <definedName name="FS_F_VW_01_35097_1_1328_1__JV_FS_BAUSTUFE_ANGEBOTE_WAE_">[8]Import!$B$208:$E$208</definedName>
    <definedName name="FS_F_VW_01_35097_1_1328_2__JV_FS_BAUSTUFE_ANGEBOTE_WAE_">[8]Import!$B$209:$E$209</definedName>
    <definedName name="FS_F_VW_01_35097_1_1328_BX__JV_FS_BIDDERS_">[8]Import!$B$885:$L$885</definedName>
    <definedName name="FS_F_VW_01_35097_1_1328_EUR__JV_FS_PR_EX_RATES_DATUM_REC_">[8]Import!$B$757:$F$757</definedName>
    <definedName name="FS_F_VW_01_35097_1_1462__JV_FS_RV_AVG_PROTODATA_">[8]Import!$B$449:$E$449</definedName>
    <definedName name="FS_F_VW_01_35097_1_1462_1__JV_FS_BAUSTUFE_ANGEBOTE_WAE_">[8]Import!$B$210:$E$210</definedName>
    <definedName name="FS_F_VW_01_35097_1_1462_11__JV_FS_REC_">[8]Import!$B$994:$Q$994</definedName>
    <definedName name="FS_F_VW_01_35097_1_1462_2__JV_FS_BAUSTUFE_ANGEBOTE_WAE_">[8]Import!$B$211:$E$211</definedName>
    <definedName name="FS_F_VW_01_35097_1_1462_28__JV_FS_REC_">[8]Import!$B$995:$Q$995</definedName>
    <definedName name="FS_F_VW_01_35097_1_1462_37__JV_FS_REC_">[8]Import!$B$996:$Q$996</definedName>
    <definedName name="FS_F_VW_01_35097_1_1462_46__JV_FS_REC_">[8]Import!$B$997:$Q$997</definedName>
    <definedName name="FS_F_VW_01_35097_1_1462_68__JV_FS_REC_">[8]Import!$B$998:$Q$998</definedName>
    <definedName name="FS_F_VW_01_35097_1_1462_BX__JV_FS_BIDDERS_">[8]Import!$B$881:$L$881</definedName>
    <definedName name="FS_F_VW_01_35097_1_1462_EUR__JV_FS_PR_EX_RATES_DATUM_REC_">[8]Import!$B$758:$F$758</definedName>
    <definedName name="FS_F_VW_01_35097_1_15245__JV_FS_RV_AVG_PROTODATA_">[8]Import!$B$458:$E$458</definedName>
    <definedName name="FS_F_VW_01_35097_1_15245_1__JV_FS_BAUSTUFE_ANGEBOTE_WAE_">[8]Import!$B$228:$E$228</definedName>
    <definedName name="FS_F_VW_01_35097_1_15245_2__JV_FS_BAUSTUFE_ANGEBOTE_WAE_">[8]Import!$B$229:$E$229</definedName>
    <definedName name="FS_F_VW_01_35097_1_15245_EUR__JV_FS_PR_EX_RATES_DATUM_REC_">[8]Import!$B$767:$F$767</definedName>
    <definedName name="FS_F_VW_01_35097_1_15245_SK__JV_FS_BIDDERS_">[8]Import!$B$877:$L$877</definedName>
    <definedName name="FS_F_VW_01_35097_1_159__JV_FS_RV_AVG_PROTODATA_">[8]Import!$B$446:$E$446</definedName>
    <definedName name="FS_F_VW_01_35097_1_159_1__JV_FS_BAUSTUFE_ANGEBOTE_WAE_">[8]Import!$B$204:$E$204</definedName>
    <definedName name="FS_F_VW_01_35097_1_159_11__JV_FS_REC_">[8]Import!$B$989:$Q$989</definedName>
    <definedName name="FS_F_VW_01_35097_1_159_2__JV_FS_BAUSTUFE_ANGEBOTE_WAE_">[8]Import!$B$205:$E$205</definedName>
    <definedName name="FS_F_VW_01_35097_1_159_28__JV_FS_REC_">[8]Import!$B$990:$Q$990</definedName>
    <definedName name="FS_F_VW_01_35097_1_159_37__JV_FS_REC_">[8]Import!$B$991:$Q$991</definedName>
    <definedName name="FS_F_VW_01_35097_1_159_46__JV_FS_REC_">[8]Import!$B$992:$Q$992</definedName>
    <definedName name="FS_F_VW_01_35097_1_159_68__JV_FS_REC_">[8]Import!$B$993:$Q$993</definedName>
    <definedName name="FS_F_VW_01_35097_1_159_EUR__JV_FS_PR_EX_RATES_DATUM_REC_">[8]Import!$B$755:$F$755</definedName>
    <definedName name="FS_F_VW_01_35097_1_159_ST__JV_FS_BIDDERS_">[8]Import!$B$891:$L$891</definedName>
    <definedName name="FS_F_VW_01_35097_1_18244__JV_FS_RV_AVG_PROTODATA_">[8]Import!$B$459:$E$459</definedName>
    <definedName name="FS_F_VW_01_35097_1_18244_1__JV_FS_BAUSTUFE_ANGEBOTE_WAE_">[8]Import!$B$230:$E$230</definedName>
    <definedName name="FS_F_VW_01_35097_1_18244_2__JV_FS_BAUSTUFE_ANGEBOTE_WAE_">[8]Import!$B$231:$E$231</definedName>
    <definedName name="FS_F_VW_01_35097_1_18244_EUR__JV_FS_PR_EX_RATES_DATUM_REC_">[8]Import!$B$768:$F$768</definedName>
    <definedName name="FS_F_VW_01_35097_1_18244_MX__JV_FS_BIDDERS_">[8]Import!$B$884:$L$884</definedName>
    <definedName name="FS_F_VW_01_35097_1_18245__JV_FS_RV_AVG_PROTODATA_">[8]Import!$B$460:$E$460</definedName>
    <definedName name="FS_F_VW_01_35097_1_18245_1__JV_FS_BAUSTUFE_ANGEBOTE_WAE_">[8]Import!$B$232:$E$232</definedName>
    <definedName name="FS_F_VW_01_35097_1_18245_2__JV_FS_BAUSTUFE_ANGEBOTE_WAE_">[8]Import!$B$233:$E$233</definedName>
    <definedName name="FS_F_VW_01_35097_1_18245_EUR__JV_FS_PR_EX_RATES_DATUM_REC_">[8]Import!$B$769:$F$769</definedName>
    <definedName name="FS_F_VW_01_35097_1_18245_MX__JV_FS_BIDDERS_">[8]Import!$B$887:$L$887</definedName>
    <definedName name="FS_F_VW_01_35097_1_19964__JV_FS_RV_AVG_PROTODATA_">[8]Import!$B$461:$E$461</definedName>
    <definedName name="FS_F_VW_01_35097_1_19964_1__JV_FS_BAUSTUFE_ANGEBOTE_WAE_">[8]Import!$B$234:$E$234</definedName>
    <definedName name="FS_F_VW_01_35097_1_19964_11__JV_FS_REC_">[8]Import!$B$1024:$Q$1024</definedName>
    <definedName name="FS_F_VW_01_35097_1_19964_2__JV_FS_BAUSTUFE_ANGEBOTE_WAE_">[8]Import!$B$235:$E$235</definedName>
    <definedName name="FS_F_VW_01_35097_1_19964_28__JV_FS_REC_">[8]Import!$B$1025:$Q$1025</definedName>
    <definedName name="FS_F_VW_01_35097_1_19964_37__JV_FS_REC_">[8]Import!$B$1026:$Q$1026</definedName>
    <definedName name="FS_F_VW_01_35097_1_19964_46__JV_FS_REC_">[8]Import!$B$1027:$Q$1027</definedName>
    <definedName name="FS_F_VW_01_35097_1_19964_68__JV_FS_REC_">[8]Import!$B$1028:$Q$1028</definedName>
    <definedName name="FS_F_VW_01_35097_1_19964_EUR__JV_FS_PR_EX_RATES_DATUM_REC_">[8]Import!$B$770:$F$770</definedName>
    <definedName name="FS_F_VW_01_35097_1_19964_TR__JV_FS_BIDDERS_">[8]Import!$B$894:$L$894</definedName>
    <definedName name="FS_F_VW_01_35097_1_2__V_FS_BAUSTUFE_VORGABEN_STK_">[8]Import!$B$434:$D$434</definedName>
    <definedName name="FS_F_VW_01_35097_1_20328__JV_FS_ANGEBOTSUEBERSICHT_">[8]Import!$B$155:$D$155</definedName>
    <definedName name="FS_F_VW_01_35097_1_20328__JV_FS_AVG_PRICE_">[8]Import!$B$181:$F$181</definedName>
    <definedName name="FS_F_VW_01_35097_1_20328__JV_FS_BWERTSHEET_">[8]Import!$B$615:$AH$615</definedName>
    <definedName name="FS_F_VW_01_35097_1_20328__JV_FS_COMPARISON_">[8]Import!$B$565:$S$565</definedName>
    <definedName name="FS_F_VW_01_35097_1_20328__JV_FS_REC_LIEF_">[8]Import!$B$1296:$P$1296</definedName>
    <definedName name="FS_F_VW_01_35097_1_20328__JV_FS_RV_AVG_PROTODATA_">[8]Import!$B$462:$E$462</definedName>
    <definedName name="FS_F_VW_01_35097_1_20328__JV_FS_RV_LTERM_PNACHLASS_">[8]Import!$B$590:$X$590</definedName>
    <definedName name="FS_F_VW_01_35097_1_20328_1__JV_FS_BAUSTUFE_ANGEBOTE_WAE_">[8]Import!$B$236:$E$236</definedName>
    <definedName name="FS_F_VW_01_35097_1_20328_11__JV_FS_REC_">[8]Import!$B$1029:$Q$1029</definedName>
    <definedName name="FS_F_VW_01_35097_1_20328_2__JV_FS_BAUSTUFE_ANGEBOTE_WAE_">[8]Import!$B$237:$E$237</definedName>
    <definedName name="FS_F_VW_01_35097_1_20328_28__JV_FS_REC_">[8]Import!$B$1030:$Q$1030</definedName>
    <definedName name="FS_F_VW_01_35097_1_20328_37__JV_FS_REC_">[8]Import!$B$1031:$Q$1031</definedName>
    <definedName name="FS_F_VW_01_35097_1_20328_46__JV_FS_REC_">[8]Import!$B$1032:$Q$1032</definedName>
    <definedName name="FS_F_VW_01_35097_1_20328_68__JV_FS_REC_">[8]Import!$B$1033:$Q$1033</definedName>
    <definedName name="FS_F_VW_01_35097_1_20328_EUR__JV_FS_PR_EX_RATES_DATUM_REC_">[8]Import!$B$771:$F$771</definedName>
    <definedName name="FS_F_VW_01_35097_1_20328_VW__JV_FS_BIDDERS_">[8]Import!$B$878:$L$878</definedName>
    <definedName name="FS_F_VW_01_35097_1_2261__JV_FS_RV_AVG_PROTODATA_">[8]Import!$B$450:$E$450</definedName>
    <definedName name="FS_F_VW_01_35097_1_2261_1__JV_FS_BAUSTUFE_ANGEBOTE_WAE_">[8]Import!$B$212:$E$212</definedName>
    <definedName name="FS_F_VW_01_35097_1_2261_11__JV_FS_REC_">[8]Import!$B$999:$Q$999</definedName>
    <definedName name="FS_F_VW_01_35097_1_2261_2__JV_FS_BAUSTUFE_ANGEBOTE_WAE_">[8]Import!$B$213:$E$213</definedName>
    <definedName name="FS_F_VW_01_35097_1_2261_28__JV_FS_REC_">[8]Import!$B$1000:$Q$1000</definedName>
    <definedName name="FS_F_VW_01_35097_1_2261_37__JV_FS_REC_">[8]Import!$B$1001:$Q$1001</definedName>
    <definedName name="FS_F_VW_01_35097_1_2261_46__JV_FS_REC_">[8]Import!$B$1002:$Q$1002</definedName>
    <definedName name="FS_F_VW_01_35097_1_2261_68__JV_FS_REC_">[8]Import!$B$1003:$Q$1003</definedName>
    <definedName name="FS_F_VW_01_35097_1_2261_EUR__JV_FS_PR_EX_RATES_DATUM_REC_">[8]Import!$B$759:$F$759</definedName>
    <definedName name="FS_F_VW_01_35097_1_2261_VW__JV_FS_BIDDERS_">[8]Import!$B$883:$L$883</definedName>
    <definedName name="FS_F_VW_01_35097_1_23586__JV_FS_RV_AVG_PROTODATA_">[8]Import!$B$463:$E$463</definedName>
    <definedName name="FS_F_VW_01_35097_1_23586_1__JV_FS_BAUSTUFE_ANGEBOTE_WAE_">[8]Import!$B$238:$E$238</definedName>
    <definedName name="FS_F_VW_01_35097_1_23586_11__JV_FS_REC_">[8]Import!$B$1034:$Q$1034</definedName>
    <definedName name="FS_F_VW_01_35097_1_23586_2__JV_FS_BAUSTUFE_ANGEBOTE_WAE_">[8]Import!$B$239:$E$239</definedName>
    <definedName name="FS_F_VW_01_35097_1_23586_28__JV_FS_REC_">[8]Import!$B$1035:$Q$1035</definedName>
    <definedName name="FS_F_VW_01_35097_1_23586_37__JV_FS_REC_">[8]Import!$B$1036:$Q$1036</definedName>
    <definedName name="FS_F_VW_01_35097_1_23586_46__JV_FS_REC_">[8]Import!$B$1037:$Q$1037</definedName>
    <definedName name="FS_F_VW_01_35097_1_23586_68__JV_FS_REC_">[8]Import!$B$1038:$Q$1038</definedName>
    <definedName name="FS_F_VW_01_35097_1_23586_EUR__JV_FS_PR_EX_RATES_DATUM_REC_">[8]Import!$B$772:$F$772</definedName>
    <definedName name="FS_F_VW_01_35097_1_23586_HA__JV_FS_BIDDERS_">[8]Import!$B$899:$L$899</definedName>
    <definedName name="FS_F_VW_01_35097_1_24968__JV_FS_RV_AVG_PROTODATA_">[8]Import!$B$464:$E$464</definedName>
    <definedName name="FS_F_VW_01_35097_1_24968_1__JV_FS_BAUSTUFE_ANGEBOTE_WAE_">[8]Import!$B$240:$E$240</definedName>
    <definedName name="FS_F_VW_01_35097_1_24968_2__JV_FS_BAUSTUFE_ANGEBOTE_WAE_">[8]Import!$B$241:$E$241</definedName>
    <definedName name="FS_F_VW_01_35097_1_24968_EUR__JV_FS_PR_EX_RATES_DATUM_REC_">[8]Import!$B$773:$F$773</definedName>
    <definedName name="FS_F_VW_01_35097_1_24968_US__JV_FS_BIDDERS_">[8]Import!$B$874:$L$874</definedName>
    <definedName name="FS_F_VW_01_35097_1_24969__JV_FS_RV_AVG_PROTODATA_">[8]Import!$B$465:$E$465</definedName>
    <definedName name="FS_F_VW_01_35097_1_24969_1__JV_FS_BAUSTUFE_ANGEBOTE_WAE_">[8]Import!$B$242:$E$242</definedName>
    <definedName name="FS_F_VW_01_35097_1_24969_11__JV_FS_REC_">[8]Import!$B$1039:$Q$1039</definedName>
    <definedName name="FS_F_VW_01_35097_1_24969_2__JV_FS_BAUSTUFE_ANGEBOTE_WAE_">[8]Import!$B$243:$E$243</definedName>
    <definedName name="FS_F_VW_01_35097_1_24969_28__JV_FS_REC_">[8]Import!$B$1040:$Q$1040</definedName>
    <definedName name="FS_F_VW_01_35097_1_24969_37__JV_FS_REC_">[8]Import!$B$1041:$Q$1041</definedName>
    <definedName name="FS_F_VW_01_35097_1_24969_46__JV_FS_REC_">[8]Import!$B$1042:$Q$1042</definedName>
    <definedName name="FS_F_VW_01_35097_1_24969_68__JV_FS_REC_">[8]Import!$B$1043:$Q$1043</definedName>
    <definedName name="FS_F_VW_01_35097_1_24969_EUR__JV_FS_PR_EX_RATES_DATUM_REC_">[8]Import!$B$774:$F$774</definedName>
    <definedName name="FS_F_VW_01_35097_1_24969_US__JV_FS_BIDDERS_">[8]Import!$B$895:$L$895</definedName>
    <definedName name="FS_F_VW_01_35097_1_25756__JV_FS_RV_AVG_PROTODATA_">[8]Import!$B$466:$E$466</definedName>
    <definedName name="FS_F_VW_01_35097_1_25756_1__JV_FS_BAUSTUFE_ANGEBOTE_WAE_">[8]Import!$B$244:$E$244</definedName>
    <definedName name="FS_F_VW_01_35097_1_25756_2__JV_FS_BAUSTUFE_ANGEBOTE_WAE_">[8]Import!$B$245:$E$245</definedName>
    <definedName name="FS_F_VW_01_35097_1_25756_EUR__JV_FS_PR_EX_RATES_DATUM_REC_">[8]Import!$B$775:$F$775</definedName>
    <definedName name="FS_F_VW_01_35097_1_25756_MX__JV_FS_BIDDERS_">[8]Import!$B$880:$L$880</definedName>
    <definedName name="FS_F_VW_01_35097_1_2609__JV_FS_RV_AVG_PROTODATA_">[8]Import!$B$451:$E$451</definedName>
    <definedName name="FS_F_VW_01_35097_1_2609_1__JV_FS_BAUSTUFE_ANGEBOTE_WAE_">[8]Import!$B$214:$E$214</definedName>
    <definedName name="FS_F_VW_01_35097_1_2609_11__JV_FS_REC_">[8]Import!$B$1004:$Q$1004</definedName>
    <definedName name="FS_F_VW_01_35097_1_2609_2__JV_FS_BAUSTUFE_ANGEBOTE_WAE_">[8]Import!$B$215:$E$215</definedName>
    <definedName name="FS_F_VW_01_35097_1_2609_28__JV_FS_REC_">[8]Import!$B$1005:$Q$1005</definedName>
    <definedName name="FS_F_VW_01_35097_1_2609_37__JV_FS_REC_">[8]Import!$B$1006:$Q$1006</definedName>
    <definedName name="FS_F_VW_01_35097_1_2609_46__JV_FS_REC_">[8]Import!$B$1007:$Q$1007</definedName>
    <definedName name="FS_F_VW_01_35097_1_2609_68__JV_FS_REC_">[8]Import!$B$1008:$Q$1008</definedName>
    <definedName name="FS_F_VW_01_35097_1_2609_EUR__JV_FS_PR_EX_RATES_DATUM_REC_">[8]Import!$B$760:$F$760</definedName>
    <definedName name="FS_F_VW_01_35097_1_2609_RR__JV_FS_BIDDERS_">[8]Import!$B$888:$L$888</definedName>
    <definedName name="FS_F_VW_01_35097_1_27724__JV_FS_RV_AVG_PROTODATA_">[8]Import!$B$467:$E$467</definedName>
    <definedName name="FS_F_VW_01_35097_1_27724_1__JV_FS_BAUSTUFE_ANGEBOTE_WAE_">[8]Import!$B$246:$E$246</definedName>
    <definedName name="FS_F_VW_01_35097_1_27724_2__JV_FS_BAUSTUFE_ANGEBOTE_WAE_">[8]Import!$B$247:$E$247</definedName>
    <definedName name="FS_F_VW_01_35097_1_27724_EUR__JV_FS_PR_EX_RATES_DATUM_REC_">[8]Import!$B$776:$F$776</definedName>
    <definedName name="FS_F_VW_01_35097_1_27724_US__JV_FS_BIDDERS_">[8]Import!$B$892:$L$892</definedName>
    <definedName name="FS_F_VW_01_35097_1_27909__JV_FS_RV_AVG_PROTODATA_">[8]Import!$B$468:$E$468</definedName>
    <definedName name="FS_F_VW_01_35097_1_27909_1__JV_FS_BAUSTUFE_ANGEBOTE_WAE_">[8]Import!$B$248:$E$248</definedName>
    <definedName name="FS_F_VW_01_35097_1_27909_11__JV_FS_REC_">[8]Import!$B$1044:$Q$1044</definedName>
    <definedName name="FS_F_VW_01_35097_1_27909_2__JV_FS_BAUSTUFE_ANGEBOTE_WAE_">[8]Import!$B$249:$E$249</definedName>
    <definedName name="FS_F_VW_01_35097_1_27909_28__JV_FS_REC_">[8]Import!$B$1045:$Q$1045</definedName>
    <definedName name="FS_F_VW_01_35097_1_27909_37__JV_FS_REC_">[8]Import!$B$1046:$Q$1046</definedName>
    <definedName name="FS_F_VW_01_35097_1_27909_46__JV_FS_REC_">[8]Import!$B$1047:$Q$1047</definedName>
    <definedName name="FS_F_VW_01_35097_1_27909_68__JV_FS_REC_">[8]Import!$B$1048:$Q$1048</definedName>
    <definedName name="FS_F_VW_01_35097_1_27909_EUR__JV_FS_PR_EX_RATES_DATUM_REC_">[8]Import!$B$777:$F$777</definedName>
    <definedName name="FS_F_VW_01_35097_1_27909_US__JV_FS_BIDDERS_">[8]Import!$B$897:$L$897</definedName>
    <definedName name="FS_F_VW_01_35097_1_28__JV_FS_BEDARFE_">[8]Import!$B$121:$E$121</definedName>
    <definedName name="FS_F_VW_01_35097_1_28_13030__JV_FS_BEDARFE_PREISE_QUOTE_">[8]Import!$B$21:$L$21</definedName>
    <definedName name="FS_F_VW_01_35097_1_28_20328__JV_FS_BEDARFE_PREISE_QUOTE_">[8]Import!$B$22:$L$22</definedName>
    <definedName name="FS_F_VW_01_35097_1_28_29344__JV_FS_BEDARFE_PREISE_QUOTE_">[8]Import!$B$23:$L$23</definedName>
    <definedName name="FS_F_VW_01_35097_1_28_2979__JV_FS_BEDARFE_PREISE_QUOTE_">[8]Import!$B$20:$L$20</definedName>
    <definedName name="FS_F_VW_01_35097_1_28_43249__JV_FS_BEDARFE_PREISE_QUOTE_">[8]Import!$B$24:$L$24</definedName>
    <definedName name="FS_F_VW_01_35097_1_28671__JV_FS_RV_AVG_PROTODATA_">[8]Import!$B$469:$E$469</definedName>
    <definedName name="FS_F_VW_01_35097_1_28671_1__JV_FS_BAUSTUFE_ANGEBOTE_WAE_">[8]Import!$B$250:$E$250</definedName>
    <definedName name="FS_F_VW_01_35097_1_28671_11__JV_FS_REC_">[8]Import!$B$1049:$Q$1049</definedName>
    <definedName name="FS_F_VW_01_35097_1_28671_2__JV_FS_BAUSTUFE_ANGEBOTE_WAE_">[8]Import!$B$251:$E$251</definedName>
    <definedName name="FS_F_VW_01_35097_1_28671_28__JV_FS_REC_">[8]Import!$B$1050:$Q$1050</definedName>
    <definedName name="FS_F_VW_01_35097_1_28671_37__JV_FS_REC_">[8]Import!$B$1051:$Q$1051</definedName>
    <definedName name="FS_F_VW_01_35097_1_28671_46__JV_FS_REC_">[8]Import!$B$1052:$Q$1052</definedName>
    <definedName name="FS_F_VW_01_35097_1_28671_68__JV_FS_REC_">[8]Import!$B$1053:$Q$1053</definedName>
    <definedName name="FS_F_VW_01_35097_1_28671_BR__JV_FS_BIDDERS_">[8]Import!$B$896:$L$896</definedName>
    <definedName name="FS_F_VW_01_35097_1_28671_EUR__JV_FS_PR_EX_RATES_DATUM_REC_">[8]Import!$B$778:$F$778</definedName>
    <definedName name="FS_F_VW_01_35097_1_28746__JV_FS_RV_AVG_PROTODATA_">[8]Import!$B$470:$E$470</definedName>
    <definedName name="FS_F_VW_01_35097_1_28746_1__JV_FS_BAUSTUFE_ANGEBOTE_WAE_">[8]Import!$B$252:$E$252</definedName>
    <definedName name="FS_F_VW_01_35097_1_28746_2__JV_FS_BAUSTUFE_ANGEBOTE_WAE_">[8]Import!$B$253:$E$253</definedName>
    <definedName name="FS_F_VW_01_35097_1_28746_BX__JV_FS_BIDDERS_">[8]Import!$B$898:$L$898</definedName>
    <definedName name="FS_F_VW_01_35097_1_28746_EUR__JV_FS_PR_EX_RATES_DATUM_REC_">[8]Import!$B$779:$F$779</definedName>
    <definedName name="FS_F_VW_01_35097_1_29344__JV_FS_ANGEBOTSUEBERSICHT_">[8]Import!$B$156:$D$156</definedName>
    <definedName name="FS_F_VW_01_35097_1_29344__JV_FS_AVG_PRICE_">[8]Import!$B$182:$F$182</definedName>
    <definedName name="FS_F_VW_01_35097_1_29344__JV_FS_BWERTSHEET_">[8]Import!$B$616:$AH$616</definedName>
    <definedName name="FS_F_VW_01_35097_1_29344__JV_FS_COMPARISON_">[8]Import!$B$566:$S$566</definedName>
    <definedName name="FS_F_VW_01_35097_1_29344__JV_FS_REC_LIEF_">[8]Import!$B$1297:$P$1297</definedName>
    <definedName name="FS_F_VW_01_35097_1_29344__JV_FS_RV_AVG_PROTODATA_">[8]Import!$B$471:$E$471</definedName>
    <definedName name="FS_F_VW_01_35097_1_29344__JV_FS_RV_LTERM_PNACHLASS_">[8]Import!$B$591:$X$591</definedName>
    <definedName name="FS_F_VW_01_35097_1_29344_1__JV_FS_BAUSTUFE_ANGEBOTE_WAE_">[8]Import!$B$254:$E$254</definedName>
    <definedName name="FS_F_VW_01_35097_1_29344_11__JV_FS_REC_">[8]Import!$B$1054:$Q$1054</definedName>
    <definedName name="FS_F_VW_01_35097_1_29344_2__JV_FS_BAUSTUFE_ANGEBOTE_WAE_">[8]Import!$B$255:$E$255</definedName>
    <definedName name="FS_F_VW_01_35097_1_29344_28__JV_FS_REC_">[8]Import!$B$1055:$Q$1055</definedName>
    <definedName name="FS_F_VW_01_35097_1_29344_37__JV_FS_REC_">[8]Import!$B$1056:$Q$1056</definedName>
    <definedName name="FS_F_VW_01_35097_1_29344_46__JV_FS_REC_">[8]Import!$B$1057:$Q$1057</definedName>
    <definedName name="FS_F_VW_01_35097_1_29344_68__JV_FS_REC_">[8]Import!$B$1058:$Q$1058</definedName>
    <definedName name="FS_F_VW_01_35097_1_29344_EUR__JV_FS_PR_EX_RATES_DATUM_REC_">[8]Import!$B$780:$F$780</definedName>
    <definedName name="FS_F_VW_01_35097_1_29344_VW__JV_FS_BIDDERS_">[8]Import!$B$886:$L$886</definedName>
    <definedName name="FS_F_VW_01_35097_1_2979__JV_FS_ANGEBOTSUEBERSICHT_">[8]Import!$B$157:$D$157</definedName>
    <definedName name="FS_F_VW_01_35097_1_2979__JV_FS_AVG_PRICE_">[8]Import!$B$179:$F$179</definedName>
    <definedName name="FS_F_VW_01_35097_1_2979__JV_FS_BWERTSHEET_">[8]Import!$B$613:$AH$613</definedName>
    <definedName name="FS_F_VW_01_35097_1_2979__JV_FS_COMPARISON_">[8]Import!$B$563:$S$563</definedName>
    <definedName name="FS_F_VW_01_35097_1_2979__JV_FS_REC_LIEF_">[8]Import!$B$1294:$P$1294</definedName>
    <definedName name="FS_F_VW_01_35097_1_2979__JV_FS_RV_AVG_PROTODATA_">[8]Import!$B$452:$E$452</definedName>
    <definedName name="FS_F_VW_01_35097_1_2979__JV_FS_RV_LTERM_PNACHLASS_">[8]Import!$B$588:$X$588</definedName>
    <definedName name="FS_F_VW_01_35097_1_2979_1__JV_FS_BAUSTUFE_ANGEBOTE_WAE_">[8]Import!$B$216:$E$216</definedName>
    <definedName name="FS_F_VW_01_35097_1_2979_11__JV_FS_REC_">[8]Import!$B$1009:$Q$1009</definedName>
    <definedName name="FS_F_VW_01_35097_1_2979_2__JV_FS_BAUSTUFE_ANGEBOTE_WAE_">[8]Import!$B$217:$E$217</definedName>
    <definedName name="FS_F_VW_01_35097_1_2979_28__JV_FS_REC_">[8]Import!$B$1010:$Q$1010</definedName>
    <definedName name="FS_F_VW_01_35097_1_2979_37__JV_FS_REC_">[8]Import!$B$1011:$Q$1011</definedName>
    <definedName name="FS_F_VW_01_35097_1_2979_46__JV_FS_REC_">[8]Import!$B$1012:$Q$1012</definedName>
    <definedName name="FS_F_VW_01_35097_1_2979_68__JV_FS_REC_">[8]Import!$B$1013:$Q$1013</definedName>
    <definedName name="FS_F_VW_01_35097_1_2979_EUR__JV_FS_PR_EX_RATES_DATUM_REC_">[8]Import!$B$761:$F$761</definedName>
    <definedName name="FS_F_VW_01_35097_1_2979_VW__JV_FS_BIDDERS_">[8]Import!$B$889:$L$889</definedName>
    <definedName name="FS_F_VW_01_35097_1_316__JV_FS_RV_AVG_PROTODATA_">[8]Import!$B$447:$E$447</definedName>
    <definedName name="FS_F_VW_01_35097_1_316_1__JV_FS_BAUSTUFE_ANGEBOTE_WAE_">[8]Import!$B$206:$E$206</definedName>
    <definedName name="FS_F_VW_01_35097_1_316_2__JV_FS_BAUSTUFE_ANGEBOTE_WAE_">[8]Import!$B$207:$E$207</definedName>
    <definedName name="FS_F_VW_01_35097_1_316_EUR__JV_FS_PR_EX_RATES_DATUM_REC_">[8]Import!$B$756:$F$756</definedName>
    <definedName name="FS_F_VW_01_35097_1_316_SK__JV_FS_BIDDERS_">[8]Import!$B$872:$L$872</definedName>
    <definedName name="FS_F_VW_01_35097_1_3478__JV_FS_RV_AVG_PROTODATA_">[8]Import!$B$453:$E$453</definedName>
    <definedName name="FS_F_VW_01_35097_1_3478_1__JV_FS_BAUSTUFE_ANGEBOTE_WAE_">[8]Import!$B$218:$E$218</definedName>
    <definedName name="FS_F_VW_01_35097_1_3478_2__JV_FS_BAUSTUFE_ANGEBOTE_WAE_">[8]Import!$B$219:$E$219</definedName>
    <definedName name="FS_F_VW_01_35097_1_3478_EUR__JV_FS_PR_EX_RATES_DATUM_REC_">[8]Import!$B$762:$F$762</definedName>
    <definedName name="FS_F_VW_01_35097_1_3478_ST__JV_FS_BIDDERS_">[8]Import!$B$879:$L$879</definedName>
    <definedName name="FS_F_VW_01_35097_1_37__JV_FS_BEDARFE_">[8]Import!$B$122:$E$122</definedName>
    <definedName name="FS_F_VW_01_35097_1_37_13030__JV_FS_BEDARFE_PREISE_QUOTE_">[8]Import!$B$26:$L$26</definedName>
    <definedName name="FS_F_VW_01_35097_1_37_20328__JV_FS_BEDARFE_PREISE_QUOTE_">[8]Import!$B$27:$L$27</definedName>
    <definedName name="FS_F_VW_01_35097_1_37_29344__JV_FS_BEDARFE_PREISE_QUOTE_">[8]Import!$B$28:$L$28</definedName>
    <definedName name="FS_F_VW_01_35097_1_37_2979__JV_FS_BEDARFE_PREISE_QUOTE_">[8]Import!$B$25:$L$25</definedName>
    <definedName name="FS_F_VW_01_35097_1_37_43249__JV_FS_BEDARFE_PREISE_QUOTE_">[8]Import!$B$29:$L$29</definedName>
    <definedName name="FS_F_VW_01_35097_1_38597__JV_FS_RV_AVG_PROTODATA_">[8]Import!$B$472:$E$472</definedName>
    <definedName name="FS_F_VW_01_35097_1_38597_1__JV_FS_BAUSTUFE_ANGEBOTE_WAE_">[8]Import!$B$256:$E$256</definedName>
    <definedName name="FS_F_VW_01_35097_1_38597_2__JV_FS_BAUSTUFE_ANGEBOTE_WAE_">[8]Import!$B$257:$E$257</definedName>
    <definedName name="FS_F_VW_01_35097_1_38597_EUR__JV_FS_PR_EX_RATES_DATUM_REC_">[8]Import!$B$781:$F$781</definedName>
    <definedName name="FS_F_VW_01_35097_1_38597_ZA__JV_FS_BIDDERS_">[8]Import!$B$876:$L$876</definedName>
    <definedName name="FS_F_VW_01_35097_1_43249__JV_FS_ANGEBOTSUEBERSICHT_">[8]Import!$B$158:$D$158</definedName>
    <definedName name="FS_F_VW_01_35097_1_43249__JV_FS_AVG_PRICE_">[8]Import!$B$183:$F$183</definedName>
    <definedName name="FS_F_VW_01_35097_1_43249__JV_FS_BWERTSHEET_">[8]Import!$B$617:$AH$617</definedName>
    <definedName name="FS_F_VW_01_35097_1_43249__JV_FS_COMPARISON_">[8]Import!$B$567:$S$567</definedName>
    <definedName name="FS_F_VW_01_35097_1_43249__JV_FS_REC_LIEF_">[8]Import!$B$1298:$P$1298</definedName>
    <definedName name="FS_F_VW_01_35097_1_43249__JV_FS_RV_AVG_PROTODATA_">[8]Import!$B$473:$E$473</definedName>
    <definedName name="FS_F_VW_01_35097_1_43249__JV_FS_RV_LTERM_PNACHLASS_">[8]Import!$B$592:$X$592</definedName>
    <definedName name="FS_F_VW_01_35097_1_43249_1__JV_FS_BAUSTUFE_ANGEBOTE_WAE_">[8]Import!$B$258:$E$258</definedName>
    <definedName name="FS_F_VW_01_35097_1_43249_11__JV_FS_REC_">[8]Import!$B$1059:$Q$1059</definedName>
    <definedName name="FS_F_VW_01_35097_1_43249_2__JV_FS_BAUSTUFE_ANGEBOTE_WAE_">[8]Import!$B$259:$E$259</definedName>
    <definedName name="FS_F_VW_01_35097_1_43249_28__JV_FS_REC_">[8]Import!$B$1060:$Q$1060</definedName>
    <definedName name="FS_F_VW_01_35097_1_43249_37__JV_FS_REC_">[8]Import!$B$1061:$Q$1061</definedName>
    <definedName name="FS_F_VW_01_35097_1_43249_46__JV_FS_REC_">[8]Import!$B$1062:$Q$1062</definedName>
    <definedName name="FS_F_VW_01_35097_1_43249_68__JV_FS_REC_">[8]Import!$B$1063:$Q$1063</definedName>
    <definedName name="FS_F_VW_01_35097_1_43249_EUR__JV_FS_PR_EX_RATES_DATUM_REC_">[8]Import!$B$782:$F$782</definedName>
    <definedName name="FS_F_VW_01_35097_1_43249_VW__JV_FS_BIDDERS_">[8]Import!$B$893:$L$893</definedName>
    <definedName name="FS_F_VW_01_35097_1_46__JV_FS_BEDARFE_">[8]Import!$B$123:$E$123</definedName>
    <definedName name="FS_F_VW_01_35097_1_46_13030__JV_FS_BEDARFE_PREISE_QUOTE_">[8]Import!$B$31:$L$31</definedName>
    <definedName name="FS_F_VW_01_35097_1_46_20328__JV_FS_BEDARFE_PREISE_QUOTE_">[8]Import!$B$32:$L$32</definedName>
    <definedName name="FS_F_VW_01_35097_1_46_29344__JV_FS_BEDARFE_PREISE_QUOTE_">[8]Import!$B$33:$L$33</definedName>
    <definedName name="FS_F_VW_01_35097_1_46_2979__JV_FS_BEDARFE_PREISE_QUOTE_">[8]Import!$B$30:$L$30</definedName>
    <definedName name="FS_F_VW_01_35097_1_46_43249__JV_FS_BEDARFE_PREISE_QUOTE_">[8]Import!$B$34:$L$34</definedName>
    <definedName name="FS_F_VW_01_35097_1_68__JV_FS_BEDARFE_">[8]Import!$B$124:$E$124</definedName>
    <definedName name="FS_F_VW_01_35097_1_68_13030__JV_FS_BEDARFE_PREISE_QUOTE_">[8]Import!$B$36:$L$36</definedName>
    <definedName name="FS_F_VW_01_35097_1_68_20328__JV_FS_BEDARFE_PREISE_QUOTE_">[8]Import!$B$37:$L$37</definedName>
    <definedName name="FS_F_VW_01_35097_1_68_29344__JV_FS_BEDARFE_PREISE_QUOTE_">[8]Import!$B$38:$L$38</definedName>
    <definedName name="FS_F_VW_01_35097_1_68_2979__JV_FS_BEDARFE_PREISE_QUOTE_">[8]Import!$B$35:$L$35</definedName>
    <definedName name="FS_F_VW_01_35097_1_68_43249__JV_FS_BEDARFE_PREISE_QUOTE_">[8]Import!$B$39:$L$39</definedName>
    <definedName name="FS_F_VW_01_35097_1_8319__JV_FS_RV_AVG_PROTODATA_">[8]Import!$B$454:$E$454</definedName>
    <definedName name="FS_F_VW_01_35097_1_8319_1__JV_FS_BAUSTUFE_ANGEBOTE_WAE_">[8]Import!$B$220:$E$220</definedName>
    <definedName name="FS_F_VW_01_35097_1_8319_2__JV_FS_BAUSTUFE_ANGEBOTE_WAE_">[8]Import!$B$221:$E$221</definedName>
    <definedName name="FS_F_VW_01_35097_1_8319_EUR__JV_FS_PR_EX_RATES_DATUM_REC_">[8]Import!$B$763:$F$763</definedName>
    <definedName name="FS_F_VW_01_35097_1_8319_VW__JV_FS_BIDDERS_">[8]Import!$B$890:$L$890</definedName>
    <definedName name="FS_F_VW_01_35097_1_EUR_11330__JV_FS_PR_EX_RATES_DATUM_COMP_">[8]Import!$B$638:$F$638</definedName>
    <definedName name="FS_F_VW_01_35097_1_EUR_11451__JV_FS_PR_EX_RATES_DATUM_COMP_">[8]Import!$B$639:$F$639</definedName>
    <definedName name="FS_F_VW_01_35097_1_EUR_13030__JV_FS_PR_EX_RATES_DATUM_COMP_">[8]Import!$B$661:$F$661</definedName>
    <definedName name="FS_F_VW_01_35097_1_EUR_1328__JV_FS_PR_EX_RATES_DATUM_COMP_">[8]Import!$B$641:$F$641</definedName>
    <definedName name="FS_F_VW_01_35097_1_EUR_1462__JV_FS_PR_EX_RATES_DATUM_COMP_">[8]Import!$B$642:$F$642</definedName>
    <definedName name="FS_F_VW_01_35097_1_EUR_15245__JV_FS_PR_EX_RATES_DATUM_COMP_">[8]Import!$B$650:$F$650</definedName>
    <definedName name="FS_F_VW_01_35097_1_EUR_159__JV_FS_PR_EX_RATES_DATUM_COMP_">[8]Import!$B$651:$F$651</definedName>
    <definedName name="FS_F_VW_01_35097_1_EUR_18244__JV_FS_PR_EX_RATES_DATUM_COMP_">[8]Import!$B$645:$F$645</definedName>
    <definedName name="FS_F_VW_01_35097_1_EUR_18245__JV_FS_PR_EX_RATES_DATUM_COMP_">[8]Import!$B$646:$F$646</definedName>
    <definedName name="FS_F_VW_01_35097_1_EUR_19964__JV_FS_PR_EX_RATES_DATUM_COMP_">[8]Import!$B$653:$F$653</definedName>
    <definedName name="FS_F_VW_01_35097_1_EUR_20328__JV_FS_PR_EX_RATES_DATUM_COMP_">[8]Import!$B$662:$F$662</definedName>
    <definedName name="FS_F_VW_01_35097_1_EUR_2261__JV_FS_PR_EX_RATES_DATUM_COMP_">[8]Import!$B$658:$F$658</definedName>
    <definedName name="FS_F_VW_01_35097_1_EUR_23586__JV_FS_PR_EX_RATES_DATUM_COMP_">[8]Import!$B$644:$F$644</definedName>
    <definedName name="FS_F_VW_01_35097_1_EUR_24968__JV_FS_PR_EX_RATES_DATUM_COMP_">[8]Import!$B$654:$F$654</definedName>
    <definedName name="FS_F_VW_01_35097_1_EUR_24969__JV_FS_PR_EX_RATES_DATUM_COMP_">[8]Import!$B$655:$F$655</definedName>
    <definedName name="FS_F_VW_01_35097_1_EUR_25756__JV_FS_PR_EX_RATES_DATUM_COMP_">[8]Import!$B$647:$F$647</definedName>
    <definedName name="FS_F_VW_01_35097_1_EUR_2609__JV_FS_PR_EX_RATES_DATUM_COMP_">[8]Import!$B$648:$F$648</definedName>
    <definedName name="FS_F_VW_01_35097_1_EUR_27724__JV_FS_PR_EX_RATES_DATUM_COMP_">[8]Import!$B$656:$F$656</definedName>
    <definedName name="FS_F_VW_01_35097_1_EUR_27909__JV_FS_PR_EX_RATES_DATUM_COMP_">[8]Import!$B$657:$F$657</definedName>
    <definedName name="FS_F_VW_01_35097_1_EUR_28671__JV_FS_PR_EX_RATES_DATUM_COMP_">[8]Import!$B$640:$F$640</definedName>
    <definedName name="FS_F_VW_01_35097_1_EUR_28746__JV_FS_PR_EX_RATES_DATUM_COMP_">[8]Import!$B$643:$F$643</definedName>
    <definedName name="FS_F_VW_01_35097_1_EUR_29344__JV_FS_PR_EX_RATES_DATUM_COMP_">[8]Import!$B$663:$F$663</definedName>
    <definedName name="FS_F_VW_01_35097_1_EUR_2979__JV_FS_PR_EX_RATES_DATUM_COMP_">[8]Import!$B$659:$F$659</definedName>
    <definedName name="FS_F_VW_01_35097_1_EUR_316__JV_FS_PR_EX_RATES_DATUM_COMP_">[8]Import!$B$649:$F$649</definedName>
    <definedName name="FS_F_VW_01_35097_1_EUR_3478__JV_FS_PR_EX_RATES_DATUM_COMP_">[8]Import!$B$652:$F$652</definedName>
    <definedName name="FS_F_VW_01_35097_1_EUR_38597__JV_FS_PR_EX_RATES_DATUM_COMP_">[8]Import!$B$665:$F$665</definedName>
    <definedName name="FS_F_VW_01_35097_1_EUR_43249__JV_FS_PR_EX_RATES_DATUM_COMP_">[8]Import!$B$664:$F$664</definedName>
    <definedName name="FS_F_VW_01_35097_1_EUR_8319__JV_FS_PR_EX_RATES_DATUM_COMP_">[8]Import!$B$660:$F$660</definedName>
    <definedName name="FS_F_VW_01_35097_2__FS_NEUTEILE_">[8]Import!$B$146:$D$146</definedName>
    <definedName name="FS_F_VW_01_35097_2__JV_FS_PRAESENTATIONEN_">[8]Import!$B$7:$AN$7</definedName>
    <definedName name="FS_F_VW_01_35097_2_1__V_FS_BAUSTUFE_VORGABEN_STK_">[8]Import!$B$435:$D$435</definedName>
    <definedName name="FS_F_VW_01_35097_2_11__JV_FS_BEDARFE_">[8]Import!$B$125:$E$125</definedName>
    <definedName name="FS_F_VW_01_35097_2_11_13030__JV_FS_BEDARFE_PREISE_QUOTE_">[8]Import!$B$41:$L$41</definedName>
    <definedName name="FS_F_VW_01_35097_2_11_20328__JV_FS_BEDARFE_PREISE_QUOTE_">[8]Import!$B$42:$L$42</definedName>
    <definedName name="FS_F_VW_01_35097_2_11_29344__JV_FS_BEDARFE_PREISE_QUOTE_">[8]Import!$B$43:$L$43</definedName>
    <definedName name="FS_F_VW_01_35097_2_11_2979__JV_FS_BEDARFE_PREISE_QUOTE_">[8]Import!$B$40:$L$40</definedName>
    <definedName name="FS_F_VW_01_35097_2_11_43249__JV_FS_BEDARFE_PREISE_QUOTE_">[8]Import!$B$44:$L$44</definedName>
    <definedName name="FS_F_VW_01_35097_2_11330__JV_FS_RV_AVG_PROTODATA_">[8]Import!$B$483:$E$483</definedName>
    <definedName name="FS_F_VW_01_35097_2_11330_1__JV_FS_BAUSTUFE_ANGEBOTE_WAE_">[8]Import!$B$278:$E$278</definedName>
    <definedName name="FS_F_VW_01_35097_2_11330_11__JV_FS_REC_">[8]Import!$B$1089:$Q$1089</definedName>
    <definedName name="FS_F_VW_01_35097_2_11330_2__JV_FS_BAUSTUFE_ANGEBOTE_WAE_">[8]Import!$B$279:$E$279</definedName>
    <definedName name="FS_F_VW_01_35097_2_11330_28__JV_FS_REC_">[8]Import!$B$1090:$Q$1090</definedName>
    <definedName name="FS_F_VW_01_35097_2_11330_37__JV_FS_REC_">[8]Import!$B$1091:$Q$1091</definedName>
    <definedName name="FS_F_VW_01_35097_2_11330_46__JV_FS_REC_">[8]Import!$B$1092:$Q$1092</definedName>
    <definedName name="FS_F_VW_01_35097_2_11330_68__JV_FS_REC_">[8]Import!$B$1093:$Q$1093</definedName>
    <definedName name="FS_F_VW_01_35097_2_11330_BR__JV_FS_BIDDERS_">[8]Import!$B$903:$L$903</definedName>
    <definedName name="FS_F_VW_01_35097_2_11330_EUR__JV_FS_PR_EX_RATES_DATUM_REC_">[8]Import!$B$792:$F$792</definedName>
    <definedName name="FS_F_VW_01_35097_2_11451__JV_FS_RV_AVG_PROTODATA_">[8]Import!$B$484:$E$484</definedName>
    <definedName name="FS_F_VW_01_35097_2_11451_1__JV_FS_BAUSTUFE_ANGEBOTE_WAE_">[8]Import!$B$280:$E$280</definedName>
    <definedName name="FS_F_VW_01_35097_2_11451_2__JV_FS_BAUSTUFE_ANGEBOTE_WAE_">[8]Import!$B$281:$E$281</definedName>
    <definedName name="FS_F_VW_01_35097_2_11451_BR__JV_FS_BIDDERS_">[8]Import!$B$910:$L$910</definedName>
    <definedName name="FS_F_VW_01_35097_2_11451_EUR__JV_FS_PR_EX_RATES_DATUM_REC_">[8]Import!$B$793:$F$793</definedName>
    <definedName name="FS_F_VW_01_35097_2_13030__JV_FS_ANGEBOTSUEBERSICHT_">[8]Import!$B$159:$D$159</definedName>
    <definedName name="FS_F_VW_01_35097_2_13030__JV_FS_AVG_PRICE_">[8]Import!$B$185:$F$185</definedName>
    <definedName name="FS_F_VW_01_35097_2_13030__JV_FS_BWERTSHEET_">[8]Import!$B$619:$AH$619</definedName>
    <definedName name="FS_F_VW_01_35097_2_13030__JV_FS_COMPARISON_">[8]Import!$B$569:$S$569</definedName>
    <definedName name="FS_F_VW_01_35097_2_13030__JV_FS_REC_LIEF_">[8]Import!$B$1300:$P$1300</definedName>
    <definedName name="FS_F_VW_01_35097_2_13030__JV_FS_RV_AVG_PROTODATA_">[8]Import!$B$485:$E$485</definedName>
    <definedName name="FS_F_VW_01_35097_2_13030__JV_FS_RV_LTERM_PNACHLASS_">[8]Import!$B$594:$X$594</definedName>
    <definedName name="FS_F_VW_01_35097_2_13030_1__JV_FS_BAUSTUFE_ANGEBOTE_WAE_">[8]Import!$B$282:$E$282</definedName>
    <definedName name="FS_F_VW_01_35097_2_13030_11__JV_FS_REC_">[8]Import!$B$1094:$Q$1094</definedName>
    <definedName name="FS_F_VW_01_35097_2_13030_2__JV_FS_BAUSTUFE_ANGEBOTE_WAE_">[8]Import!$B$283:$E$283</definedName>
    <definedName name="FS_F_VW_01_35097_2_13030_28__JV_FS_REC_">[8]Import!$B$1095:$Q$1095</definedName>
    <definedName name="FS_F_VW_01_35097_2_13030_37__JV_FS_REC_">[8]Import!$B$1096:$Q$1096</definedName>
    <definedName name="FS_F_VW_01_35097_2_13030_46__JV_FS_REC_">[8]Import!$B$1097:$Q$1097</definedName>
    <definedName name="FS_F_VW_01_35097_2_13030_68__JV_FS_REC_">[8]Import!$B$1098:$Q$1098</definedName>
    <definedName name="FS_F_VW_01_35097_2_13030_EUR__JV_FS_PR_EX_RATES_DATUM_REC_">[8]Import!$B$794:$F$794</definedName>
    <definedName name="FS_F_VW_01_35097_2_13030_VW__JV_FS_BIDDERS_">[8]Import!$B$901:$L$901</definedName>
    <definedName name="FS_F_VW_01_35097_2_1328__JV_FS_RV_AVG_PROTODATA_">[8]Import!$B$476:$E$476</definedName>
    <definedName name="FS_F_VW_01_35097_2_1328_1__JV_FS_BAUSTUFE_ANGEBOTE_WAE_">[8]Import!$B$264:$E$264</definedName>
    <definedName name="FS_F_VW_01_35097_2_1328_2__JV_FS_BAUSTUFE_ANGEBOTE_WAE_">[8]Import!$B$265:$E$265</definedName>
    <definedName name="FS_F_VW_01_35097_2_1328_BX__JV_FS_BIDDERS_">[8]Import!$B$913:$L$913</definedName>
    <definedName name="FS_F_VW_01_35097_2_1328_EUR__JV_FS_PR_EX_RATES_DATUM_REC_">[8]Import!$B$785:$F$785</definedName>
    <definedName name="FS_F_VW_01_35097_2_1462__JV_FS_RV_AVG_PROTODATA_">[8]Import!$B$477:$E$477</definedName>
    <definedName name="FS_F_VW_01_35097_2_1462_1__JV_FS_BAUSTUFE_ANGEBOTE_WAE_">[8]Import!$B$266:$E$266</definedName>
    <definedName name="FS_F_VW_01_35097_2_1462_11__JV_FS_REC_">[8]Import!$B$1069:$Q$1069</definedName>
    <definedName name="FS_F_VW_01_35097_2_1462_2__JV_FS_BAUSTUFE_ANGEBOTE_WAE_">[8]Import!$B$267:$E$267</definedName>
    <definedName name="FS_F_VW_01_35097_2_1462_28__JV_FS_REC_">[8]Import!$B$1070:$Q$1070</definedName>
    <definedName name="FS_F_VW_01_35097_2_1462_37__JV_FS_REC_">[8]Import!$B$1071:$Q$1071</definedName>
    <definedName name="FS_F_VW_01_35097_2_1462_46__JV_FS_REC_">[8]Import!$B$1072:$Q$1072</definedName>
    <definedName name="FS_F_VW_01_35097_2_1462_68__JV_FS_REC_">[8]Import!$B$1073:$Q$1073</definedName>
    <definedName name="FS_F_VW_01_35097_2_1462_BX__JV_FS_BIDDERS_">[8]Import!$B$909:$L$909</definedName>
    <definedName name="FS_F_VW_01_35097_2_1462_EUR__JV_FS_PR_EX_RATES_DATUM_REC_">[8]Import!$B$786:$F$786</definedName>
    <definedName name="FS_F_VW_01_35097_2_15245__JV_FS_RV_AVG_PROTODATA_">[8]Import!$B$486:$E$486</definedName>
    <definedName name="FS_F_VW_01_35097_2_15245_1__JV_FS_BAUSTUFE_ANGEBOTE_WAE_">[8]Import!$B$284:$E$284</definedName>
    <definedName name="FS_F_VW_01_35097_2_15245_2__JV_FS_BAUSTUFE_ANGEBOTE_WAE_">[8]Import!$B$285:$E$285</definedName>
    <definedName name="FS_F_VW_01_35097_2_15245_EUR__JV_FS_PR_EX_RATES_DATUM_REC_">[8]Import!$B$795:$F$795</definedName>
    <definedName name="FS_F_VW_01_35097_2_15245_SK__JV_FS_BIDDERS_">[8]Import!$B$905:$L$905</definedName>
    <definedName name="FS_F_VW_01_35097_2_159__JV_FS_RV_AVG_PROTODATA_">[8]Import!$B$474:$E$474</definedName>
    <definedName name="FS_F_VW_01_35097_2_159_1__JV_FS_BAUSTUFE_ANGEBOTE_WAE_">[8]Import!$B$260:$E$260</definedName>
    <definedName name="FS_F_VW_01_35097_2_159_11__JV_FS_REC_">[8]Import!$B$1064:$Q$1064</definedName>
    <definedName name="FS_F_VW_01_35097_2_159_2__JV_FS_BAUSTUFE_ANGEBOTE_WAE_">[8]Import!$B$261:$E$261</definedName>
    <definedName name="FS_F_VW_01_35097_2_159_28__JV_FS_REC_">[8]Import!$B$1065:$Q$1065</definedName>
    <definedName name="FS_F_VW_01_35097_2_159_37__JV_FS_REC_">[8]Import!$B$1066:$Q$1066</definedName>
    <definedName name="FS_F_VW_01_35097_2_159_46__JV_FS_REC_">[8]Import!$B$1067:$Q$1067</definedName>
    <definedName name="FS_F_VW_01_35097_2_159_68__JV_FS_REC_">[8]Import!$B$1068:$Q$1068</definedName>
    <definedName name="FS_F_VW_01_35097_2_159_EUR__JV_FS_PR_EX_RATES_DATUM_REC_">[8]Import!$B$783:$F$783</definedName>
    <definedName name="FS_F_VW_01_35097_2_159_ST__JV_FS_BIDDERS_">[8]Import!$B$919:$L$919</definedName>
    <definedName name="FS_F_VW_01_35097_2_18244__JV_FS_RV_AVG_PROTODATA_">[8]Import!$B$487:$E$487</definedName>
    <definedName name="FS_F_VW_01_35097_2_18244_1__JV_FS_BAUSTUFE_ANGEBOTE_WAE_">[8]Import!$B$286:$E$286</definedName>
    <definedName name="FS_F_VW_01_35097_2_18244_2__JV_FS_BAUSTUFE_ANGEBOTE_WAE_">[8]Import!$B$287:$E$287</definedName>
    <definedName name="FS_F_VW_01_35097_2_18244_EUR__JV_FS_PR_EX_RATES_DATUM_REC_">[8]Import!$B$796:$F$796</definedName>
    <definedName name="FS_F_VW_01_35097_2_18244_MX__JV_FS_BIDDERS_">[8]Import!$B$912:$L$912</definedName>
    <definedName name="FS_F_VW_01_35097_2_18245__JV_FS_RV_AVG_PROTODATA_">[8]Import!$B$488:$E$488</definedName>
    <definedName name="FS_F_VW_01_35097_2_18245_1__JV_FS_BAUSTUFE_ANGEBOTE_WAE_">[8]Import!$B$288:$E$288</definedName>
    <definedName name="FS_F_VW_01_35097_2_18245_2__JV_FS_BAUSTUFE_ANGEBOTE_WAE_">[8]Import!$B$289:$E$289</definedName>
    <definedName name="FS_F_VW_01_35097_2_18245_EUR__JV_FS_PR_EX_RATES_DATUM_REC_">[8]Import!$B$797:$F$797</definedName>
    <definedName name="FS_F_VW_01_35097_2_18245_MX__JV_FS_BIDDERS_">[8]Import!$B$915:$L$915</definedName>
    <definedName name="FS_F_VW_01_35097_2_19964__JV_FS_RV_AVG_PROTODATA_">[8]Import!$B$489:$E$489</definedName>
    <definedName name="FS_F_VW_01_35097_2_19964_1__JV_FS_BAUSTUFE_ANGEBOTE_WAE_">[8]Import!$B$290:$E$290</definedName>
    <definedName name="FS_F_VW_01_35097_2_19964_11__JV_FS_REC_">[8]Import!$B$1099:$Q$1099</definedName>
    <definedName name="FS_F_VW_01_35097_2_19964_2__JV_FS_BAUSTUFE_ANGEBOTE_WAE_">[8]Import!$B$291:$E$291</definedName>
    <definedName name="FS_F_VW_01_35097_2_19964_28__JV_FS_REC_">[8]Import!$B$1100:$Q$1100</definedName>
    <definedName name="FS_F_VW_01_35097_2_19964_37__JV_FS_REC_">[8]Import!$B$1101:$Q$1101</definedName>
    <definedName name="FS_F_VW_01_35097_2_19964_46__JV_FS_REC_">[8]Import!$B$1102:$Q$1102</definedName>
    <definedName name="FS_F_VW_01_35097_2_19964_68__JV_FS_REC_">[8]Import!$B$1103:$Q$1103</definedName>
    <definedName name="FS_F_VW_01_35097_2_19964_EUR__JV_FS_PR_EX_RATES_DATUM_REC_">[8]Import!$B$798:$F$798</definedName>
    <definedName name="FS_F_VW_01_35097_2_19964_TR__JV_FS_BIDDERS_">[8]Import!$B$922:$L$922</definedName>
    <definedName name="FS_F_VW_01_35097_2_2__V_FS_BAUSTUFE_VORGABEN_STK_">[8]Import!$B$436:$D$436</definedName>
    <definedName name="FS_F_VW_01_35097_2_20328__JV_FS_ANGEBOTSUEBERSICHT_">[8]Import!$B$160:$D$160</definedName>
    <definedName name="FS_F_VW_01_35097_2_20328__JV_FS_AVG_PRICE_">[8]Import!$B$186:$F$186</definedName>
    <definedName name="FS_F_VW_01_35097_2_20328__JV_FS_BWERTSHEET_">[8]Import!$B$620:$AH$620</definedName>
    <definedName name="FS_F_VW_01_35097_2_20328__JV_FS_COMPARISON_">[8]Import!$B$570:$S$570</definedName>
    <definedName name="FS_F_VW_01_35097_2_20328__JV_FS_REC_LIEF_">[8]Import!$B$1301:$P$1301</definedName>
    <definedName name="FS_F_VW_01_35097_2_20328__JV_FS_RV_AVG_PROTODATA_">[8]Import!$B$490:$E$490</definedName>
    <definedName name="FS_F_VW_01_35097_2_20328__JV_FS_RV_LTERM_PNACHLASS_">[8]Import!$B$595:$X$595</definedName>
    <definedName name="FS_F_VW_01_35097_2_20328_1__JV_FS_BAUSTUFE_ANGEBOTE_WAE_">[8]Import!$B$292:$E$292</definedName>
    <definedName name="FS_F_VW_01_35097_2_20328_11__JV_FS_REC_">[8]Import!$B$1104:$Q$1104</definedName>
    <definedName name="FS_F_VW_01_35097_2_20328_2__JV_FS_BAUSTUFE_ANGEBOTE_WAE_">[8]Import!$B$293:$E$293</definedName>
    <definedName name="FS_F_VW_01_35097_2_20328_28__JV_FS_REC_">[8]Import!$B$1105:$Q$1105</definedName>
    <definedName name="FS_F_VW_01_35097_2_20328_37__JV_FS_REC_">[8]Import!$B$1106:$Q$1106</definedName>
    <definedName name="FS_F_VW_01_35097_2_20328_46__JV_FS_REC_">[8]Import!$B$1107:$Q$1107</definedName>
    <definedName name="FS_F_VW_01_35097_2_20328_68__JV_FS_REC_">[8]Import!$B$1108:$Q$1108</definedName>
    <definedName name="FS_F_VW_01_35097_2_20328_EUR__JV_FS_PR_EX_RATES_DATUM_REC_">[8]Import!$B$799:$F$799</definedName>
    <definedName name="FS_F_VW_01_35097_2_20328_VW__JV_FS_BIDDERS_">[8]Import!$B$906:$L$906</definedName>
    <definedName name="FS_F_VW_01_35097_2_2261__JV_FS_RV_AVG_PROTODATA_">[8]Import!$B$478:$E$478</definedName>
    <definedName name="FS_F_VW_01_35097_2_2261_1__JV_FS_BAUSTUFE_ANGEBOTE_WAE_">[8]Import!$B$268:$E$268</definedName>
    <definedName name="FS_F_VW_01_35097_2_2261_11__JV_FS_REC_">[8]Import!$B$1074:$Q$1074</definedName>
    <definedName name="FS_F_VW_01_35097_2_2261_2__JV_FS_BAUSTUFE_ANGEBOTE_WAE_">[8]Import!$B$269:$E$269</definedName>
    <definedName name="FS_F_VW_01_35097_2_2261_28__JV_FS_REC_">[8]Import!$B$1075:$Q$1075</definedName>
    <definedName name="FS_F_VW_01_35097_2_2261_37__JV_FS_REC_">[8]Import!$B$1076:$Q$1076</definedName>
    <definedName name="FS_F_VW_01_35097_2_2261_46__JV_FS_REC_">[8]Import!$B$1077:$Q$1077</definedName>
    <definedName name="FS_F_VW_01_35097_2_2261_68__JV_FS_REC_">[8]Import!$B$1078:$Q$1078</definedName>
    <definedName name="FS_F_VW_01_35097_2_2261_EUR__JV_FS_PR_EX_RATES_DATUM_REC_">[8]Import!$B$787:$F$787</definedName>
    <definedName name="FS_F_VW_01_35097_2_2261_VW__JV_FS_BIDDERS_">[8]Import!$B$911:$L$911</definedName>
    <definedName name="FS_F_VW_01_35097_2_23586__JV_FS_RV_AVG_PROTODATA_">[8]Import!$B$491:$E$491</definedName>
    <definedName name="FS_F_VW_01_35097_2_23586_1__JV_FS_BAUSTUFE_ANGEBOTE_WAE_">[8]Import!$B$294:$E$294</definedName>
    <definedName name="FS_F_VW_01_35097_2_23586_11__JV_FS_REC_">[8]Import!$B$1109:$Q$1109</definedName>
    <definedName name="FS_F_VW_01_35097_2_23586_2__JV_FS_BAUSTUFE_ANGEBOTE_WAE_">[8]Import!$B$295:$E$295</definedName>
    <definedName name="FS_F_VW_01_35097_2_23586_28__JV_FS_REC_">[8]Import!$B$1110:$Q$1110</definedName>
    <definedName name="FS_F_VW_01_35097_2_23586_37__JV_FS_REC_">[8]Import!$B$1111:$Q$1111</definedName>
    <definedName name="FS_F_VW_01_35097_2_23586_46__JV_FS_REC_">[8]Import!$B$1112:$Q$1112</definedName>
    <definedName name="FS_F_VW_01_35097_2_23586_68__JV_FS_REC_">[8]Import!$B$1113:$Q$1113</definedName>
    <definedName name="FS_F_VW_01_35097_2_23586_EUR__JV_FS_PR_EX_RATES_DATUM_REC_">[8]Import!$B$800:$F$800</definedName>
    <definedName name="FS_F_VW_01_35097_2_23586_HA__JV_FS_BIDDERS_">[8]Import!$B$927:$L$927</definedName>
    <definedName name="FS_F_VW_01_35097_2_24968__JV_FS_RV_AVG_PROTODATA_">[8]Import!$B$492:$E$492</definedName>
    <definedName name="FS_F_VW_01_35097_2_24968_1__JV_FS_BAUSTUFE_ANGEBOTE_WAE_">[8]Import!$B$296:$E$296</definedName>
    <definedName name="FS_F_VW_01_35097_2_24968_2__JV_FS_BAUSTUFE_ANGEBOTE_WAE_">[8]Import!$B$297:$E$297</definedName>
    <definedName name="FS_F_VW_01_35097_2_24968_EUR__JV_FS_PR_EX_RATES_DATUM_REC_">[8]Import!$B$801:$F$801</definedName>
    <definedName name="FS_F_VW_01_35097_2_24968_US__JV_FS_BIDDERS_">[8]Import!$B$902:$L$902</definedName>
    <definedName name="FS_F_VW_01_35097_2_24969__JV_FS_RV_AVG_PROTODATA_">[8]Import!$B$493:$E$493</definedName>
    <definedName name="FS_F_VW_01_35097_2_24969_1__JV_FS_BAUSTUFE_ANGEBOTE_WAE_">[8]Import!$B$298:$E$298</definedName>
    <definedName name="FS_F_VW_01_35097_2_24969_11__JV_FS_REC_">[8]Import!$B$1114:$Q$1114</definedName>
    <definedName name="FS_F_VW_01_35097_2_24969_2__JV_FS_BAUSTUFE_ANGEBOTE_WAE_">[8]Import!$B$299:$E$299</definedName>
    <definedName name="FS_F_VW_01_35097_2_24969_28__JV_FS_REC_">[8]Import!$B$1115:$Q$1115</definedName>
    <definedName name="FS_F_VW_01_35097_2_24969_37__JV_FS_REC_">[8]Import!$B$1116:$Q$1116</definedName>
    <definedName name="FS_F_VW_01_35097_2_24969_46__JV_FS_REC_">[8]Import!$B$1117:$Q$1117</definedName>
    <definedName name="FS_F_VW_01_35097_2_24969_68__JV_FS_REC_">[8]Import!$B$1118:$Q$1118</definedName>
    <definedName name="FS_F_VW_01_35097_2_24969_EUR__JV_FS_PR_EX_RATES_DATUM_REC_">[8]Import!$B$802:$F$802</definedName>
    <definedName name="FS_F_VW_01_35097_2_24969_US__JV_FS_BIDDERS_">[8]Import!$B$923:$L$923</definedName>
    <definedName name="FS_F_VW_01_35097_2_25756__JV_FS_RV_AVG_PROTODATA_">[8]Import!$B$494:$E$494</definedName>
    <definedName name="FS_F_VW_01_35097_2_25756_1__JV_FS_BAUSTUFE_ANGEBOTE_WAE_">[8]Import!$B$300:$E$300</definedName>
    <definedName name="FS_F_VW_01_35097_2_25756_2__JV_FS_BAUSTUFE_ANGEBOTE_WAE_">[8]Import!$B$301:$E$301</definedName>
    <definedName name="FS_F_VW_01_35097_2_25756_EUR__JV_FS_PR_EX_RATES_DATUM_REC_">[8]Import!$B$803:$F$803</definedName>
    <definedName name="FS_F_VW_01_35097_2_25756_MX__JV_FS_BIDDERS_">[8]Import!$B$908:$L$908</definedName>
    <definedName name="FS_F_VW_01_35097_2_2609__JV_FS_RV_AVG_PROTODATA_">[8]Import!$B$479:$E$479</definedName>
    <definedName name="FS_F_VW_01_35097_2_2609_1__JV_FS_BAUSTUFE_ANGEBOTE_WAE_">[8]Import!$B$270:$E$270</definedName>
    <definedName name="FS_F_VW_01_35097_2_2609_11__JV_FS_REC_">[8]Import!$B$1079:$Q$1079</definedName>
    <definedName name="FS_F_VW_01_35097_2_2609_2__JV_FS_BAUSTUFE_ANGEBOTE_WAE_">[8]Import!$B$271:$E$271</definedName>
    <definedName name="FS_F_VW_01_35097_2_2609_28__JV_FS_REC_">[8]Import!$B$1080:$Q$1080</definedName>
    <definedName name="FS_F_VW_01_35097_2_2609_37__JV_FS_REC_">[8]Import!$B$1081:$Q$1081</definedName>
    <definedName name="FS_F_VW_01_35097_2_2609_46__JV_FS_REC_">[8]Import!$B$1082:$Q$1082</definedName>
    <definedName name="FS_F_VW_01_35097_2_2609_68__JV_FS_REC_">[8]Import!$B$1083:$Q$1083</definedName>
    <definedName name="FS_F_VW_01_35097_2_2609_EUR__JV_FS_PR_EX_RATES_DATUM_REC_">[8]Import!$B$788:$F$788</definedName>
    <definedName name="FS_F_VW_01_35097_2_2609_RR__JV_FS_BIDDERS_">[8]Import!$B$916:$L$916</definedName>
    <definedName name="FS_F_VW_01_35097_2_27724__JV_FS_RV_AVG_PROTODATA_">[8]Import!$B$495:$E$495</definedName>
    <definedName name="FS_F_VW_01_35097_2_27724_1__JV_FS_BAUSTUFE_ANGEBOTE_WAE_">[8]Import!$B$302:$E$302</definedName>
    <definedName name="FS_F_VW_01_35097_2_27724_2__JV_FS_BAUSTUFE_ANGEBOTE_WAE_">[8]Import!$B$303:$E$303</definedName>
    <definedName name="FS_F_VW_01_35097_2_27724_EUR__JV_FS_PR_EX_RATES_DATUM_REC_">[8]Import!$B$804:$F$804</definedName>
    <definedName name="FS_F_VW_01_35097_2_27724_US__JV_FS_BIDDERS_">[8]Import!$B$920:$L$920</definedName>
    <definedName name="FS_F_VW_01_35097_2_27909__JV_FS_RV_AVG_PROTODATA_">[8]Import!$B$496:$E$496</definedName>
    <definedName name="FS_F_VW_01_35097_2_27909_1__JV_FS_BAUSTUFE_ANGEBOTE_WAE_">[8]Import!$B$304:$E$304</definedName>
    <definedName name="FS_F_VW_01_35097_2_27909_11__JV_FS_REC_">[8]Import!$B$1119:$Q$1119</definedName>
    <definedName name="FS_F_VW_01_35097_2_27909_2__JV_FS_BAUSTUFE_ANGEBOTE_WAE_">[8]Import!$B$305:$E$305</definedName>
    <definedName name="FS_F_VW_01_35097_2_27909_28__JV_FS_REC_">[8]Import!$B$1120:$Q$1120</definedName>
    <definedName name="FS_F_VW_01_35097_2_27909_37__JV_FS_REC_">[8]Import!$B$1121:$Q$1121</definedName>
    <definedName name="FS_F_VW_01_35097_2_27909_46__JV_FS_REC_">[8]Import!$B$1122:$Q$1122</definedName>
    <definedName name="FS_F_VW_01_35097_2_27909_68__JV_FS_REC_">[8]Import!$B$1123:$Q$1123</definedName>
    <definedName name="FS_F_VW_01_35097_2_27909_EUR__JV_FS_PR_EX_RATES_DATUM_REC_">[8]Import!$B$805:$F$805</definedName>
    <definedName name="FS_F_VW_01_35097_2_27909_US__JV_FS_BIDDERS_">[8]Import!$B$925:$L$925</definedName>
    <definedName name="FS_F_VW_01_35097_2_28__JV_FS_BEDARFE_">[8]Import!$B$126:$E$126</definedName>
    <definedName name="FS_F_VW_01_35097_2_28_13030__JV_FS_BEDARFE_PREISE_QUOTE_">[8]Import!$B$46:$L$46</definedName>
    <definedName name="FS_F_VW_01_35097_2_28_20328__JV_FS_BEDARFE_PREISE_QUOTE_">[8]Import!$B$47:$L$47</definedName>
    <definedName name="FS_F_VW_01_35097_2_28_29344__JV_FS_BEDARFE_PREISE_QUOTE_">[8]Import!$B$48:$L$48</definedName>
    <definedName name="FS_F_VW_01_35097_2_28_2979__JV_FS_BEDARFE_PREISE_QUOTE_">[8]Import!$B$45:$L$45</definedName>
    <definedName name="FS_F_VW_01_35097_2_28_43249__JV_FS_BEDARFE_PREISE_QUOTE_">[8]Import!$B$49:$L$49</definedName>
    <definedName name="FS_F_VW_01_35097_2_28671__JV_FS_RV_AVG_PROTODATA_">[8]Import!$B$497:$E$497</definedName>
    <definedName name="FS_F_VW_01_35097_2_28671_1__JV_FS_BAUSTUFE_ANGEBOTE_WAE_">[8]Import!$B$306:$E$306</definedName>
    <definedName name="FS_F_VW_01_35097_2_28671_11__JV_FS_REC_">[8]Import!$B$1124:$Q$1124</definedName>
    <definedName name="FS_F_VW_01_35097_2_28671_2__JV_FS_BAUSTUFE_ANGEBOTE_WAE_">[8]Import!$B$307:$E$307</definedName>
    <definedName name="FS_F_VW_01_35097_2_28671_28__JV_FS_REC_">[8]Import!$B$1125:$Q$1125</definedName>
    <definedName name="FS_F_VW_01_35097_2_28671_37__JV_FS_REC_">[8]Import!$B$1126:$Q$1126</definedName>
    <definedName name="FS_F_VW_01_35097_2_28671_46__JV_FS_REC_">[8]Import!$B$1127:$Q$1127</definedName>
    <definedName name="FS_F_VW_01_35097_2_28671_68__JV_FS_REC_">[8]Import!$B$1128:$Q$1128</definedName>
    <definedName name="FS_F_VW_01_35097_2_28671_BR__JV_FS_BIDDERS_">[8]Import!$B$924:$L$924</definedName>
    <definedName name="FS_F_VW_01_35097_2_28671_EUR__JV_FS_PR_EX_RATES_DATUM_REC_">[8]Import!$B$806:$F$806</definedName>
    <definedName name="FS_F_VW_01_35097_2_28746__JV_FS_RV_AVG_PROTODATA_">[8]Import!$B$498:$E$498</definedName>
    <definedName name="FS_F_VW_01_35097_2_28746_1__JV_FS_BAUSTUFE_ANGEBOTE_WAE_">[8]Import!$B$308:$E$308</definedName>
    <definedName name="FS_F_VW_01_35097_2_28746_2__JV_FS_BAUSTUFE_ANGEBOTE_WAE_">[8]Import!$B$309:$E$309</definedName>
    <definedName name="FS_F_VW_01_35097_2_28746_BX__JV_FS_BIDDERS_">[8]Import!$B$926:$L$926</definedName>
    <definedName name="FS_F_VW_01_35097_2_28746_EUR__JV_FS_PR_EX_RATES_DATUM_REC_">[8]Import!$B$807:$F$807</definedName>
    <definedName name="FS_F_VW_01_35097_2_29344__JV_FS_ANGEBOTSUEBERSICHT_">[8]Import!$B$161:$D$161</definedName>
    <definedName name="FS_F_VW_01_35097_2_29344__JV_FS_AVG_PRICE_">[8]Import!$B$187:$F$187</definedName>
    <definedName name="FS_F_VW_01_35097_2_29344__JV_FS_BWERTSHEET_">[8]Import!$B$621:$AH$621</definedName>
    <definedName name="FS_F_VW_01_35097_2_29344__JV_FS_COMPARISON_">[8]Import!$B$571:$S$571</definedName>
    <definedName name="FS_F_VW_01_35097_2_29344__JV_FS_REC_LIEF_">[8]Import!$B$1302:$P$1302</definedName>
    <definedName name="FS_F_VW_01_35097_2_29344__JV_FS_RV_AVG_PROTODATA_">[8]Import!$B$499:$E$499</definedName>
    <definedName name="FS_F_VW_01_35097_2_29344__JV_FS_RV_LTERM_PNACHLASS_">[8]Import!$B$596:$X$596</definedName>
    <definedName name="FS_F_VW_01_35097_2_29344_1__JV_FS_BAUSTUFE_ANGEBOTE_WAE_">[8]Import!$B$310:$E$310</definedName>
    <definedName name="FS_F_VW_01_35097_2_29344_11__JV_FS_REC_">[8]Import!$B$1129:$Q$1129</definedName>
    <definedName name="FS_F_VW_01_35097_2_29344_2__JV_FS_BAUSTUFE_ANGEBOTE_WAE_">[8]Import!$B$311:$E$311</definedName>
    <definedName name="FS_F_VW_01_35097_2_29344_28__JV_FS_REC_">[8]Import!$B$1130:$Q$1130</definedName>
    <definedName name="FS_F_VW_01_35097_2_29344_37__JV_FS_REC_">[8]Import!$B$1131:$Q$1131</definedName>
    <definedName name="FS_F_VW_01_35097_2_29344_46__JV_FS_REC_">[8]Import!$B$1132:$Q$1132</definedName>
    <definedName name="FS_F_VW_01_35097_2_29344_68__JV_FS_REC_">[8]Import!$B$1133:$Q$1133</definedName>
    <definedName name="FS_F_VW_01_35097_2_29344_EUR__JV_FS_PR_EX_RATES_DATUM_REC_">[8]Import!$B$808:$F$808</definedName>
    <definedName name="FS_F_VW_01_35097_2_29344_VW__JV_FS_BIDDERS_">[8]Import!$B$914:$L$914</definedName>
    <definedName name="FS_F_VW_01_35097_2_2979__JV_FS_ANGEBOTSUEBERSICHT_">[8]Import!$B$162:$D$162</definedName>
    <definedName name="FS_F_VW_01_35097_2_2979__JV_FS_AVG_PRICE_">[8]Import!$B$184:$F$184</definedName>
    <definedName name="FS_F_VW_01_35097_2_2979__JV_FS_BWERTSHEET_">[8]Import!$B$618:$AH$618</definedName>
    <definedName name="FS_F_VW_01_35097_2_2979__JV_FS_COMPARISON_">[8]Import!$B$568:$S$568</definedName>
    <definedName name="FS_F_VW_01_35097_2_2979__JV_FS_REC_LIEF_">[8]Import!$B$1299:$P$1299</definedName>
    <definedName name="FS_F_VW_01_35097_2_2979__JV_FS_RV_AVG_PROTODATA_">[8]Import!$B$480:$E$480</definedName>
    <definedName name="FS_F_VW_01_35097_2_2979__JV_FS_RV_LTERM_PNACHLASS_">[8]Import!$B$593:$X$593</definedName>
    <definedName name="FS_F_VW_01_35097_2_2979_1__JV_FS_BAUSTUFE_ANGEBOTE_WAE_">[8]Import!$B$272:$E$272</definedName>
    <definedName name="FS_F_VW_01_35097_2_2979_11__JV_FS_REC_">[8]Import!$B$1084:$Q$1084</definedName>
    <definedName name="FS_F_VW_01_35097_2_2979_2__JV_FS_BAUSTUFE_ANGEBOTE_WAE_">[8]Import!$B$273:$E$273</definedName>
    <definedName name="FS_F_VW_01_35097_2_2979_28__JV_FS_REC_">[8]Import!$B$1085:$Q$1085</definedName>
    <definedName name="FS_F_VW_01_35097_2_2979_37__JV_FS_REC_">[8]Import!$B$1086:$Q$1086</definedName>
    <definedName name="FS_F_VW_01_35097_2_2979_46__JV_FS_REC_">[8]Import!$B$1087:$Q$1087</definedName>
    <definedName name="FS_F_VW_01_35097_2_2979_68__JV_FS_REC_">[8]Import!$B$1088:$Q$1088</definedName>
    <definedName name="FS_F_VW_01_35097_2_2979_EUR__JV_FS_PR_EX_RATES_DATUM_REC_">[8]Import!$B$789:$F$789</definedName>
    <definedName name="FS_F_VW_01_35097_2_2979_VW__JV_FS_BIDDERS_">[8]Import!$B$917:$L$917</definedName>
    <definedName name="FS_F_VW_01_35097_2_316__JV_FS_RV_AVG_PROTODATA_">[8]Import!$B$475:$E$475</definedName>
    <definedName name="FS_F_VW_01_35097_2_316_1__JV_FS_BAUSTUFE_ANGEBOTE_WAE_">[8]Import!$B$262:$E$262</definedName>
    <definedName name="FS_F_VW_01_35097_2_316_2__JV_FS_BAUSTUFE_ANGEBOTE_WAE_">[8]Import!$B$263:$E$263</definedName>
    <definedName name="FS_F_VW_01_35097_2_316_EUR__JV_FS_PR_EX_RATES_DATUM_REC_">[8]Import!$B$784:$F$784</definedName>
    <definedName name="FS_F_VW_01_35097_2_316_SK__JV_FS_BIDDERS_">[8]Import!$B$900:$L$900</definedName>
    <definedName name="FS_F_VW_01_35097_2_3478__JV_FS_RV_AVG_PROTODATA_">[8]Import!$B$481:$E$481</definedName>
    <definedName name="FS_F_VW_01_35097_2_3478_1__JV_FS_BAUSTUFE_ANGEBOTE_WAE_">[8]Import!$B$274:$E$274</definedName>
    <definedName name="FS_F_VW_01_35097_2_3478_2__JV_FS_BAUSTUFE_ANGEBOTE_WAE_">[8]Import!$B$275:$E$275</definedName>
    <definedName name="FS_F_VW_01_35097_2_3478_EUR__JV_FS_PR_EX_RATES_DATUM_REC_">[8]Import!$B$790:$F$790</definedName>
    <definedName name="FS_F_VW_01_35097_2_3478_ST__JV_FS_BIDDERS_">[8]Import!$B$907:$L$907</definedName>
    <definedName name="FS_F_VW_01_35097_2_37__JV_FS_BEDARFE_">[8]Import!$B$127:$E$127</definedName>
    <definedName name="FS_F_VW_01_35097_2_37_13030__JV_FS_BEDARFE_PREISE_QUOTE_">[8]Import!$B$51:$L$51</definedName>
    <definedName name="FS_F_VW_01_35097_2_37_20328__JV_FS_BEDARFE_PREISE_QUOTE_">[8]Import!$B$52:$L$52</definedName>
    <definedName name="FS_F_VW_01_35097_2_37_29344__JV_FS_BEDARFE_PREISE_QUOTE_">[8]Import!$B$53:$L$53</definedName>
    <definedName name="FS_F_VW_01_35097_2_37_2979__JV_FS_BEDARFE_PREISE_QUOTE_">[8]Import!$B$50:$L$50</definedName>
    <definedName name="FS_F_VW_01_35097_2_37_43249__JV_FS_BEDARFE_PREISE_QUOTE_">[8]Import!$B$54:$L$54</definedName>
    <definedName name="FS_F_VW_01_35097_2_38597__JV_FS_RV_AVG_PROTODATA_">[8]Import!$B$500:$E$500</definedName>
    <definedName name="FS_F_VW_01_35097_2_38597_1__JV_FS_BAUSTUFE_ANGEBOTE_WAE_">[8]Import!$B$312:$E$312</definedName>
    <definedName name="FS_F_VW_01_35097_2_38597_2__JV_FS_BAUSTUFE_ANGEBOTE_WAE_">[8]Import!$B$313:$E$313</definedName>
    <definedName name="FS_F_VW_01_35097_2_38597_EUR__JV_FS_PR_EX_RATES_DATUM_REC_">[8]Import!$B$809:$F$809</definedName>
    <definedName name="FS_F_VW_01_35097_2_38597_ZA__JV_FS_BIDDERS_">[8]Import!$B$904:$L$904</definedName>
    <definedName name="FS_F_VW_01_35097_2_43249__JV_FS_ANGEBOTSUEBERSICHT_">[8]Import!$B$163:$D$163</definedName>
    <definedName name="FS_F_VW_01_35097_2_43249__JV_FS_AVG_PRICE_">[8]Import!$B$188:$F$188</definedName>
    <definedName name="FS_F_VW_01_35097_2_43249__JV_FS_BWERTSHEET_">[8]Import!$B$622:$AH$622</definedName>
    <definedName name="FS_F_VW_01_35097_2_43249__JV_FS_COMPARISON_">[8]Import!$B$572:$S$572</definedName>
    <definedName name="FS_F_VW_01_35097_2_43249__JV_FS_REC_LIEF_">[8]Import!$B$1303:$P$1303</definedName>
    <definedName name="FS_F_VW_01_35097_2_43249__JV_FS_RV_AVG_PROTODATA_">[8]Import!$B$501:$E$501</definedName>
    <definedName name="FS_F_VW_01_35097_2_43249__JV_FS_RV_LTERM_PNACHLASS_">[8]Import!$B$597:$X$597</definedName>
    <definedName name="FS_F_VW_01_35097_2_43249_1__JV_FS_BAUSTUFE_ANGEBOTE_WAE_">[8]Import!$B$314:$E$314</definedName>
    <definedName name="FS_F_VW_01_35097_2_43249_11__JV_FS_REC_">[8]Import!$B$1134:$Q$1134</definedName>
    <definedName name="FS_F_VW_01_35097_2_43249_2__JV_FS_BAUSTUFE_ANGEBOTE_WAE_">[8]Import!$B$315:$E$315</definedName>
    <definedName name="FS_F_VW_01_35097_2_43249_28__JV_FS_REC_">[8]Import!$B$1135:$Q$1135</definedName>
    <definedName name="FS_F_VW_01_35097_2_43249_37__JV_FS_REC_">[8]Import!$B$1136:$Q$1136</definedName>
    <definedName name="FS_F_VW_01_35097_2_43249_46__JV_FS_REC_">[8]Import!$B$1137:$Q$1137</definedName>
    <definedName name="FS_F_VW_01_35097_2_43249_68__JV_FS_REC_">[8]Import!$B$1138:$Q$1138</definedName>
    <definedName name="FS_F_VW_01_35097_2_43249_EUR__JV_FS_PR_EX_RATES_DATUM_REC_">[8]Import!$B$810:$F$810</definedName>
    <definedName name="FS_F_VW_01_35097_2_43249_VW__JV_FS_BIDDERS_">[8]Import!$B$921:$L$921</definedName>
    <definedName name="FS_F_VW_01_35097_2_46__JV_FS_BEDARFE_">[8]Import!$B$128:$E$128</definedName>
    <definedName name="FS_F_VW_01_35097_2_46_13030__JV_FS_BEDARFE_PREISE_QUOTE_">[8]Import!$B$56:$L$56</definedName>
    <definedName name="FS_F_VW_01_35097_2_46_20328__JV_FS_BEDARFE_PREISE_QUOTE_">[8]Import!$B$57:$L$57</definedName>
    <definedName name="FS_F_VW_01_35097_2_46_29344__JV_FS_BEDARFE_PREISE_QUOTE_">[8]Import!$B$58:$L$58</definedName>
    <definedName name="FS_F_VW_01_35097_2_46_2979__JV_FS_BEDARFE_PREISE_QUOTE_">[8]Import!$B$55:$L$55</definedName>
    <definedName name="FS_F_VW_01_35097_2_46_43249__JV_FS_BEDARFE_PREISE_QUOTE_">[8]Import!$B$59:$L$59</definedName>
    <definedName name="FS_F_VW_01_35097_2_68__JV_FS_BEDARFE_">[8]Import!$B$129:$E$129</definedName>
    <definedName name="FS_F_VW_01_35097_2_68_13030__JV_FS_BEDARFE_PREISE_QUOTE_">[8]Import!$B$61:$L$61</definedName>
    <definedName name="FS_F_VW_01_35097_2_68_20328__JV_FS_BEDARFE_PREISE_QUOTE_">[8]Import!$B$62:$L$62</definedName>
    <definedName name="FS_F_VW_01_35097_2_68_29344__JV_FS_BEDARFE_PREISE_QUOTE_">[8]Import!$B$63:$L$63</definedName>
    <definedName name="FS_F_VW_01_35097_2_68_2979__JV_FS_BEDARFE_PREISE_QUOTE_">[8]Import!$B$60:$L$60</definedName>
    <definedName name="FS_F_VW_01_35097_2_68_43249__JV_FS_BEDARFE_PREISE_QUOTE_">[8]Import!$B$64:$L$64</definedName>
    <definedName name="FS_F_VW_01_35097_2_8319__JV_FS_RV_AVG_PROTODATA_">[8]Import!$B$482:$E$482</definedName>
    <definedName name="FS_F_VW_01_35097_2_8319_1__JV_FS_BAUSTUFE_ANGEBOTE_WAE_">[8]Import!$B$276:$E$276</definedName>
    <definedName name="FS_F_VW_01_35097_2_8319_2__JV_FS_BAUSTUFE_ANGEBOTE_WAE_">[8]Import!$B$277:$E$277</definedName>
    <definedName name="FS_F_VW_01_35097_2_8319_EUR__JV_FS_PR_EX_RATES_DATUM_REC_">[8]Import!$B$791:$F$791</definedName>
    <definedName name="FS_F_VW_01_35097_2_8319_VW__JV_FS_BIDDERS_">[8]Import!$B$918:$L$918</definedName>
    <definedName name="FS_F_VW_01_35097_2_EUR_11330__JV_FS_PR_EX_RATES_DATUM_COMP_">[8]Import!$B$666:$F$666</definedName>
    <definedName name="FS_F_VW_01_35097_2_EUR_11451__JV_FS_PR_EX_RATES_DATUM_COMP_">[8]Import!$B$667:$F$667</definedName>
    <definedName name="FS_F_VW_01_35097_2_EUR_13030__JV_FS_PR_EX_RATES_DATUM_COMP_">[8]Import!$B$689:$F$689</definedName>
    <definedName name="FS_F_VW_01_35097_2_EUR_1328__JV_FS_PR_EX_RATES_DATUM_COMP_">[8]Import!$B$669:$F$669</definedName>
    <definedName name="FS_F_VW_01_35097_2_EUR_1462__JV_FS_PR_EX_RATES_DATUM_COMP_">[8]Import!$B$670:$F$670</definedName>
    <definedName name="FS_F_VW_01_35097_2_EUR_15245__JV_FS_PR_EX_RATES_DATUM_COMP_">[8]Import!$B$678:$F$678</definedName>
    <definedName name="FS_F_VW_01_35097_2_EUR_159__JV_FS_PR_EX_RATES_DATUM_COMP_">[8]Import!$B$679:$F$679</definedName>
    <definedName name="FS_F_VW_01_35097_2_EUR_18244__JV_FS_PR_EX_RATES_DATUM_COMP_">[8]Import!$B$673:$F$673</definedName>
    <definedName name="FS_F_VW_01_35097_2_EUR_18245__JV_FS_PR_EX_RATES_DATUM_COMP_">[8]Import!$B$674:$F$674</definedName>
    <definedName name="FS_F_VW_01_35097_2_EUR_19964__JV_FS_PR_EX_RATES_DATUM_COMP_">[8]Import!$B$681:$F$681</definedName>
    <definedName name="FS_F_VW_01_35097_2_EUR_20328__JV_FS_PR_EX_RATES_DATUM_COMP_">[8]Import!$B$690:$F$690</definedName>
    <definedName name="FS_F_VW_01_35097_2_EUR_2261__JV_FS_PR_EX_RATES_DATUM_COMP_">[8]Import!$B$686:$F$686</definedName>
    <definedName name="FS_F_VW_01_35097_2_EUR_23586__JV_FS_PR_EX_RATES_DATUM_COMP_">[8]Import!$B$672:$F$672</definedName>
    <definedName name="FS_F_VW_01_35097_2_EUR_24968__JV_FS_PR_EX_RATES_DATUM_COMP_">[8]Import!$B$682:$F$682</definedName>
    <definedName name="FS_F_VW_01_35097_2_EUR_24969__JV_FS_PR_EX_RATES_DATUM_COMP_">[8]Import!$B$683:$F$683</definedName>
    <definedName name="FS_F_VW_01_35097_2_EUR_25756__JV_FS_PR_EX_RATES_DATUM_COMP_">[8]Import!$B$675:$F$675</definedName>
    <definedName name="FS_F_VW_01_35097_2_EUR_2609__JV_FS_PR_EX_RATES_DATUM_COMP_">[8]Import!$B$676:$F$676</definedName>
    <definedName name="FS_F_VW_01_35097_2_EUR_27724__JV_FS_PR_EX_RATES_DATUM_COMP_">[8]Import!$B$684:$F$684</definedName>
    <definedName name="FS_F_VW_01_35097_2_EUR_27909__JV_FS_PR_EX_RATES_DATUM_COMP_">[8]Import!$B$685:$F$685</definedName>
    <definedName name="FS_F_VW_01_35097_2_EUR_28671__JV_FS_PR_EX_RATES_DATUM_COMP_">[8]Import!$B$668:$F$668</definedName>
    <definedName name="FS_F_VW_01_35097_2_EUR_28746__JV_FS_PR_EX_RATES_DATUM_COMP_">[8]Import!$B$671:$F$671</definedName>
    <definedName name="FS_F_VW_01_35097_2_EUR_29344__JV_FS_PR_EX_RATES_DATUM_COMP_">[8]Import!$B$691:$F$691</definedName>
    <definedName name="FS_F_VW_01_35097_2_EUR_2979__JV_FS_PR_EX_RATES_DATUM_COMP_">[8]Import!$B$687:$F$687</definedName>
    <definedName name="FS_F_VW_01_35097_2_EUR_316__JV_FS_PR_EX_RATES_DATUM_COMP_">[8]Import!$B$677:$F$677</definedName>
    <definedName name="FS_F_VW_01_35097_2_EUR_3478__JV_FS_PR_EX_RATES_DATUM_COMP_">[8]Import!$B$680:$F$680</definedName>
    <definedName name="FS_F_VW_01_35097_2_EUR_38597__JV_FS_PR_EX_RATES_DATUM_COMP_">[8]Import!$B$693:$F$693</definedName>
    <definedName name="FS_F_VW_01_35097_2_EUR_43249__JV_FS_PR_EX_RATES_DATUM_COMP_">[8]Import!$B$692:$F$692</definedName>
    <definedName name="FS_F_VW_01_35097_2_EUR_8319__JV_FS_PR_EX_RATES_DATUM_COMP_">[8]Import!$B$688:$F$688</definedName>
    <definedName name="FS_F_VW_01_35097_3__FS_NEUTEILE_">[8]Import!$B$147:$D$147</definedName>
    <definedName name="FS_F_VW_01_35097_3__JV_FS_PRAESENTATIONEN_">[8]Import!$B$8:$AN$8</definedName>
    <definedName name="FS_F_VW_01_35097_3_1__V_FS_BAUSTUFE_VORGABEN_STK_">[8]Import!$B$437:$D$437</definedName>
    <definedName name="FS_F_VW_01_35097_3_11__JV_FS_BEDARFE_">[8]Import!$B$130:$E$130</definedName>
    <definedName name="FS_F_VW_01_35097_3_11_13030__JV_FS_BEDARFE_PREISE_QUOTE_">[8]Import!$B$66:$L$66</definedName>
    <definedName name="FS_F_VW_01_35097_3_11_20328__JV_FS_BEDARFE_PREISE_QUOTE_">[8]Import!$B$67:$L$67</definedName>
    <definedName name="FS_F_VW_01_35097_3_11_29344__JV_FS_BEDARFE_PREISE_QUOTE_">[8]Import!$B$68:$L$68</definedName>
    <definedName name="FS_F_VW_01_35097_3_11_2979__JV_FS_BEDARFE_PREISE_QUOTE_">[8]Import!$B$65:$L$65</definedName>
    <definedName name="FS_F_VW_01_35097_3_11_43249__JV_FS_BEDARFE_PREISE_QUOTE_">[8]Import!$B$69:$L$69</definedName>
    <definedName name="FS_F_VW_01_35097_3_11330__JV_FS_RV_AVG_PROTODATA_">[8]Import!$B$511:$E$511</definedName>
    <definedName name="FS_F_VW_01_35097_3_11330_1__JV_FS_BAUSTUFE_ANGEBOTE_WAE_">[8]Import!$B$334:$E$334</definedName>
    <definedName name="FS_F_VW_01_35097_3_11330_11__JV_FS_REC_">[8]Import!$B$1164:$Q$1164</definedName>
    <definedName name="FS_F_VW_01_35097_3_11330_2__JV_FS_BAUSTUFE_ANGEBOTE_WAE_">[8]Import!$B$335:$E$335</definedName>
    <definedName name="FS_F_VW_01_35097_3_11330_28__JV_FS_REC_">[8]Import!$B$1165:$Q$1165</definedName>
    <definedName name="FS_F_VW_01_35097_3_11330_37__JV_FS_REC_">[8]Import!$B$1166:$Q$1166</definedName>
    <definedName name="FS_F_VW_01_35097_3_11330_46__JV_FS_REC_">[8]Import!$B$1167:$Q$1167</definedName>
    <definedName name="FS_F_VW_01_35097_3_11330_68__JV_FS_REC_">[8]Import!$B$1168:$Q$1168</definedName>
    <definedName name="FS_F_VW_01_35097_3_11330_BR__JV_FS_BIDDERS_">[8]Import!$B$931:$L$931</definedName>
    <definedName name="FS_F_VW_01_35097_3_11330_EUR__JV_FS_PR_EX_RATES_DATUM_REC_">[8]Import!$B$820:$F$820</definedName>
    <definedName name="FS_F_VW_01_35097_3_11451__JV_FS_RV_AVG_PROTODATA_">[8]Import!$B$512:$E$512</definedName>
    <definedName name="FS_F_VW_01_35097_3_11451_1__JV_FS_BAUSTUFE_ANGEBOTE_WAE_">[8]Import!$B$336:$E$336</definedName>
    <definedName name="FS_F_VW_01_35097_3_11451_2__JV_FS_BAUSTUFE_ANGEBOTE_WAE_">[8]Import!$B$337:$E$337</definedName>
    <definedName name="FS_F_VW_01_35097_3_11451_BR__JV_FS_BIDDERS_">[8]Import!$B$938:$L$938</definedName>
    <definedName name="FS_F_VW_01_35097_3_11451_EUR__JV_FS_PR_EX_RATES_DATUM_REC_">[8]Import!$B$821:$F$821</definedName>
    <definedName name="FS_F_VW_01_35097_3_13030__JV_FS_ANGEBOTSUEBERSICHT_">[8]Import!$B$164:$D$164</definedName>
    <definedName name="FS_F_VW_01_35097_3_13030__JV_FS_AVG_PRICE_">[8]Import!$B$190:$F$190</definedName>
    <definedName name="FS_F_VW_01_35097_3_13030__JV_FS_BWERTSHEET_">[8]Import!$B$624:$AH$624</definedName>
    <definedName name="FS_F_VW_01_35097_3_13030__JV_FS_COMPARISON_">[8]Import!$B$574:$S$574</definedName>
    <definedName name="FS_F_VW_01_35097_3_13030__JV_FS_REC_LIEF_">[8]Import!$B$1305:$P$1305</definedName>
    <definedName name="FS_F_VW_01_35097_3_13030__JV_FS_RV_AVG_PROTODATA_">[8]Import!$B$513:$E$513</definedName>
    <definedName name="FS_F_VW_01_35097_3_13030__JV_FS_RV_LTERM_PNACHLASS_">[8]Import!$B$599:$X$599</definedName>
    <definedName name="FS_F_VW_01_35097_3_13030_1__JV_FS_BAUSTUFE_ANGEBOTE_WAE_">[8]Import!$B$338:$E$338</definedName>
    <definedName name="FS_F_VW_01_35097_3_13030_11__JV_FS_REC_">[8]Import!$B$1169:$Q$1169</definedName>
    <definedName name="FS_F_VW_01_35097_3_13030_2__JV_FS_BAUSTUFE_ANGEBOTE_WAE_">[8]Import!$B$339:$E$339</definedName>
    <definedName name="FS_F_VW_01_35097_3_13030_28__JV_FS_REC_">[8]Import!$B$1170:$Q$1170</definedName>
    <definedName name="FS_F_VW_01_35097_3_13030_37__JV_FS_REC_">[8]Import!$B$1171:$Q$1171</definedName>
    <definedName name="FS_F_VW_01_35097_3_13030_46__JV_FS_REC_">[8]Import!$B$1172:$Q$1172</definedName>
    <definedName name="FS_F_VW_01_35097_3_13030_68__JV_FS_REC_">[8]Import!$B$1173:$Q$1173</definedName>
    <definedName name="FS_F_VW_01_35097_3_13030_EUR__JV_FS_PR_EX_RATES_DATUM_REC_">[8]Import!$B$822:$F$822</definedName>
    <definedName name="FS_F_VW_01_35097_3_13030_VW__JV_FS_BIDDERS_">[8]Import!$B$929:$L$929</definedName>
    <definedName name="FS_F_VW_01_35097_3_1328__JV_FS_RV_AVG_PROTODATA_">[8]Import!$B$504:$E$504</definedName>
    <definedName name="FS_F_VW_01_35097_3_1328_1__JV_FS_BAUSTUFE_ANGEBOTE_WAE_">[8]Import!$B$320:$E$320</definedName>
    <definedName name="FS_F_VW_01_35097_3_1328_2__JV_FS_BAUSTUFE_ANGEBOTE_WAE_">[8]Import!$B$321:$E$321</definedName>
    <definedName name="FS_F_VW_01_35097_3_1328_BX__JV_FS_BIDDERS_">[8]Import!$B$941:$L$941</definedName>
    <definedName name="FS_F_VW_01_35097_3_1328_EUR__JV_FS_PR_EX_RATES_DATUM_REC_">[8]Import!$B$813:$F$813</definedName>
    <definedName name="FS_F_VW_01_35097_3_1462__JV_FS_RV_AVG_PROTODATA_">[8]Import!$B$505:$E$505</definedName>
    <definedName name="FS_F_VW_01_35097_3_1462_1__JV_FS_BAUSTUFE_ANGEBOTE_WAE_">[8]Import!$B$322:$E$322</definedName>
    <definedName name="FS_F_VW_01_35097_3_1462_11__JV_FS_REC_">[8]Import!$B$1144:$Q$1144</definedName>
    <definedName name="FS_F_VW_01_35097_3_1462_2__JV_FS_BAUSTUFE_ANGEBOTE_WAE_">[8]Import!$B$323:$E$323</definedName>
    <definedName name="FS_F_VW_01_35097_3_1462_28__JV_FS_REC_">[8]Import!$B$1145:$Q$1145</definedName>
    <definedName name="FS_F_VW_01_35097_3_1462_37__JV_FS_REC_">[8]Import!$B$1146:$Q$1146</definedName>
    <definedName name="FS_F_VW_01_35097_3_1462_46__JV_FS_REC_">[8]Import!$B$1147:$Q$1147</definedName>
    <definedName name="FS_F_VW_01_35097_3_1462_68__JV_FS_REC_">[8]Import!$B$1148:$Q$1148</definedName>
    <definedName name="FS_F_VW_01_35097_3_1462_BX__JV_FS_BIDDERS_">[8]Import!$B$937:$L$937</definedName>
    <definedName name="FS_F_VW_01_35097_3_1462_EUR__JV_FS_PR_EX_RATES_DATUM_REC_">[8]Import!$B$814:$F$814</definedName>
    <definedName name="FS_F_VW_01_35097_3_15245__JV_FS_RV_AVG_PROTODATA_">[8]Import!$B$514:$E$514</definedName>
    <definedName name="FS_F_VW_01_35097_3_15245_1__JV_FS_BAUSTUFE_ANGEBOTE_WAE_">[8]Import!$B$340:$E$340</definedName>
    <definedName name="FS_F_VW_01_35097_3_15245_2__JV_FS_BAUSTUFE_ANGEBOTE_WAE_">[8]Import!$B$341:$E$341</definedName>
    <definedName name="FS_F_VW_01_35097_3_15245_EUR__JV_FS_PR_EX_RATES_DATUM_REC_">[8]Import!$B$823:$F$823</definedName>
    <definedName name="FS_F_VW_01_35097_3_15245_SK__JV_FS_BIDDERS_">[8]Import!$B$933:$L$933</definedName>
    <definedName name="FS_F_VW_01_35097_3_159__JV_FS_RV_AVG_PROTODATA_">[8]Import!$B$502:$E$502</definedName>
    <definedName name="FS_F_VW_01_35097_3_159_1__JV_FS_BAUSTUFE_ANGEBOTE_WAE_">[8]Import!$B$316:$E$316</definedName>
    <definedName name="FS_F_VW_01_35097_3_159_11__JV_FS_REC_">[8]Import!$B$1139:$Q$1139</definedName>
    <definedName name="FS_F_VW_01_35097_3_159_2__JV_FS_BAUSTUFE_ANGEBOTE_WAE_">[8]Import!$B$317:$E$317</definedName>
    <definedName name="FS_F_VW_01_35097_3_159_28__JV_FS_REC_">[8]Import!$B$1140:$Q$1140</definedName>
    <definedName name="FS_F_VW_01_35097_3_159_37__JV_FS_REC_">[8]Import!$B$1141:$Q$1141</definedName>
    <definedName name="FS_F_VW_01_35097_3_159_46__JV_FS_REC_">[8]Import!$B$1142:$Q$1142</definedName>
    <definedName name="FS_F_VW_01_35097_3_159_68__JV_FS_REC_">[8]Import!$B$1143:$Q$1143</definedName>
    <definedName name="FS_F_VW_01_35097_3_159_EUR__JV_FS_PR_EX_RATES_DATUM_REC_">[8]Import!$B$811:$F$811</definedName>
    <definedName name="FS_F_VW_01_35097_3_159_ST__JV_FS_BIDDERS_">[8]Import!$B$947:$L$947</definedName>
    <definedName name="FS_F_VW_01_35097_3_18244__JV_FS_RV_AVG_PROTODATA_">[8]Import!$B$515:$E$515</definedName>
    <definedName name="FS_F_VW_01_35097_3_18244_1__JV_FS_BAUSTUFE_ANGEBOTE_WAE_">[8]Import!$B$342:$E$342</definedName>
    <definedName name="FS_F_VW_01_35097_3_18244_2__JV_FS_BAUSTUFE_ANGEBOTE_WAE_">[8]Import!$B$343:$E$343</definedName>
    <definedName name="FS_F_VW_01_35097_3_18244_EUR__JV_FS_PR_EX_RATES_DATUM_REC_">[8]Import!$B$824:$F$824</definedName>
    <definedName name="FS_F_VW_01_35097_3_18244_MX__JV_FS_BIDDERS_">[8]Import!$B$940:$L$940</definedName>
    <definedName name="FS_F_VW_01_35097_3_18245__JV_FS_RV_AVG_PROTODATA_">[8]Import!$B$516:$E$516</definedName>
    <definedName name="FS_F_VW_01_35097_3_18245_1__JV_FS_BAUSTUFE_ANGEBOTE_WAE_">[8]Import!$B$344:$E$344</definedName>
    <definedName name="FS_F_VW_01_35097_3_18245_2__JV_FS_BAUSTUFE_ANGEBOTE_WAE_">[8]Import!$B$345:$E$345</definedName>
    <definedName name="FS_F_VW_01_35097_3_18245_EUR__JV_FS_PR_EX_RATES_DATUM_REC_">[8]Import!$B$825:$F$825</definedName>
    <definedName name="FS_F_VW_01_35097_3_18245_MX__JV_FS_BIDDERS_">[8]Import!$B$943:$L$943</definedName>
    <definedName name="FS_F_VW_01_35097_3_19964__JV_FS_RV_AVG_PROTODATA_">[8]Import!$B$517:$E$517</definedName>
    <definedName name="FS_F_VW_01_35097_3_19964_1__JV_FS_BAUSTUFE_ANGEBOTE_WAE_">[8]Import!$B$346:$E$346</definedName>
    <definedName name="FS_F_VW_01_35097_3_19964_11__JV_FS_REC_">[8]Import!$B$1174:$Q$1174</definedName>
    <definedName name="FS_F_VW_01_35097_3_19964_2__JV_FS_BAUSTUFE_ANGEBOTE_WAE_">[8]Import!$B$347:$E$347</definedName>
    <definedName name="FS_F_VW_01_35097_3_19964_28__JV_FS_REC_">[8]Import!$B$1175:$Q$1175</definedName>
    <definedName name="FS_F_VW_01_35097_3_19964_37__JV_FS_REC_">[8]Import!$B$1176:$Q$1176</definedName>
    <definedName name="FS_F_VW_01_35097_3_19964_46__JV_FS_REC_">[8]Import!$B$1177:$Q$1177</definedName>
    <definedName name="FS_F_VW_01_35097_3_19964_68__JV_FS_REC_">[8]Import!$B$1178:$Q$1178</definedName>
    <definedName name="FS_F_VW_01_35097_3_19964_EUR__JV_FS_PR_EX_RATES_DATUM_REC_">[8]Import!$B$826:$F$826</definedName>
    <definedName name="FS_F_VW_01_35097_3_19964_TR__JV_FS_BIDDERS_">[8]Import!$B$950:$L$950</definedName>
    <definedName name="FS_F_VW_01_35097_3_2__V_FS_BAUSTUFE_VORGABEN_STK_">[8]Import!$B$438:$D$438</definedName>
    <definedName name="FS_F_VW_01_35097_3_20328__JV_FS_ANGEBOTSUEBERSICHT_">[8]Import!$B$165:$D$165</definedName>
    <definedName name="FS_F_VW_01_35097_3_20328__JV_FS_AVG_PRICE_">[8]Import!$B$191:$F$191</definedName>
    <definedName name="FS_F_VW_01_35097_3_20328__JV_FS_BWERTSHEET_">[8]Import!$B$625:$AH$625</definedName>
    <definedName name="FS_F_VW_01_35097_3_20328__JV_FS_COMPARISON_">[8]Import!$B$575:$S$575</definedName>
    <definedName name="FS_F_VW_01_35097_3_20328__JV_FS_REC_LIEF_">[8]Import!$B$1306:$P$1306</definedName>
    <definedName name="FS_F_VW_01_35097_3_20328__JV_FS_RV_AVG_PROTODATA_">[8]Import!$B$518:$E$518</definedName>
    <definedName name="FS_F_VW_01_35097_3_20328__JV_FS_RV_LTERM_PNACHLASS_">[8]Import!$B$600:$X$600</definedName>
    <definedName name="FS_F_VW_01_35097_3_20328_1__JV_FS_BAUSTUFE_ANGEBOTE_WAE_">[8]Import!$B$348:$E$348</definedName>
    <definedName name="FS_F_VW_01_35097_3_20328_11__JV_FS_REC_">[8]Import!$B$1179:$Q$1179</definedName>
    <definedName name="FS_F_VW_01_35097_3_20328_2__JV_FS_BAUSTUFE_ANGEBOTE_WAE_">[8]Import!$B$349:$E$349</definedName>
    <definedName name="FS_F_VW_01_35097_3_20328_28__JV_FS_REC_">[8]Import!$B$1180:$Q$1180</definedName>
    <definedName name="FS_F_VW_01_35097_3_20328_37__JV_FS_REC_">[8]Import!$B$1181:$Q$1181</definedName>
    <definedName name="FS_F_VW_01_35097_3_20328_46__JV_FS_REC_">[8]Import!$B$1182:$Q$1182</definedName>
    <definedName name="FS_F_VW_01_35097_3_20328_68__JV_FS_REC_">[8]Import!$B$1183:$Q$1183</definedName>
    <definedName name="FS_F_VW_01_35097_3_20328_EUR__JV_FS_PR_EX_RATES_DATUM_REC_">[8]Import!$B$827:$F$827</definedName>
    <definedName name="FS_F_VW_01_35097_3_20328_VW__JV_FS_BIDDERS_">[8]Import!$B$934:$L$934</definedName>
    <definedName name="FS_F_VW_01_35097_3_2261__JV_FS_RV_AVG_PROTODATA_">[8]Import!$B$506:$E$506</definedName>
    <definedName name="FS_F_VW_01_35097_3_2261_1__JV_FS_BAUSTUFE_ANGEBOTE_WAE_">[8]Import!$B$324:$E$324</definedName>
    <definedName name="FS_F_VW_01_35097_3_2261_11__JV_FS_REC_">[8]Import!$B$1149:$Q$1149</definedName>
    <definedName name="FS_F_VW_01_35097_3_2261_2__JV_FS_BAUSTUFE_ANGEBOTE_WAE_">[8]Import!$B$325:$E$325</definedName>
    <definedName name="FS_F_VW_01_35097_3_2261_28__JV_FS_REC_">[8]Import!$B$1150:$Q$1150</definedName>
    <definedName name="FS_F_VW_01_35097_3_2261_37__JV_FS_REC_">[8]Import!$B$1151:$Q$1151</definedName>
    <definedName name="FS_F_VW_01_35097_3_2261_46__JV_FS_REC_">[8]Import!$B$1152:$Q$1152</definedName>
    <definedName name="FS_F_VW_01_35097_3_2261_68__JV_FS_REC_">[8]Import!$B$1153:$Q$1153</definedName>
    <definedName name="FS_F_VW_01_35097_3_2261_EUR__JV_FS_PR_EX_RATES_DATUM_REC_">[8]Import!$B$815:$F$815</definedName>
    <definedName name="FS_F_VW_01_35097_3_2261_VW__JV_FS_BIDDERS_">[8]Import!$B$939:$L$939</definedName>
    <definedName name="FS_F_VW_01_35097_3_23586__JV_FS_RV_AVG_PROTODATA_">[8]Import!$B$519:$E$519</definedName>
    <definedName name="FS_F_VW_01_35097_3_23586_1__JV_FS_BAUSTUFE_ANGEBOTE_WAE_">[8]Import!$B$350:$E$350</definedName>
    <definedName name="FS_F_VW_01_35097_3_23586_11__JV_FS_REC_">[8]Import!$B$1184:$Q$1184</definedName>
    <definedName name="FS_F_VW_01_35097_3_23586_2__JV_FS_BAUSTUFE_ANGEBOTE_WAE_">[8]Import!$B$351:$E$351</definedName>
    <definedName name="FS_F_VW_01_35097_3_23586_28__JV_FS_REC_">[8]Import!$B$1185:$Q$1185</definedName>
    <definedName name="FS_F_VW_01_35097_3_23586_37__JV_FS_REC_">[8]Import!$B$1186:$Q$1186</definedName>
    <definedName name="FS_F_VW_01_35097_3_23586_46__JV_FS_REC_">[8]Import!$B$1187:$Q$1187</definedName>
    <definedName name="FS_F_VW_01_35097_3_23586_68__JV_FS_REC_">[8]Import!$B$1188:$Q$1188</definedName>
    <definedName name="FS_F_VW_01_35097_3_23586_EUR__JV_FS_PR_EX_RATES_DATUM_REC_">[8]Import!$B$828:$F$828</definedName>
    <definedName name="FS_F_VW_01_35097_3_23586_HA__JV_FS_BIDDERS_">[8]Import!$B$955:$L$955</definedName>
    <definedName name="FS_F_VW_01_35097_3_24968__JV_FS_RV_AVG_PROTODATA_">[8]Import!$B$520:$E$520</definedName>
    <definedName name="FS_F_VW_01_35097_3_24968_1__JV_FS_BAUSTUFE_ANGEBOTE_WAE_">[8]Import!$B$352:$E$352</definedName>
    <definedName name="FS_F_VW_01_35097_3_24968_2__JV_FS_BAUSTUFE_ANGEBOTE_WAE_">[8]Import!$B$353:$E$353</definedName>
    <definedName name="FS_F_VW_01_35097_3_24968_EUR__JV_FS_PR_EX_RATES_DATUM_REC_">[8]Import!$B$829:$F$829</definedName>
    <definedName name="FS_F_VW_01_35097_3_24968_US__JV_FS_BIDDERS_">[8]Import!$B$930:$L$930</definedName>
    <definedName name="FS_F_VW_01_35097_3_24969__JV_FS_RV_AVG_PROTODATA_">[8]Import!$B$521:$E$521</definedName>
    <definedName name="FS_F_VW_01_35097_3_24969_1__JV_FS_BAUSTUFE_ANGEBOTE_WAE_">[8]Import!$B$354:$E$354</definedName>
    <definedName name="FS_F_VW_01_35097_3_24969_11__JV_FS_REC_">[8]Import!$B$1189:$Q$1189</definedName>
    <definedName name="FS_F_VW_01_35097_3_24969_2__JV_FS_BAUSTUFE_ANGEBOTE_WAE_">[8]Import!$B$355:$E$355</definedName>
    <definedName name="FS_F_VW_01_35097_3_24969_28__JV_FS_REC_">[8]Import!$B$1190:$Q$1190</definedName>
    <definedName name="FS_F_VW_01_35097_3_24969_37__JV_FS_REC_">[8]Import!$B$1191:$Q$1191</definedName>
    <definedName name="FS_F_VW_01_35097_3_24969_46__JV_FS_REC_">[8]Import!$B$1192:$Q$1192</definedName>
    <definedName name="FS_F_VW_01_35097_3_24969_68__JV_FS_REC_">[8]Import!$B$1193:$Q$1193</definedName>
    <definedName name="FS_F_VW_01_35097_3_24969_EUR__JV_FS_PR_EX_RATES_DATUM_REC_">[8]Import!$B$830:$F$830</definedName>
    <definedName name="FS_F_VW_01_35097_3_24969_US__JV_FS_BIDDERS_">[8]Import!$B$951:$L$951</definedName>
    <definedName name="FS_F_VW_01_35097_3_25756__JV_FS_RV_AVG_PROTODATA_">[8]Import!$B$522:$E$522</definedName>
    <definedName name="FS_F_VW_01_35097_3_25756_1__JV_FS_BAUSTUFE_ANGEBOTE_WAE_">[8]Import!$B$356:$E$356</definedName>
    <definedName name="FS_F_VW_01_35097_3_25756_2__JV_FS_BAUSTUFE_ANGEBOTE_WAE_">[8]Import!$B$357:$E$357</definedName>
    <definedName name="FS_F_VW_01_35097_3_25756_EUR__JV_FS_PR_EX_RATES_DATUM_REC_">[8]Import!$B$831:$F$831</definedName>
    <definedName name="FS_F_VW_01_35097_3_25756_MX__JV_FS_BIDDERS_">[8]Import!$B$936:$L$936</definedName>
    <definedName name="FS_F_VW_01_35097_3_2609__JV_FS_RV_AVG_PROTODATA_">[8]Import!$B$507:$E$507</definedName>
    <definedName name="FS_F_VW_01_35097_3_2609_1__JV_FS_BAUSTUFE_ANGEBOTE_WAE_">[8]Import!$B$326:$E$326</definedName>
    <definedName name="FS_F_VW_01_35097_3_2609_11__JV_FS_REC_">[8]Import!$B$1154:$Q$1154</definedName>
    <definedName name="FS_F_VW_01_35097_3_2609_2__JV_FS_BAUSTUFE_ANGEBOTE_WAE_">[8]Import!$B$327:$E$327</definedName>
    <definedName name="FS_F_VW_01_35097_3_2609_28__JV_FS_REC_">[8]Import!$B$1155:$Q$1155</definedName>
    <definedName name="FS_F_VW_01_35097_3_2609_37__JV_FS_REC_">[8]Import!$B$1156:$Q$1156</definedName>
    <definedName name="FS_F_VW_01_35097_3_2609_46__JV_FS_REC_">[8]Import!$B$1157:$Q$1157</definedName>
    <definedName name="FS_F_VW_01_35097_3_2609_68__JV_FS_REC_">[8]Import!$B$1158:$Q$1158</definedName>
    <definedName name="FS_F_VW_01_35097_3_2609_EUR__JV_FS_PR_EX_RATES_DATUM_REC_">[8]Import!$B$816:$F$816</definedName>
    <definedName name="FS_F_VW_01_35097_3_2609_RR__JV_FS_BIDDERS_">[8]Import!$B$944:$L$944</definedName>
    <definedName name="FS_F_VW_01_35097_3_27724__JV_FS_RV_AVG_PROTODATA_">[8]Import!$B$523:$E$523</definedName>
    <definedName name="FS_F_VW_01_35097_3_27724_1__JV_FS_BAUSTUFE_ANGEBOTE_WAE_">[8]Import!$B$358:$E$358</definedName>
    <definedName name="FS_F_VW_01_35097_3_27724_2__JV_FS_BAUSTUFE_ANGEBOTE_WAE_">[8]Import!$B$359:$E$359</definedName>
    <definedName name="FS_F_VW_01_35097_3_27724_EUR__JV_FS_PR_EX_RATES_DATUM_REC_">[8]Import!$B$832:$F$832</definedName>
    <definedName name="FS_F_VW_01_35097_3_27724_US__JV_FS_BIDDERS_">[8]Import!$B$948:$L$948</definedName>
    <definedName name="FS_F_VW_01_35097_3_27909__JV_FS_RV_AVG_PROTODATA_">[8]Import!$B$524:$E$524</definedName>
    <definedName name="FS_F_VW_01_35097_3_27909_1__JV_FS_BAUSTUFE_ANGEBOTE_WAE_">[8]Import!$B$360:$E$360</definedName>
    <definedName name="FS_F_VW_01_35097_3_27909_11__JV_FS_REC_">[8]Import!$B$1194:$Q$1194</definedName>
    <definedName name="FS_F_VW_01_35097_3_27909_2__JV_FS_BAUSTUFE_ANGEBOTE_WAE_">[8]Import!$B$361:$E$361</definedName>
    <definedName name="FS_F_VW_01_35097_3_27909_28__JV_FS_REC_">[8]Import!$B$1195:$Q$1195</definedName>
    <definedName name="FS_F_VW_01_35097_3_27909_37__JV_FS_REC_">[8]Import!$B$1196:$Q$1196</definedName>
    <definedName name="FS_F_VW_01_35097_3_27909_46__JV_FS_REC_">[8]Import!$B$1197:$Q$1197</definedName>
    <definedName name="FS_F_VW_01_35097_3_27909_68__JV_FS_REC_">[8]Import!$B$1198:$Q$1198</definedName>
    <definedName name="FS_F_VW_01_35097_3_27909_EUR__JV_FS_PR_EX_RATES_DATUM_REC_">[8]Import!$B$833:$F$833</definedName>
    <definedName name="FS_F_VW_01_35097_3_27909_US__JV_FS_BIDDERS_">[8]Import!$B$953:$L$953</definedName>
    <definedName name="FS_F_VW_01_35097_3_28__JV_FS_BEDARFE_">[8]Import!$B$131:$E$131</definedName>
    <definedName name="FS_F_VW_01_35097_3_28_13030__JV_FS_BEDARFE_PREISE_QUOTE_">[8]Import!$B$71:$L$71</definedName>
    <definedName name="FS_F_VW_01_35097_3_28_20328__JV_FS_BEDARFE_PREISE_QUOTE_">[8]Import!$B$72:$L$72</definedName>
    <definedName name="FS_F_VW_01_35097_3_28_29344__JV_FS_BEDARFE_PREISE_QUOTE_">[8]Import!$B$73:$L$73</definedName>
    <definedName name="FS_F_VW_01_35097_3_28_2979__JV_FS_BEDARFE_PREISE_QUOTE_">[8]Import!$B$70:$L$70</definedName>
    <definedName name="FS_F_VW_01_35097_3_28_43249__JV_FS_BEDARFE_PREISE_QUOTE_">[8]Import!$B$74:$L$74</definedName>
    <definedName name="FS_F_VW_01_35097_3_28671__JV_FS_RV_AVG_PROTODATA_">[8]Import!$B$525:$E$525</definedName>
    <definedName name="FS_F_VW_01_35097_3_28671_1__JV_FS_BAUSTUFE_ANGEBOTE_WAE_">[8]Import!$B$362:$E$362</definedName>
    <definedName name="FS_F_VW_01_35097_3_28671_11__JV_FS_REC_">[8]Import!$B$1199:$Q$1199</definedName>
    <definedName name="FS_F_VW_01_35097_3_28671_2__JV_FS_BAUSTUFE_ANGEBOTE_WAE_">[8]Import!$B$363:$E$363</definedName>
    <definedName name="FS_F_VW_01_35097_3_28671_28__JV_FS_REC_">[8]Import!$B$1200:$Q$1200</definedName>
    <definedName name="FS_F_VW_01_35097_3_28671_37__JV_FS_REC_">[8]Import!$B$1201:$Q$1201</definedName>
    <definedName name="FS_F_VW_01_35097_3_28671_46__JV_FS_REC_">[8]Import!$B$1202:$Q$1202</definedName>
    <definedName name="FS_F_VW_01_35097_3_28671_68__JV_FS_REC_">[8]Import!$B$1203:$Q$1203</definedName>
    <definedName name="FS_F_VW_01_35097_3_28671_BR__JV_FS_BIDDERS_">[8]Import!$B$952:$L$952</definedName>
    <definedName name="FS_F_VW_01_35097_3_28671_EUR__JV_FS_PR_EX_RATES_DATUM_REC_">[8]Import!$B$834:$F$834</definedName>
    <definedName name="FS_F_VW_01_35097_3_28746__JV_FS_RV_AVG_PROTODATA_">[8]Import!$B$526:$E$526</definedName>
    <definedName name="FS_F_VW_01_35097_3_28746_1__JV_FS_BAUSTUFE_ANGEBOTE_WAE_">[8]Import!$B$364:$E$364</definedName>
    <definedName name="FS_F_VW_01_35097_3_28746_2__JV_FS_BAUSTUFE_ANGEBOTE_WAE_">[8]Import!$B$365:$E$365</definedName>
    <definedName name="FS_F_VW_01_35097_3_28746_BX__JV_FS_BIDDERS_">[8]Import!$B$954:$L$954</definedName>
    <definedName name="FS_F_VW_01_35097_3_28746_EUR__JV_FS_PR_EX_RATES_DATUM_REC_">[8]Import!$B$835:$F$835</definedName>
    <definedName name="FS_F_VW_01_35097_3_29344__JV_FS_ANGEBOTSUEBERSICHT_">[8]Import!$B$166:$D$166</definedName>
    <definedName name="FS_F_VW_01_35097_3_29344__JV_FS_AVG_PRICE_">[8]Import!$B$192:$F$192</definedName>
    <definedName name="FS_F_VW_01_35097_3_29344__JV_FS_BWERTSHEET_">[8]Import!$B$626:$AH$626</definedName>
    <definedName name="FS_F_VW_01_35097_3_29344__JV_FS_COMPARISON_">[8]Import!$B$576:$S$576</definedName>
    <definedName name="FS_F_VW_01_35097_3_29344__JV_FS_REC_LIEF_">[8]Import!$B$1307:$P$1307</definedName>
    <definedName name="FS_F_VW_01_35097_3_29344__JV_FS_RV_AVG_PROTODATA_">[8]Import!$B$527:$E$527</definedName>
    <definedName name="FS_F_VW_01_35097_3_29344__JV_FS_RV_LTERM_PNACHLASS_">[8]Import!$B$601:$X$601</definedName>
    <definedName name="FS_F_VW_01_35097_3_29344_1__JV_FS_BAUSTUFE_ANGEBOTE_WAE_">[8]Import!$B$366:$E$366</definedName>
    <definedName name="FS_F_VW_01_35097_3_29344_11__JV_FS_REC_">[8]Import!$B$1204:$Q$1204</definedName>
    <definedName name="FS_F_VW_01_35097_3_29344_2__JV_FS_BAUSTUFE_ANGEBOTE_WAE_">[8]Import!$B$367:$E$367</definedName>
    <definedName name="FS_F_VW_01_35097_3_29344_28__JV_FS_REC_">[8]Import!$B$1205:$Q$1205</definedName>
    <definedName name="FS_F_VW_01_35097_3_29344_37__JV_FS_REC_">[8]Import!$B$1206:$Q$1206</definedName>
    <definedName name="FS_F_VW_01_35097_3_29344_46__JV_FS_REC_">[8]Import!$B$1207:$Q$1207</definedName>
    <definedName name="FS_F_VW_01_35097_3_29344_68__JV_FS_REC_">[8]Import!$B$1208:$Q$1208</definedName>
    <definedName name="FS_F_VW_01_35097_3_29344_EUR__JV_FS_PR_EX_RATES_DATUM_REC_">[8]Import!$B$836:$F$836</definedName>
    <definedName name="FS_F_VW_01_35097_3_29344_VW__JV_FS_BIDDERS_">[8]Import!$B$942:$L$942</definedName>
    <definedName name="FS_F_VW_01_35097_3_2979__JV_FS_ANGEBOTSUEBERSICHT_">[8]Import!$B$167:$D$167</definedName>
    <definedName name="FS_F_VW_01_35097_3_2979__JV_FS_AVG_PRICE_">[8]Import!$B$189:$F$189</definedName>
    <definedName name="FS_F_VW_01_35097_3_2979__JV_FS_BWERTSHEET_">[8]Import!$B$623:$AH$623</definedName>
    <definedName name="FS_F_VW_01_35097_3_2979__JV_FS_COMPARISON_">[8]Import!$B$573:$S$573</definedName>
    <definedName name="FS_F_VW_01_35097_3_2979__JV_FS_REC_LIEF_">[8]Import!$B$1304:$P$1304</definedName>
    <definedName name="FS_F_VW_01_35097_3_2979__JV_FS_RV_AVG_PROTODATA_">[8]Import!$B$508:$E$508</definedName>
    <definedName name="FS_F_VW_01_35097_3_2979__JV_FS_RV_LTERM_PNACHLASS_">[8]Import!$B$598:$X$598</definedName>
    <definedName name="FS_F_VW_01_35097_3_2979_1__JV_FS_BAUSTUFE_ANGEBOTE_WAE_">[8]Import!$B$328:$E$328</definedName>
    <definedName name="FS_F_VW_01_35097_3_2979_11__JV_FS_REC_">[8]Import!$B$1159:$Q$1159</definedName>
    <definedName name="FS_F_VW_01_35097_3_2979_2__JV_FS_BAUSTUFE_ANGEBOTE_WAE_">[8]Import!$B$329:$E$329</definedName>
    <definedName name="FS_F_VW_01_35097_3_2979_28__JV_FS_REC_">[8]Import!$B$1160:$Q$1160</definedName>
    <definedName name="FS_F_VW_01_35097_3_2979_37__JV_FS_REC_">[8]Import!$B$1161:$Q$1161</definedName>
    <definedName name="FS_F_VW_01_35097_3_2979_46__JV_FS_REC_">[8]Import!$B$1162:$Q$1162</definedName>
    <definedName name="FS_F_VW_01_35097_3_2979_68__JV_FS_REC_">[8]Import!$B$1163:$Q$1163</definedName>
    <definedName name="FS_F_VW_01_35097_3_2979_EUR__JV_FS_PR_EX_RATES_DATUM_REC_">[8]Import!$B$817:$F$817</definedName>
    <definedName name="FS_F_VW_01_35097_3_2979_VW__JV_FS_BIDDERS_">[8]Import!$B$945:$L$945</definedName>
    <definedName name="FS_F_VW_01_35097_3_316__JV_FS_RV_AVG_PROTODATA_">[8]Import!$B$503:$E$503</definedName>
    <definedName name="FS_F_VW_01_35097_3_316_1__JV_FS_BAUSTUFE_ANGEBOTE_WAE_">[8]Import!$B$318:$E$318</definedName>
    <definedName name="FS_F_VW_01_35097_3_316_2__JV_FS_BAUSTUFE_ANGEBOTE_WAE_">[8]Import!$B$319:$E$319</definedName>
    <definedName name="FS_F_VW_01_35097_3_316_EUR__JV_FS_PR_EX_RATES_DATUM_REC_">[8]Import!$B$812:$F$812</definedName>
    <definedName name="FS_F_VW_01_35097_3_316_SK__JV_FS_BIDDERS_">[8]Import!$B$928:$L$928</definedName>
    <definedName name="FS_F_VW_01_35097_3_3478__JV_FS_RV_AVG_PROTODATA_">[8]Import!$B$509:$E$509</definedName>
    <definedName name="FS_F_VW_01_35097_3_3478_1__JV_FS_BAUSTUFE_ANGEBOTE_WAE_">[8]Import!$B$330:$E$330</definedName>
    <definedName name="FS_F_VW_01_35097_3_3478_2__JV_FS_BAUSTUFE_ANGEBOTE_WAE_">[8]Import!$B$331:$E$331</definedName>
    <definedName name="FS_F_VW_01_35097_3_3478_EUR__JV_FS_PR_EX_RATES_DATUM_REC_">[8]Import!$B$818:$F$818</definedName>
    <definedName name="FS_F_VW_01_35097_3_3478_ST__JV_FS_BIDDERS_">[8]Import!$B$935:$L$935</definedName>
    <definedName name="FS_F_VW_01_35097_3_37__JV_FS_BEDARFE_">[8]Import!$B$132:$E$132</definedName>
    <definedName name="FS_F_VW_01_35097_3_37_13030__JV_FS_BEDARFE_PREISE_QUOTE_">[8]Import!$B$76:$L$76</definedName>
    <definedName name="FS_F_VW_01_35097_3_37_20328__JV_FS_BEDARFE_PREISE_QUOTE_">[8]Import!$B$77:$L$77</definedName>
    <definedName name="FS_F_VW_01_35097_3_37_29344__JV_FS_BEDARFE_PREISE_QUOTE_">[8]Import!$B$78:$L$78</definedName>
    <definedName name="FS_F_VW_01_35097_3_37_2979__JV_FS_BEDARFE_PREISE_QUOTE_">[8]Import!$B$75:$L$75</definedName>
    <definedName name="FS_F_VW_01_35097_3_37_43249__JV_FS_BEDARFE_PREISE_QUOTE_">[8]Import!$B$79:$L$79</definedName>
    <definedName name="FS_F_VW_01_35097_3_38597__JV_FS_RV_AVG_PROTODATA_">[8]Import!$B$528:$E$528</definedName>
    <definedName name="FS_F_VW_01_35097_3_38597_1__JV_FS_BAUSTUFE_ANGEBOTE_WAE_">[8]Import!$B$368:$E$368</definedName>
    <definedName name="FS_F_VW_01_35097_3_38597_2__JV_FS_BAUSTUFE_ANGEBOTE_WAE_">[8]Import!$B$369:$E$369</definedName>
    <definedName name="FS_F_VW_01_35097_3_38597_EUR__JV_FS_PR_EX_RATES_DATUM_REC_">[8]Import!$B$837:$F$837</definedName>
    <definedName name="FS_F_VW_01_35097_3_38597_ZA__JV_FS_BIDDERS_">[8]Import!$B$932:$L$932</definedName>
    <definedName name="FS_F_VW_01_35097_3_43249__JV_FS_ANGEBOTSUEBERSICHT_">[8]Import!$B$168:$D$168</definedName>
    <definedName name="FS_F_VW_01_35097_3_43249__JV_FS_AVG_PRICE_">[8]Import!$B$193:$F$193</definedName>
    <definedName name="FS_F_VW_01_35097_3_43249__JV_FS_BWERTSHEET_">[8]Import!$B$627:$AH$627</definedName>
    <definedName name="FS_F_VW_01_35097_3_43249__JV_FS_COMPARISON_">[8]Import!$B$577:$S$577</definedName>
    <definedName name="FS_F_VW_01_35097_3_43249__JV_FS_REC_LIEF_">[8]Import!$B$1308:$P$1308</definedName>
    <definedName name="FS_F_VW_01_35097_3_43249__JV_FS_RV_AVG_PROTODATA_">[8]Import!$B$529:$E$529</definedName>
    <definedName name="FS_F_VW_01_35097_3_43249__JV_FS_RV_LTERM_PNACHLASS_">[8]Import!$B$602:$X$602</definedName>
    <definedName name="FS_F_VW_01_35097_3_43249_1__JV_FS_BAUSTUFE_ANGEBOTE_WAE_">[8]Import!$B$370:$E$370</definedName>
    <definedName name="FS_F_VW_01_35097_3_43249_11__JV_FS_REC_">[8]Import!$B$1209:$Q$1209</definedName>
    <definedName name="FS_F_VW_01_35097_3_43249_2__JV_FS_BAUSTUFE_ANGEBOTE_WAE_">[8]Import!$B$371:$E$371</definedName>
    <definedName name="FS_F_VW_01_35097_3_43249_28__JV_FS_REC_">[8]Import!$B$1210:$Q$1210</definedName>
    <definedName name="FS_F_VW_01_35097_3_43249_37__JV_FS_REC_">[8]Import!$B$1211:$Q$1211</definedName>
    <definedName name="FS_F_VW_01_35097_3_43249_46__JV_FS_REC_">[8]Import!$B$1212:$Q$1212</definedName>
    <definedName name="FS_F_VW_01_35097_3_43249_68__JV_FS_REC_">[8]Import!$B$1213:$Q$1213</definedName>
    <definedName name="FS_F_VW_01_35097_3_43249_EUR__JV_FS_PR_EX_RATES_DATUM_REC_">[8]Import!$B$838:$F$838</definedName>
    <definedName name="FS_F_VW_01_35097_3_43249_VW__JV_FS_BIDDERS_">[8]Import!$B$949:$L$949</definedName>
    <definedName name="FS_F_VW_01_35097_3_46__JV_FS_BEDARFE_">[8]Import!$B$133:$E$133</definedName>
    <definedName name="FS_F_VW_01_35097_3_46_13030__JV_FS_BEDARFE_PREISE_QUOTE_">[8]Import!$B$81:$L$81</definedName>
    <definedName name="FS_F_VW_01_35097_3_46_20328__JV_FS_BEDARFE_PREISE_QUOTE_">[8]Import!$B$82:$L$82</definedName>
    <definedName name="FS_F_VW_01_35097_3_46_29344__JV_FS_BEDARFE_PREISE_QUOTE_">[8]Import!$B$83:$L$83</definedName>
    <definedName name="FS_F_VW_01_35097_3_46_2979__JV_FS_BEDARFE_PREISE_QUOTE_">[8]Import!$B$80:$L$80</definedName>
    <definedName name="FS_F_VW_01_35097_3_46_43249__JV_FS_BEDARFE_PREISE_QUOTE_">[8]Import!$B$84:$L$84</definedName>
    <definedName name="FS_F_VW_01_35097_3_68__JV_FS_BEDARFE_">[8]Import!$B$134:$E$134</definedName>
    <definedName name="FS_F_VW_01_35097_3_68_13030__JV_FS_BEDARFE_PREISE_QUOTE_">[8]Import!$B$86:$L$86</definedName>
    <definedName name="FS_F_VW_01_35097_3_68_20328__JV_FS_BEDARFE_PREISE_QUOTE_">[8]Import!$B$87:$L$87</definedName>
    <definedName name="FS_F_VW_01_35097_3_68_29344__JV_FS_BEDARFE_PREISE_QUOTE_">[8]Import!$B$88:$L$88</definedName>
    <definedName name="FS_F_VW_01_35097_3_68_2979__JV_FS_BEDARFE_PREISE_QUOTE_">[8]Import!$B$85:$L$85</definedName>
    <definedName name="FS_F_VW_01_35097_3_68_43249__JV_FS_BEDARFE_PREISE_QUOTE_">[8]Import!$B$89:$L$89</definedName>
    <definedName name="FS_F_VW_01_35097_3_8319__JV_FS_RV_AVG_PROTODATA_">[8]Import!$B$510:$E$510</definedName>
    <definedName name="FS_F_VW_01_35097_3_8319_1__JV_FS_BAUSTUFE_ANGEBOTE_WAE_">[8]Import!$B$332:$E$332</definedName>
    <definedName name="FS_F_VW_01_35097_3_8319_2__JV_FS_BAUSTUFE_ANGEBOTE_WAE_">[8]Import!$B$333:$E$333</definedName>
    <definedName name="FS_F_VW_01_35097_3_8319_EUR__JV_FS_PR_EX_RATES_DATUM_REC_">[8]Import!$B$819:$F$819</definedName>
    <definedName name="FS_F_VW_01_35097_3_8319_VW__JV_FS_BIDDERS_">[8]Import!$B$946:$L$946</definedName>
    <definedName name="FS_F_VW_01_35097_3_EUR_11330__JV_FS_PR_EX_RATES_DATUM_COMP_">[8]Import!$B$694:$F$694</definedName>
    <definedName name="FS_F_VW_01_35097_3_EUR_11451__JV_FS_PR_EX_RATES_DATUM_COMP_">[8]Import!$B$695:$F$695</definedName>
    <definedName name="FS_F_VW_01_35097_3_EUR_13030__JV_FS_PR_EX_RATES_DATUM_COMP_">[8]Import!$B$717:$F$717</definedName>
    <definedName name="FS_F_VW_01_35097_3_EUR_1328__JV_FS_PR_EX_RATES_DATUM_COMP_">[8]Import!$B$697:$F$697</definedName>
    <definedName name="FS_F_VW_01_35097_3_EUR_1462__JV_FS_PR_EX_RATES_DATUM_COMP_">[8]Import!$B$698:$F$698</definedName>
    <definedName name="FS_F_VW_01_35097_3_EUR_15245__JV_FS_PR_EX_RATES_DATUM_COMP_">[8]Import!$B$706:$F$706</definedName>
    <definedName name="FS_F_VW_01_35097_3_EUR_159__JV_FS_PR_EX_RATES_DATUM_COMP_">[8]Import!$B$707:$F$707</definedName>
    <definedName name="FS_F_VW_01_35097_3_EUR_18244__JV_FS_PR_EX_RATES_DATUM_COMP_">[8]Import!$B$701:$F$701</definedName>
    <definedName name="FS_F_VW_01_35097_3_EUR_18245__JV_FS_PR_EX_RATES_DATUM_COMP_">[8]Import!$B$702:$F$702</definedName>
    <definedName name="FS_F_VW_01_35097_3_EUR_19964__JV_FS_PR_EX_RATES_DATUM_COMP_">[8]Import!$B$709:$F$709</definedName>
    <definedName name="FS_F_VW_01_35097_3_EUR_20328__JV_FS_PR_EX_RATES_DATUM_COMP_">[8]Import!$B$718:$F$718</definedName>
    <definedName name="FS_F_VW_01_35097_3_EUR_2261__JV_FS_PR_EX_RATES_DATUM_COMP_">[8]Import!$B$714:$F$714</definedName>
    <definedName name="FS_F_VW_01_35097_3_EUR_23586__JV_FS_PR_EX_RATES_DATUM_COMP_">[8]Import!$B$700:$F$700</definedName>
    <definedName name="FS_F_VW_01_35097_3_EUR_24968__JV_FS_PR_EX_RATES_DATUM_COMP_">[8]Import!$B$710:$F$710</definedName>
    <definedName name="FS_F_VW_01_35097_3_EUR_24969__JV_FS_PR_EX_RATES_DATUM_COMP_">[8]Import!$B$711:$F$711</definedName>
    <definedName name="FS_F_VW_01_35097_3_EUR_25756__JV_FS_PR_EX_RATES_DATUM_COMP_">[8]Import!$B$703:$F$703</definedName>
    <definedName name="FS_F_VW_01_35097_3_EUR_2609__JV_FS_PR_EX_RATES_DATUM_COMP_">[8]Import!$B$704:$F$704</definedName>
    <definedName name="FS_F_VW_01_35097_3_EUR_27724__JV_FS_PR_EX_RATES_DATUM_COMP_">[8]Import!$B$712:$F$712</definedName>
    <definedName name="FS_F_VW_01_35097_3_EUR_27909__JV_FS_PR_EX_RATES_DATUM_COMP_">[8]Import!$B$713:$F$713</definedName>
    <definedName name="FS_F_VW_01_35097_3_EUR_28671__JV_FS_PR_EX_RATES_DATUM_COMP_">[8]Import!$B$696:$F$696</definedName>
    <definedName name="FS_F_VW_01_35097_3_EUR_28746__JV_FS_PR_EX_RATES_DATUM_COMP_">[8]Import!$B$699:$F$699</definedName>
    <definedName name="FS_F_VW_01_35097_3_EUR_29344__JV_FS_PR_EX_RATES_DATUM_COMP_">[8]Import!$B$719:$F$719</definedName>
    <definedName name="FS_F_VW_01_35097_3_EUR_2979__JV_FS_PR_EX_RATES_DATUM_COMP_">[8]Import!$B$715:$F$715</definedName>
    <definedName name="FS_F_VW_01_35097_3_EUR_316__JV_FS_PR_EX_RATES_DATUM_COMP_">[8]Import!$B$705:$F$705</definedName>
    <definedName name="FS_F_VW_01_35097_3_EUR_3478__JV_FS_PR_EX_RATES_DATUM_COMP_">[8]Import!$B$708:$F$708</definedName>
    <definedName name="FS_F_VW_01_35097_3_EUR_38597__JV_FS_PR_EX_RATES_DATUM_COMP_">[8]Import!$B$721:$F$721</definedName>
    <definedName name="FS_F_VW_01_35097_3_EUR_43249__JV_FS_PR_EX_RATES_DATUM_COMP_">[8]Import!$B$720:$F$720</definedName>
    <definedName name="FS_F_VW_01_35097_3_EUR_8319__JV_FS_PR_EX_RATES_DATUM_COMP_">[8]Import!$B$716:$F$716</definedName>
    <definedName name="FS_F_VW_01_35097_4__FS_NEUTEILE_">[8]Import!$B$148:$D$148</definedName>
    <definedName name="FS_F_VW_01_35097_4__JV_FS_PRAESENTATIONEN_">[8]Import!$B$9:$AN$9</definedName>
    <definedName name="FS_F_VW_01_35097_4_1__V_FS_BAUSTUFE_VORGABEN_STK_">[8]Import!$B$439:$D$439</definedName>
    <definedName name="FS_F_VW_01_35097_4_11__JV_FS_BEDARFE_">[8]Import!$B$135:$E$135</definedName>
    <definedName name="FS_F_VW_01_35097_4_11_13030__JV_FS_BEDARFE_PREISE_QUOTE_">[8]Import!$B$91:$L$91</definedName>
    <definedName name="FS_F_VW_01_35097_4_11_20328__JV_FS_BEDARFE_PREISE_QUOTE_">[8]Import!$B$92:$L$92</definedName>
    <definedName name="FS_F_VW_01_35097_4_11_29344__JV_FS_BEDARFE_PREISE_QUOTE_">[8]Import!$B$93:$L$93</definedName>
    <definedName name="FS_F_VW_01_35097_4_11_2979__JV_FS_BEDARFE_PREISE_QUOTE_">[8]Import!$B$90:$L$90</definedName>
    <definedName name="FS_F_VW_01_35097_4_11_43249__JV_FS_BEDARFE_PREISE_QUOTE_">[8]Import!$B$94:$L$94</definedName>
    <definedName name="FS_F_VW_01_35097_4_11330__JV_FS_RV_AVG_PROTODATA_">[8]Import!$B$539:$E$539</definedName>
    <definedName name="FS_F_VW_01_35097_4_11330_1__JV_FS_BAUSTUFE_ANGEBOTE_WAE_">[8]Import!$B$390:$E$390</definedName>
    <definedName name="FS_F_VW_01_35097_4_11330_11__JV_FS_REC_">[8]Import!$B$1239:$Q$1239</definedName>
    <definedName name="FS_F_VW_01_35097_4_11330_2__JV_FS_BAUSTUFE_ANGEBOTE_WAE_">[8]Import!$B$391:$E$391</definedName>
    <definedName name="FS_F_VW_01_35097_4_11330_28__JV_FS_REC_">[8]Import!$B$1240:$Q$1240</definedName>
    <definedName name="FS_F_VW_01_35097_4_11330_37__JV_FS_REC_">[8]Import!$B$1241:$Q$1241</definedName>
    <definedName name="FS_F_VW_01_35097_4_11330_46__JV_FS_REC_">[8]Import!$B$1242:$Q$1242</definedName>
    <definedName name="FS_F_VW_01_35097_4_11330_68__JV_FS_REC_">[8]Import!$B$1243:$Q$1243</definedName>
    <definedName name="FS_F_VW_01_35097_4_11330_BR__JV_FS_BIDDERS_">[8]Import!$B$959:$L$959</definedName>
    <definedName name="FS_F_VW_01_35097_4_11330_EUR__JV_FS_PR_EX_RATES_DATUM_REC_">[8]Import!$B$848:$F$848</definedName>
    <definedName name="FS_F_VW_01_35097_4_11451__JV_FS_RV_AVG_PROTODATA_">[8]Import!$B$540:$E$540</definedName>
    <definedName name="FS_F_VW_01_35097_4_11451_1__JV_FS_BAUSTUFE_ANGEBOTE_WAE_">[8]Import!$B$392:$E$392</definedName>
    <definedName name="FS_F_VW_01_35097_4_11451_2__JV_FS_BAUSTUFE_ANGEBOTE_WAE_">[8]Import!$B$393:$E$393</definedName>
    <definedName name="FS_F_VW_01_35097_4_11451_BR__JV_FS_BIDDERS_">[8]Import!$B$966:$L$966</definedName>
    <definedName name="FS_F_VW_01_35097_4_11451_EUR__JV_FS_PR_EX_RATES_DATUM_REC_">[8]Import!$B$849:$F$849</definedName>
    <definedName name="FS_F_VW_01_35097_4_13030__JV_FS_ANGEBOTSUEBERSICHT_">[8]Import!$B$169:$D$169</definedName>
    <definedName name="FS_F_VW_01_35097_4_13030__JV_FS_AVG_PRICE_">[8]Import!$B$195:$F$195</definedName>
    <definedName name="FS_F_VW_01_35097_4_13030__JV_FS_BWERTSHEET_">[8]Import!$B$629:$AH$629</definedName>
    <definedName name="FS_F_VW_01_35097_4_13030__JV_FS_COMPARISON_">[8]Import!$B$579:$S$579</definedName>
    <definedName name="FS_F_VW_01_35097_4_13030__JV_FS_REC_LIEF_">[8]Import!$B$1310:$P$1310</definedName>
    <definedName name="FS_F_VW_01_35097_4_13030__JV_FS_RV_AVG_PROTODATA_">[8]Import!$B$541:$E$541</definedName>
    <definedName name="FS_F_VW_01_35097_4_13030__JV_FS_RV_LTERM_PNACHLASS_">[8]Import!$B$604:$X$604</definedName>
    <definedName name="FS_F_VW_01_35097_4_13030_1__JV_FS_BAUSTUFE_ANGEBOTE_WAE_">[8]Import!$B$394:$E$394</definedName>
    <definedName name="FS_F_VW_01_35097_4_13030_11__JV_FS_REC_">[8]Import!$B$1244:$Q$1244</definedName>
    <definedName name="FS_F_VW_01_35097_4_13030_2__JV_FS_BAUSTUFE_ANGEBOTE_WAE_">[8]Import!$B$395:$E$395</definedName>
    <definedName name="FS_F_VW_01_35097_4_13030_28__JV_FS_REC_">[8]Import!$B$1245:$Q$1245</definedName>
    <definedName name="FS_F_VW_01_35097_4_13030_37__JV_FS_REC_">[8]Import!$B$1246:$Q$1246</definedName>
    <definedName name="FS_F_VW_01_35097_4_13030_46__JV_FS_REC_">[8]Import!$B$1247:$Q$1247</definedName>
    <definedName name="FS_F_VW_01_35097_4_13030_68__JV_FS_REC_">[8]Import!$B$1248:$Q$1248</definedName>
    <definedName name="FS_F_VW_01_35097_4_13030_EUR__JV_FS_PR_EX_RATES_DATUM_REC_">[8]Import!$B$850:$F$850</definedName>
    <definedName name="FS_F_VW_01_35097_4_13030_VW__JV_FS_BIDDERS_">[8]Import!$B$957:$L$957</definedName>
    <definedName name="FS_F_VW_01_35097_4_1328__JV_FS_RV_AVG_PROTODATA_">[8]Import!$B$532:$E$532</definedName>
    <definedName name="FS_F_VW_01_35097_4_1328_1__JV_FS_BAUSTUFE_ANGEBOTE_WAE_">[8]Import!$B$376:$E$376</definedName>
    <definedName name="FS_F_VW_01_35097_4_1328_2__JV_FS_BAUSTUFE_ANGEBOTE_WAE_">[8]Import!$B$377:$E$377</definedName>
    <definedName name="FS_F_VW_01_35097_4_1328_BX__JV_FS_BIDDERS_">[8]Import!$B$969:$L$969</definedName>
    <definedName name="FS_F_VW_01_35097_4_1328_EUR__JV_FS_PR_EX_RATES_DATUM_REC_">[8]Import!$B$841:$F$841</definedName>
    <definedName name="FS_F_VW_01_35097_4_1462__JV_FS_RV_AVG_PROTODATA_">[8]Import!$B$533:$E$533</definedName>
    <definedName name="FS_F_VW_01_35097_4_1462_1__JV_FS_BAUSTUFE_ANGEBOTE_WAE_">[8]Import!$B$378:$E$378</definedName>
    <definedName name="FS_F_VW_01_35097_4_1462_11__JV_FS_REC_">[8]Import!$B$1219:$Q$1219</definedName>
    <definedName name="FS_F_VW_01_35097_4_1462_2__JV_FS_BAUSTUFE_ANGEBOTE_WAE_">[8]Import!$B$379:$E$379</definedName>
    <definedName name="FS_F_VW_01_35097_4_1462_28__JV_FS_REC_">[8]Import!$B$1220:$Q$1220</definedName>
    <definedName name="FS_F_VW_01_35097_4_1462_37__JV_FS_REC_">[8]Import!$B$1221:$Q$1221</definedName>
    <definedName name="FS_F_VW_01_35097_4_1462_46__JV_FS_REC_">[8]Import!$B$1222:$Q$1222</definedName>
    <definedName name="FS_F_VW_01_35097_4_1462_68__JV_FS_REC_">[8]Import!$B$1223:$Q$1223</definedName>
    <definedName name="FS_F_VW_01_35097_4_1462_BX__JV_FS_BIDDERS_">[8]Import!$B$965:$L$965</definedName>
    <definedName name="FS_F_VW_01_35097_4_1462_EUR__JV_FS_PR_EX_RATES_DATUM_REC_">[8]Import!$B$842:$F$842</definedName>
    <definedName name="FS_F_VW_01_35097_4_15245__JV_FS_RV_AVG_PROTODATA_">[8]Import!$B$542:$E$542</definedName>
    <definedName name="FS_F_VW_01_35097_4_15245_1__JV_FS_BAUSTUFE_ANGEBOTE_WAE_">[8]Import!$B$396:$E$396</definedName>
    <definedName name="FS_F_VW_01_35097_4_15245_2__JV_FS_BAUSTUFE_ANGEBOTE_WAE_">[8]Import!$B$397:$E$397</definedName>
    <definedName name="FS_F_VW_01_35097_4_15245_EUR__JV_FS_PR_EX_RATES_DATUM_REC_">[8]Import!$B$851:$F$851</definedName>
    <definedName name="FS_F_VW_01_35097_4_15245_SK__JV_FS_BIDDERS_">[8]Import!$B$961:$L$961</definedName>
    <definedName name="FS_F_VW_01_35097_4_159__JV_FS_RV_AVG_PROTODATA_">[8]Import!$B$530:$E$530</definedName>
    <definedName name="FS_F_VW_01_35097_4_159_1__JV_FS_BAUSTUFE_ANGEBOTE_WAE_">[8]Import!$B$372:$E$372</definedName>
    <definedName name="FS_F_VW_01_35097_4_159_11__JV_FS_REC_">[8]Import!$B$1214:$Q$1214</definedName>
    <definedName name="FS_F_VW_01_35097_4_159_2__JV_FS_BAUSTUFE_ANGEBOTE_WAE_">[8]Import!$B$373:$E$373</definedName>
    <definedName name="FS_F_VW_01_35097_4_159_28__JV_FS_REC_">[8]Import!$B$1215:$Q$1215</definedName>
    <definedName name="FS_F_VW_01_35097_4_159_37__JV_FS_REC_">[8]Import!$B$1216:$Q$1216</definedName>
    <definedName name="FS_F_VW_01_35097_4_159_46__JV_FS_REC_">[8]Import!$B$1217:$Q$1217</definedName>
    <definedName name="FS_F_VW_01_35097_4_159_68__JV_FS_REC_">[8]Import!$B$1218:$Q$1218</definedName>
    <definedName name="FS_F_VW_01_35097_4_159_EUR__JV_FS_PR_EX_RATES_DATUM_REC_">[8]Import!$B$839:$F$839</definedName>
    <definedName name="FS_F_VW_01_35097_4_159_ST__JV_FS_BIDDERS_">[8]Import!$B$975:$L$975</definedName>
    <definedName name="FS_F_VW_01_35097_4_18244__JV_FS_RV_AVG_PROTODATA_">[8]Import!$B$543:$E$543</definedName>
    <definedName name="FS_F_VW_01_35097_4_18244_1__JV_FS_BAUSTUFE_ANGEBOTE_WAE_">[8]Import!$B$398:$E$398</definedName>
    <definedName name="FS_F_VW_01_35097_4_18244_2__JV_FS_BAUSTUFE_ANGEBOTE_WAE_">[8]Import!$B$399:$E$399</definedName>
    <definedName name="FS_F_VW_01_35097_4_18244_EUR__JV_FS_PR_EX_RATES_DATUM_REC_">[8]Import!$B$852:$F$852</definedName>
    <definedName name="FS_F_VW_01_35097_4_18244_MX__JV_FS_BIDDERS_">[8]Import!$B$968:$L$968</definedName>
    <definedName name="FS_F_VW_01_35097_4_18245__JV_FS_RV_AVG_PROTODATA_">[8]Import!$B$544:$E$544</definedName>
    <definedName name="FS_F_VW_01_35097_4_18245_1__JV_FS_BAUSTUFE_ANGEBOTE_WAE_">[8]Import!$B$400:$E$400</definedName>
    <definedName name="FS_F_VW_01_35097_4_18245_2__JV_FS_BAUSTUFE_ANGEBOTE_WAE_">[8]Import!$B$401:$E$401</definedName>
    <definedName name="FS_F_VW_01_35097_4_18245_EUR__JV_FS_PR_EX_RATES_DATUM_REC_">[8]Import!$B$853:$F$853</definedName>
    <definedName name="FS_F_VW_01_35097_4_18245_MX__JV_FS_BIDDERS_">[8]Import!$B$971:$L$971</definedName>
    <definedName name="FS_F_VW_01_35097_4_19964__JV_FS_RV_AVG_PROTODATA_">[8]Import!$B$545:$E$545</definedName>
    <definedName name="FS_F_VW_01_35097_4_19964_1__JV_FS_BAUSTUFE_ANGEBOTE_WAE_">[8]Import!$B$402:$E$402</definedName>
    <definedName name="FS_F_VW_01_35097_4_19964_11__JV_FS_REC_">[8]Import!$B$1249:$Q$1249</definedName>
    <definedName name="FS_F_VW_01_35097_4_19964_2__JV_FS_BAUSTUFE_ANGEBOTE_WAE_">[8]Import!$B$403:$E$403</definedName>
    <definedName name="FS_F_VW_01_35097_4_19964_28__JV_FS_REC_">[8]Import!$B$1250:$Q$1250</definedName>
    <definedName name="FS_F_VW_01_35097_4_19964_37__JV_FS_REC_">[8]Import!$B$1251:$Q$1251</definedName>
    <definedName name="FS_F_VW_01_35097_4_19964_46__JV_FS_REC_">[8]Import!$B$1252:$Q$1252</definedName>
    <definedName name="FS_F_VW_01_35097_4_19964_68__JV_FS_REC_">[8]Import!$B$1253:$Q$1253</definedName>
    <definedName name="FS_F_VW_01_35097_4_19964_EUR__JV_FS_PR_EX_RATES_DATUM_REC_">[8]Import!$B$854:$F$854</definedName>
    <definedName name="FS_F_VW_01_35097_4_19964_TR__JV_FS_BIDDERS_">[8]Import!$B$978:$L$978</definedName>
    <definedName name="FS_F_VW_01_35097_4_2__V_FS_BAUSTUFE_VORGABEN_STK_">[8]Import!$B$440:$D$440</definedName>
    <definedName name="FS_F_VW_01_35097_4_20328__JV_FS_ANGEBOTSUEBERSICHT_">[8]Import!$B$170:$D$170</definedName>
    <definedName name="FS_F_VW_01_35097_4_20328__JV_FS_AVG_PRICE_">[8]Import!$B$196:$F$196</definedName>
    <definedName name="FS_F_VW_01_35097_4_20328__JV_FS_BWERTSHEET_">[8]Import!$B$630:$AH$630</definedName>
    <definedName name="FS_F_VW_01_35097_4_20328__JV_FS_COMPARISON_">[8]Import!$B$580:$S$580</definedName>
    <definedName name="FS_F_VW_01_35097_4_20328__JV_FS_REC_LIEF_">[8]Import!$B$1311:$P$1311</definedName>
    <definedName name="FS_F_VW_01_35097_4_20328__JV_FS_RV_AVG_PROTODATA_">[8]Import!$B$546:$E$546</definedName>
    <definedName name="FS_F_VW_01_35097_4_20328__JV_FS_RV_LTERM_PNACHLASS_">[8]Import!$B$605:$X$605</definedName>
    <definedName name="FS_F_VW_01_35097_4_20328_1__JV_FS_BAUSTUFE_ANGEBOTE_WAE_">[8]Import!$B$404:$E$404</definedName>
    <definedName name="FS_F_VW_01_35097_4_20328_11__JV_FS_REC_">[8]Import!$B$1254:$Q$1254</definedName>
    <definedName name="FS_F_VW_01_35097_4_20328_2__JV_FS_BAUSTUFE_ANGEBOTE_WAE_">[8]Import!$B$405:$E$405</definedName>
    <definedName name="FS_F_VW_01_35097_4_20328_28__JV_FS_REC_">[8]Import!$B$1255:$Q$1255</definedName>
    <definedName name="FS_F_VW_01_35097_4_20328_37__JV_FS_REC_">[8]Import!$B$1256:$Q$1256</definedName>
    <definedName name="FS_F_VW_01_35097_4_20328_46__JV_FS_REC_">[8]Import!$B$1257:$Q$1257</definedName>
    <definedName name="FS_F_VW_01_35097_4_20328_68__JV_FS_REC_">[8]Import!$B$1258:$Q$1258</definedName>
    <definedName name="FS_F_VW_01_35097_4_20328_EUR__JV_FS_PR_EX_RATES_DATUM_REC_">[8]Import!$B$855:$F$855</definedName>
    <definedName name="FS_F_VW_01_35097_4_20328_VW__JV_FS_BIDDERS_">[8]Import!$B$962:$L$962</definedName>
    <definedName name="FS_F_VW_01_35097_4_2261__JV_FS_RV_AVG_PROTODATA_">[8]Import!$B$534:$E$534</definedName>
    <definedName name="FS_F_VW_01_35097_4_2261_1__JV_FS_BAUSTUFE_ANGEBOTE_WAE_">[8]Import!$B$380:$E$380</definedName>
    <definedName name="FS_F_VW_01_35097_4_2261_11__JV_FS_REC_">[8]Import!$B$1224:$Q$1224</definedName>
    <definedName name="FS_F_VW_01_35097_4_2261_2__JV_FS_BAUSTUFE_ANGEBOTE_WAE_">[8]Import!$B$381:$E$381</definedName>
    <definedName name="FS_F_VW_01_35097_4_2261_28__JV_FS_REC_">[8]Import!$B$1225:$Q$1225</definedName>
    <definedName name="FS_F_VW_01_35097_4_2261_37__JV_FS_REC_">[8]Import!$B$1226:$Q$1226</definedName>
    <definedName name="FS_F_VW_01_35097_4_2261_46__JV_FS_REC_">[8]Import!$B$1227:$Q$1227</definedName>
    <definedName name="FS_F_VW_01_35097_4_2261_68__JV_FS_REC_">[8]Import!$B$1228:$Q$1228</definedName>
    <definedName name="FS_F_VW_01_35097_4_2261_EUR__JV_FS_PR_EX_RATES_DATUM_REC_">[8]Import!$B$843:$F$843</definedName>
    <definedName name="FS_F_VW_01_35097_4_2261_VW__JV_FS_BIDDERS_">[8]Import!$B$967:$L$967</definedName>
    <definedName name="FS_F_VW_01_35097_4_23586__JV_FS_RV_AVG_PROTODATA_">[8]Import!$B$547:$E$547</definedName>
    <definedName name="FS_F_VW_01_35097_4_23586_1__JV_FS_BAUSTUFE_ANGEBOTE_WAE_">[8]Import!$B$406:$E$406</definedName>
    <definedName name="FS_F_VW_01_35097_4_23586_11__JV_FS_REC_">[8]Import!$B$1259:$Q$1259</definedName>
    <definedName name="FS_F_VW_01_35097_4_23586_2__JV_FS_BAUSTUFE_ANGEBOTE_WAE_">[8]Import!$B$407:$E$407</definedName>
    <definedName name="FS_F_VW_01_35097_4_23586_28__JV_FS_REC_">[8]Import!$B$1260:$Q$1260</definedName>
    <definedName name="FS_F_VW_01_35097_4_23586_37__JV_FS_REC_">[8]Import!$B$1261:$Q$1261</definedName>
    <definedName name="FS_F_VW_01_35097_4_23586_46__JV_FS_REC_">[8]Import!$B$1262:$Q$1262</definedName>
    <definedName name="FS_F_VW_01_35097_4_23586_68__JV_FS_REC_">[8]Import!$B$1263:$Q$1263</definedName>
    <definedName name="FS_F_VW_01_35097_4_23586_EUR__JV_FS_PR_EX_RATES_DATUM_REC_">[8]Import!$B$856:$F$856</definedName>
    <definedName name="FS_F_VW_01_35097_4_23586_HA__JV_FS_BIDDERS_">[8]Import!$B$983:$L$983</definedName>
    <definedName name="FS_F_VW_01_35097_4_24968__JV_FS_RV_AVG_PROTODATA_">[8]Import!$B$548:$E$548</definedName>
    <definedName name="FS_F_VW_01_35097_4_24968_1__JV_FS_BAUSTUFE_ANGEBOTE_WAE_">[8]Import!$B$408:$E$408</definedName>
    <definedName name="FS_F_VW_01_35097_4_24968_2__JV_FS_BAUSTUFE_ANGEBOTE_WAE_">[8]Import!$B$409:$E$409</definedName>
    <definedName name="FS_F_VW_01_35097_4_24968_EUR__JV_FS_PR_EX_RATES_DATUM_REC_">[8]Import!$B$857:$F$857</definedName>
    <definedName name="FS_F_VW_01_35097_4_24968_US__JV_FS_BIDDERS_">[8]Import!$B$958:$L$958</definedName>
    <definedName name="FS_F_VW_01_35097_4_24969__JV_FS_RV_AVG_PROTODATA_">[8]Import!$B$549:$E$549</definedName>
    <definedName name="FS_F_VW_01_35097_4_24969_1__JV_FS_BAUSTUFE_ANGEBOTE_WAE_">[8]Import!$B$410:$E$410</definedName>
    <definedName name="FS_F_VW_01_35097_4_24969_11__JV_FS_REC_">[8]Import!$B$1264:$Q$1264</definedName>
    <definedName name="FS_F_VW_01_35097_4_24969_2__JV_FS_BAUSTUFE_ANGEBOTE_WAE_">[8]Import!$B$411:$E$411</definedName>
    <definedName name="FS_F_VW_01_35097_4_24969_28__JV_FS_REC_">[8]Import!$B$1265:$Q$1265</definedName>
    <definedName name="FS_F_VW_01_35097_4_24969_37__JV_FS_REC_">[8]Import!$B$1266:$Q$1266</definedName>
    <definedName name="FS_F_VW_01_35097_4_24969_46__JV_FS_REC_">[8]Import!$B$1267:$Q$1267</definedName>
    <definedName name="FS_F_VW_01_35097_4_24969_68__JV_FS_REC_">[8]Import!$B$1268:$Q$1268</definedName>
    <definedName name="FS_F_VW_01_35097_4_24969_EUR__JV_FS_PR_EX_RATES_DATUM_REC_">[8]Import!$B$858:$F$858</definedName>
    <definedName name="FS_F_VW_01_35097_4_24969_US__JV_FS_BIDDERS_">[8]Import!$B$979:$L$979</definedName>
    <definedName name="FS_F_VW_01_35097_4_25756__JV_FS_RV_AVG_PROTODATA_">[8]Import!$B$550:$E$550</definedName>
    <definedName name="FS_F_VW_01_35097_4_25756_1__JV_FS_BAUSTUFE_ANGEBOTE_WAE_">[8]Import!$B$412:$E$412</definedName>
    <definedName name="FS_F_VW_01_35097_4_25756_2__JV_FS_BAUSTUFE_ANGEBOTE_WAE_">[8]Import!$B$413:$E$413</definedName>
    <definedName name="FS_F_VW_01_35097_4_25756_EUR__JV_FS_PR_EX_RATES_DATUM_REC_">[8]Import!$B$859:$F$859</definedName>
    <definedName name="FS_F_VW_01_35097_4_25756_MX__JV_FS_BIDDERS_">[8]Import!$B$964:$L$964</definedName>
    <definedName name="FS_F_VW_01_35097_4_2609__JV_FS_RV_AVG_PROTODATA_">[8]Import!$B$535:$E$535</definedName>
    <definedName name="FS_F_VW_01_35097_4_2609_1__JV_FS_BAUSTUFE_ANGEBOTE_WAE_">[8]Import!$B$382:$E$382</definedName>
    <definedName name="FS_F_VW_01_35097_4_2609_11__JV_FS_REC_">[8]Import!$B$1229:$Q$1229</definedName>
    <definedName name="FS_F_VW_01_35097_4_2609_2__JV_FS_BAUSTUFE_ANGEBOTE_WAE_">[8]Import!$B$383:$E$383</definedName>
    <definedName name="FS_F_VW_01_35097_4_2609_28__JV_FS_REC_">[8]Import!$B$1230:$Q$1230</definedName>
    <definedName name="FS_F_VW_01_35097_4_2609_37__JV_FS_REC_">[8]Import!$B$1231:$Q$1231</definedName>
    <definedName name="FS_F_VW_01_35097_4_2609_46__JV_FS_REC_">[8]Import!$B$1232:$Q$1232</definedName>
    <definedName name="FS_F_VW_01_35097_4_2609_68__JV_FS_REC_">[8]Import!$B$1233:$Q$1233</definedName>
    <definedName name="FS_F_VW_01_35097_4_2609_EUR__JV_FS_PR_EX_RATES_DATUM_REC_">[8]Import!$B$844:$F$844</definedName>
    <definedName name="FS_F_VW_01_35097_4_2609_RR__JV_FS_BIDDERS_">[8]Import!$B$972:$L$972</definedName>
    <definedName name="FS_F_VW_01_35097_4_27724__JV_FS_RV_AVG_PROTODATA_">[8]Import!$B$551:$E$551</definedName>
    <definedName name="FS_F_VW_01_35097_4_27724_1__JV_FS_BAUSTUFE_ANGEBOTE_WAE_">[8]Import!$B$414:$E$414</definedName>
    <definedName name="FS_F_VW_01_35097_4_27724_2__JV_FS_BAUSTUFE_ANGEBOTE_WAE_">[8]Import!$B$415:$E$415</definedName>
    <definedName name="FS_F_VW_01_35097_4_27724_EUR__JV_FS_PR_EX_RATES_DATUM_REC_">[8]Import!$B$860:$F$860</definedName>
    <definedName name="FS_F_VW_01_35097_4_27724_US__JV_FS_BIDDERS_">[8]Import!$B$976:$L$976</definedName>
    <definedName name="FS_F_VW_01_35097_4_27909__JV_FS_RV_AVG_PROTODATA_">[8]Import!$B$552:$E$552</definedName>
    <definedName name="FS_F_VW_01_35097_4_27909_1__JV_FS_BAUSTUFE_ANGEBOTE_WAE_">[8]Import!$B$416:$E$416</definedName>
    <definedName name="FS_F_VW_01_35097_4_27909_11__JV_FS_REC_">[8]Import!$B$1269:$Q$1269</definedName>
    <definedName name="FS_F_VW_01_35097_4_27909_2__JV_FS_BAUSTUFE_ANGEBOTE_WAE_">[8]Import!$B$417:$E$417</definedName>
    <definedName name="FS_F_VW_01_35097_4_27909_28__JV_FS_REC_">[8]Import!$B$1270:$Q$1270</definedName>
    <definedName name="FS_F_VW_01_35097_4_27909_37__JV_FS_REC_">[8]Import!$B$1271:$Q$1271</definedName>
    <definedName name="FS_F_VW_01_35097_4_27909_46__JV_FS_REC_">[8]Import!$B$1272:$Q$1272</definedName>
    <definedName name="FS_F_VW_01_35097_4_27909_68__JV_FS_REC_">[8]Import!$B$1273:$Q$1273</definedName>
    <definedName name="FS_F_VW_01_35097_4_27909_EUR__JV_FS_PR_EX_RATES_DATUM_REC_">[8]Import!$B$861:$F$861</definedName>
    <definedName name="FS_F_VW_01_35097_4_27909_US__JV_FS_BIDDERS_">[8]Import!$B$981:$L$981</definedName>
    <definedName name="FS_F_VW_01_35097_4_28__JV_FS_BEDARFE_">[8]Import!$B$136:$E$136</definedName>
    <definedName name="FS_F_VW_01_35097_4_28_13030__JV_FS_BEDARFE_PREISE_QUOTE_">[8]Import!$B$96:$L$96</definedName>
    <definedName name="FS_F_VW_01_35097_4_28_20328__JV_FS_BEDARFE_PREISE_QUOTE_">[8]Import!$B$97:$L$97</definedName>
    <definedName name="FS_F_VW_01_35097_4_28_29344__JV_FS_BEDARFE_PREISE_QUOTE_">[8]Import!$B$98:$L$98</definedName>
    <definedName name="FS_F_VW_01_35097_4_28_2979__JV_FS_BEDARFE_PREISE_QUOTE_">[8]Import!$B$95:$L$95</definedName>
    <definedName name="FS_F_VW_01_35097_4_28_43249__JV_FS_BEDARFE_PREISE_QUOTE_">[8]Import!$B$99:$L$99</definedName>
    <definedName name="FS_F_VW_01_35097_4_28671__JV_FS_RV_AVG_PROTODATA_">[8]Import!$B$553:$E$553</definedName>
    <definedName name="FS_F_VW_01_35097_4_28671_1__JV_FS_BAUSTUFE_ANGEBOTE_WAE_">[8]Import!$B$418:$E$418</definedName>
    <definedName name="FS_F_VW_01_35097_4_28671_11__JV_FS_REC_">[8]Import!$B$1274:$Q$1274</definedName>
    <definedName name="FS_F_VW_01_35097_4_28671_2__JV_FS_BAUSTUFE_ANGEBOTE_WAE_">[8]Import!$B$419:$E$419</definedName>
    <definedName name="FS_F_VW_01_35097_4_28671_28__JV_FS_REC_">[8]Import!$B$1275:$Q$1275</definedName>
    <definedName name="FS_F_VW_01_35097_4_28671_37__JV_FS_REC_">[8]Import!$B$1276:$Q$1276</definedName>
    <definedName name="FS_F_VW_01_35097_4_28671_46__JV_FS_REC_">[8]Import!$B$1277:$Q$1277</definedName>
    <definedName name="FS_F_VW_01_35097_4_28671_68__JV_FS_REC_">[8]Import!$B$1278:$Q$1278</definedName>
    <definedName name="FS_F_VW_01_35097_4_28671_BR__JV_FS_BIDDERS_">[8]Import!$B$980:$L$980</definedName>
    <definedName name="FS_F_VW_01_35097_4_28671_EUR__JV_FS_PR_EX_RATES_DATUM_REC_">[8]Import!$B$862:$F$862</definedName>
    <definedName name="FS_F_VW_01_35097_4_28746__JV_FS_RV_AVG_PROTODATA_">[8]Import!$B$554:$E$554</definedName>
    <definedName name="FS_F_VW_01_35097_4_28746_1__JV_FS_BAUSTUFE_ANGEBOTE_WAE_">[8]Import!$B$420:$E$420</definedName>
    <definedName name="FS_F_VW_01_35097_4_28746_2__JV_FS_BAUSTUFE_ANGEBOTE_WAE_">[8]Import!$B$421:$E$421</definedName>
    <definedName name="FS_F_VW_01_35097_4_28746_BX__JV_FS_BIDDERS_">[8]Import!$B$982:$L$982</definedName>
    <definedName name="FS_F_VW_01_35097_4_28746_EUR__JV_FS_PR_EX_RATES_DATUM_REC_">[8]Import!$B$863:$F$863</definedName>
    <definedName name="FS_F_VW_01_35097_4_29344__JV_FS_ANGEBOTSUEBERSICHT_">[8]Import!$B$171:$D$171</definedName>
    <definedName name="FS_F_VW_01_35097_4_29344__JV_FS_AVG_PRICE_">[8]Import!$B$197:$F$197</definedName>
    <definedName name="FS_F_VW_01_35097_4_29344__JV_FS_BWERTSHEET_">[8]Import!$B$631:$AH$631</definedName>
    <definedName name="FS_F_VW_01_35097_4_29344__JV_FS_COMPARISON_">[8]Import!$B$581:$S$581</definedName>
    <definedName name="FS_F_VW_01_35097_4_29344__JV_FS_REC_LIEF_">[8]Import!$B$1312:$P$1312</definedName>
    <definedName name="FS_F_VW_01_35097_4_29344__JV_FS_RV_AVG_PROTODATA_">[8]Import!$B$555:$E$555</definedName>
    <definedName name="FS_F_VW_01_35097_4_29344__JV_FS_RV_LTERM_PNACHLASS_">[8]Import!$B$606:$X$606</definedName>
    <definedName name="FS_F_VW_01_35097_4_29344_1__JV_FS_BAUSTUFE_ANGEBOTE_WAE_">[8]Import!$B$422:$E$422</definedName>
    <definedName name="FS_F_VW_01_35097_4_29344_11__JV_FS_REC_">[8]Import!$B$1279:$Q$1279</definedName>
    <definedName name="FS_F_VW_01_35097_4_29344_2__JV_FS_BAUSTUFE_ANGEBOTE_WAE_">[8]Import!$B$423:$E$423</definedName>
    <definedName name="FS_F_VW_01_35097_4_29344_28__JV_FS_REC_">[8]Import!$B$1280:$Q$1280</definedName>
    <definedName name="FS_F_VW_01_35097_4_29344_37__JV_FS_REC_">[8]Import!$B$1281:$Q$1281</definedName>
    <definedName name="FS_F_VW_01_35097_4_29344_46__JV_FS_REC_">[8]Import!$B$1282:$Q$1282</definedName>
    <definedName name="FS_F_VW_01_35097_4_29344_68__JV_FS_REC_">[8]Import!$B$1283:$Q$1283</definedName>
    <definedName name="FS_F_VW_01_35097_4_29344_EUR__JV_FS_PR_EX_RATES_DATUM_REC_">[8]Import!$B$864:$F$864</definedName>
    <definedName name="FS_F_VW_01_35097_4_29344_VW__JV_FS_BIDDERS_">[8]Import!$B$970:$L$970</definedName>
    <definedName name="FS_F_VW_01_35097_4_2979__JV_FS_ANGEBOTSUEBERSICHT_">[8]Import!$B$172:$D$172</definedName>
    <definedName name="FS_F_VW_01_35097_4_2979__JV_FS_AVG_PRICE_">[8]Import!$B$194:$F$194</definedName>
    <definedName name="FS_F_VW_01_35097_4_2979__JV_FS_BWERTSHEET_">[8]Import!$B$628:$AH$628</definedName>
    <definedName name="FS_F_VW_01_35097_4_2979__JV_FS_COMPARISON_">[8]Import!$B$578:$S$578</definedName>
    <definedName name="FS_F_VW_01_35097_4_2979__JV_FS_REC_LIEF_">[8]Import!$B$1309:$P$1309</definedName>
    <definedName name="FS_F_VW_01_35097_4_2979__JV_FS_RV_AVG_PROTODATA_">[8]Import!$B$536:$E$536</definedName>
    <definedName name="FS_F_VW_01_35097_4_2979__JV_FS_RV_LTERM_PNACHLASS_">[8]Import!$B$603:$X$603</definedName>
    <definedName name="FS_F_VW_01_35097_4_2979_1__JV_FS_BAUSTUFE_ANGEBOTE_WAE_">[8]Import!$B$384:$E$384</definedName>
    <definedName name="FS_F_VW_01_35097_4_2979_11__JV_FS_REC_">[8]Import!$B$1234:$Q$1234</definedName>
    <definedName name="FS_F_VW_01_35097_4_2979_2__JV_FS_BAUSTUFE_ANGEBOTE_WAE_">[8]Import!$B$385:$E$385</definedName>
    <definedName name="FS_F_VW_01_35097_4_2979_28__JV_FS_REC_">[8]Import!$B$1235:$Q$1235</definedName>
    <definedName name="FS_F_VW_01_35097_4_2979_37__JV_FS_REC_">[8]Import!$B$1236:$Q$1236</definedName>
    <definedName name="FS_F_VW_01_35097_4_2979_46__JV_FS_REC_">[8]Import!$B$1237:$Q$1237</definedName>
    <definedName name="FS_F_VW_01_35097_4_2979_68__JV_FS_REC_">[8]Import!$B$1238:$Q$1238</definedName>
    <definedName name="FS_F_VW_01_35097_4_2979_EUR__JV_FS_PR_EX_RATES_DATUM_REC_">[8]Import!$B$845:$F$845</definedName>
    <definedName name="FS_F_VW_01_35097_4_2979_VW__JV_FS_BIDDERS_">[8]Import!$B$973:$L$973</definedName>
    <definedName name="FS_F_VW_01_35097_4_316__JV_FS_RV_AVG_PROTODATA_">[8]Import!$B$531:$E$531</definedName>
    <definedName name="FS_F_VW_01_35097_4_316_1__JV_FS_BAUSTUFE_ANGEBOTE_WAE_">[8]Import!$B$374:$E$374</definedName>
    <definedName name="FS_F_VW_01_35097_4_316_2__JV_FS_BAUSTUFE_ANGEBOTE_WAE_">[8]Import!$B$375:$E$375</definedName>
    <definedName name="FS_F_VW_01_35097_4_316_EUR__JV_FS_PR_EX_RATES_DATUM_REC_">[8]Import!$B$840:$F$840</definedName>
    <definedName name="FS_F_VW_01_35097_4_316_SK__JV_FS_BIDDERS_">[8]Import!$B$956:$L$956</definedName>
    <definedName name="FS_F_VW_01_35097_4_3478__JV_FS_RV_AVG_PROTODATA_">[8]Import!$B$537:$E$537</definedName>
    <definedName name="FS_F_VW_01_35097_4_3478_1__JV_FS_BAUSTUFE_ANGEBOTE_WAE_">[8]Import!$B$386:$E$386</definedName>
    <definedName name="FS_F_VW_01_35097_4_3478_2__JV_FS_BAUSTUFE_ANGEBOTE_WAE_">[8]Import!$B$387:$E$387</definedName>
    <definedName name="FS_F_VW_01_35097_4_3478_EUR__JV_FS_PR_EX_RATES_DATUM_REC_">[8]Import!$B$846:$F$846</definedName>
    <definedName name="FS_F_VW_01_35097_4_3478_ST__JV_FS_BIDDERS_">[8]Import!$B$963:$L$963</definedName>
    <definedName name="FS_F_VW_01_35097_4_37__JV_FS_BEDARFE_">[8]Import!$B$137:$E$137</definedName>
    <definedName name="FS_F_VW_01_35097_4_37_13030__JV_FS_BEDARFE_PREISE_QUOTE_">[8]Import!$B$101:$L$101</definedName>
    <definedName name="FS_F_VW_01_35097_4_37_20328__JV_FS_BEDARFE_PREISE_QUOTE_">[8]Import!$B$102:$L$102</definedName>
    <definedName name="FS_F_VW_01_35097_4_37_29344__JV_FS_BEDARFE_PREISE_QUOTE_">[8]Import!$B$103:$L$103</definedName>
    <definedName name="FS_F_VW_01_35097_4_37_2979__JV_FS_BEDARFE_PREISE_QUOTE_">[8]Import!$B$100:$L$100</definedName>
    <definedName name="FS_F_VW_01_35097_4_37_43249__JV_FS_BEDARFE_PREISE_QUOTE_">[8]Import!$B$104:$L$104</definedName>
    <definedName name="FS_F_VW_01_35097_4_38597__JV_FS_RV_AVG_PROTODATA_">[8]Import!$B$556:$E$556</definedName>
    <definedName name="FS_F_VW_01_35097_4_38597_1__JV_FS_BAUSTUFE_ANGEBOTE_WAE_">[8]Import!$B$424:$E$424</definedName>
    <definedName name="FS_F_VW_01_35097_4_38597_2__JV_FS_BAUSTUFE_ANGEBOTE_WAE_">[8]Import!$B$425:$E$425</definedName>
    <definedName name="FS_F_VW_01_35097_4_38597_EUR__JV_FS_PR_EX_RATES_DATUM_REC_">[8]Import!$B$865:$F$865</definedName>
    <definedName name="FS_F_VW_01_35097_4_38597_ZA__JV_FS_BIDDERS_">[8]Import!$B$960:$L$960</definedName>
    <definedName name="FS_F_VW_01_35097_4_43249__JV_FS_ANGEBOTSUEBERSICHT_">[8]Import!$B$173:$D$173</definedName>
    <definedName name="FS_F_VW_01_35097_4_43249__JV_FS_AVG_PRICE_">[8]Import!$B$198:$F$198</definedName>
    <definedName name="FS_F_VW_01_35097_4_43249__JV_FS_BWERTSHEET_">[8]Import!$B$632:$AH$632</definedName>
    <definedName name="FS_F_VW_01_35097_4_43249__JV_FS_COMPARISON_">[8]Import!$B$582:$S$582</definedName>
    <definedName name="FS_F_VW_01_35097_4_43249__JV_FS_REC_LIEF_">[8]Import!$B$1313:$P$1313</definedName>
    <definedName name="FS_F_VW_01_35097_4_43249__JV_FS_RV_AVG_PROTODATA_">[8]Import!$B$557:$E$557</definedName>
    <definedName name="FS_F_VW_01_35097_4_43249__JV_FS_RV_LTERM_PNACHLASS_">[8]Import!$B$607:$X$607</definedName>
    <definedName name="FS_F_VW_01_35097_4_43249_1__JV_FS_BAUSTUFE_ANGEBOTE_WAE_">[8]Import!$B$426:$E$426</definedName>
    <definedName name="FS_F_VW_01_35097_4_43249_11__JV_FS_REC_">[8]Import!$B$1284:$Q$1284</definedName>
    <definedName name="FS_F_VW_01_35097_4_43249_2__JV_FS_BAUSTUFE_ANGEBOTE_WAE_">[8]Import!$B$427:$E$427</definedName>
    <definedName name="FS_F_VW_01_35097_4_43249_28__JV_FS_REC_">[8]Import!$B$1285:$Q$1285</definedName>
    <definedName name="FS_F_VW_01_35097_4_43249_37__JV_FS_REC_">[8]Import!$B$1286:$Q$1286</definedName>
    <definedName name="FS_F_VW_01_35097_4_43249_46__JV_FS_REC_">[8]Import!$B$1287:$Q$1287</definedName>
    <definedName name="FS_F_VW_01_35097_4_43249_68__JV_FS_REC_">[8]Import!$B$1288:$Q$1288</definedName>
    <definedName name="FS_F_VW_01_35097_4_43249_EUR__JV_FS_PR_EX_RATES_DATUM_REC_">[8]Import!$B$866:$F$866</definedName>
    <definedName name="FS_F_VW_01_35097_4_43249_VW__JV_FS_BIDDERS_">[8]Import!$B$977:$L$977</definedName>
    <definedName name="FS_F_VW_01_35097_4_46__JV_FS_BEDARFE_">[8]Import!$B$138:$E$138</definedName>
    <definedName name="FS_F_VW_01_35097_4_46_13030__JV_FS_BEDARFE_PREISE_QUOTE_">[8]Import!$B$106:$L$106</definedName>
    <definedName name="FS_F_VW_01_35097_4_46_20328__JV_FS_BEDARFE_PREISE_QUOTE_">[8]Import!$B$107:$L$107</definedName>
    <definedName name="FS_F_VW_01_35097_4_46_29344__JV_FS_BEDARFE_PREISE_QUOTE_">[8]Import!$B$108:$L$108</definedName>
    <definedName name="FS_F_VW_01_35097_4_46_2979__JV_FS_BEDARFE_PREISE_QUOTE_">[8]Import!$B$105:$L$105</definedName>
    <definedName name="FS_F_VW_01_35097_4_46_43249__JV_FS_BEDARFE_PREISE_QUOTE_">[8]Import!$B$109:$L$109</definedName>
    <definedName name="FS_F_VW_01_35097_4_68__JV_FS_BEDARFE_">[8]Import!$B$139:$E$139</definedName>
    <definedName name="FS_F_VW_01_35097_4_68_13030__JV_FS_BEDARFE_PREISE_QUOTE_">[8]Import!$B$111:$L$111</definedName>
    <definedName name="FS_F_VW_01_35097_4_68_20328__JV_FS_BEDARFE_PREISE_QUOTE_">[8]Import!$B$112:$L$112</definedName>
    <definedName name="FS_F_VW_01_35097_4_68_29344__JV_FS_BEDARFE_PREISE_QUOTE_">[8]Import!$B$113:$L$113</definedName>
    <definedName name="FS_F_VW_01_35097_4_68_2979__JV_FS_BEDARFE_PREISE_QUOTE_">[8]Import!$B$110:$L$110</definedName>
    <definedName name="FS_F_VW_01_35097_4_68_43249__JV_FS_BEDARFE_PREISE_QUOTE_">[8]Import!$B$114:$L$114</definedName>
    <definedName name="FS_F_VW_01_35097_4_8319__JV_FS_RV_AVG_PROTODATA_">[8]Import!$B$538:$E$538</definedName>
    <definedName name="FS_F_VW_01_35097_4_8319_1__JV_FS_BAUSTUFE_ANGEBOTE_WAE_">[8]Import!$B$388:$E$388</definedName>
    <definedName name="FS_F_VW_01_35097_4_8319_2__JV_FS_BAUSTUFE_ANGEBOTE_WAE_">[8]Import!$B$389:$E$389</definedName>
    <definedName name="FS_F_VW_01_35097_4_8319_EUR__JV_FS_PR_EX_RATES_DATUM_REC_">[8]Import!$B$847:$F$847</definedName>
    <definedName name="FS_F_VW_01_35097_4_8319_VW__JV_FS_BIDDERS_">[8]Import!$B$974:$L$974</definedName>
    <definedName name="FS_F_VW_01_35097_4_EUR_11330__JV_FS_PR_EX_RATES_DATUM_COMP_">[8]Import!$B$722:$F$722</definedName>
    <definedName name="FS_F_VW_01_35097_4_EUR_11451__JV_FS_PR_EX_RATES_DATUM_COMP_">[8]Import!$B$723:$F$723</definedName>
    <definedName name="FS_F_VW_01_35097_4_EUR_13030__JV_FS_PR_EX_RATES_DATUM_COMP_">[8]Import!$B$745:$F$745</definedName>
    <definedName name="FS_F_VW_01_35097_4_EUR_1328__JV_FS_PR_EX_RATES_DATUM_COMP_">[8]Import!$B$725:$F$725</definedName>
    <definedName name="FS_F_VW_01_35097_4_EUR_1462__JV_FS_PR_EX_RATES_DATUM_COMP_">[8]Import!$B$726:$F$726</definedName>
    <definedName name="FS_F_VW_01_35097_4_EUR_15245__JV_FS_PR_EX_RATES_DATUM_COMP_">[8]Import!$B$734:$F$734</definedName>
    <definedName name="FS_F_VW_01_35097_4_EUR_159__JV_FS_PR_EX_RATES_DATUM_COMP_">[8]Import!$B$735:$F$735</definedName>
    <definedName name="FS_F_VW_01_35097_4_EUR_18244__JV_FS_PR_EX_RATES_DATUM_COMP_">[8]Import!$B$729:$F$729</definedName>
    <definedName name="FS_F_VW_01_35097_4_EUR_18245__JV_FS_PR_EX_RATES_DATUM_COMP_">[8]Import!$B$730:$F$730</definedName>
    <definedName name="FS_F_VW_01_35097_4_EUR_19964__JV_FS_PR_EX_RATES_DATUM_COMP_">[8]Import!$B$737:$F$737</definedName>
    <definedName name="FS_F_VW_01_35097_4_EUR_20328__JV_FS_PR_EX_RATES_DATUM_COMP_">[8]Import!$B$746:$F$746</definedName>
    <definedName name="FS_F_VW_01_35097_4_EUR_2261__JV_FS_PR_EX_RATES_DATUM_COMP_">[8]Import!$B$742:$F$742</definedName>
    <definedName name="FS_F_VW_01_35097_4_EUR_23586__JV_FS_PR_EX_RATES_DATUM_COMP_">[8]Import!$B$728:$F$728</definedName>
    <definedName name="FS_F_VW_01_35097_4_EUR_24968__JV_FS_PR_EX_RATES_DATUM_COMP_">[8]Import!$B$738:$F$738</definedName>
    <definedName name="FS_F_VW_01_35097_4_EUR_24969__JV_FS_PR_EX_RATES_DATUM_COMP_">[8]Import!$B$739:$F$739</definedName>
    <definedName name="FS_F_VW_01_35097_4_EUR_25756__JV_FS_PR_EX_RATES_DATUM_COMP_">[8]Import!$B$731:$F$731</definedName>
    <definedName name="FS_F_VW_01_35097_4_EUR_2609__JV_FS_PR_EX_RATES_DATUM_COMP_">[8]Import!$B$732:$F$732</definedName>
    <definedName name="FS_F_VW_01_35097_4_EUR_27724__JV_FS_PR_EX_RATES_DATUM_COMP_">[8]Import!$B$740:$F$740</definedName>
    <definedName name="FS_F_VW_01_35097_4_EUR_27909__JV_FS_PR_EX_RATES_DATUM_COMP_">[8]Import!$B$741:$F$741</definedName>
    <definedName name="FS_F_VW_01_35097_4_EUR_28671__JV_FS_PR_EX_RATES_DATUM_COMP_">[8]Import!$B$724:$F$724</definedName>
    <definedName name="FS_F_VW_01_35097_4_EUR_28746__JV_FS_PR_EX_RATES_DATUM_COMP_">[8]Import!$B$727:$F$727</definedName>
    <definedName name="FS_F_VW_01_35097_4_EUR_29344__JV_FS_PR_EX_RATES_DATUM_COMP_">[8]Import!$B$747:$F$747</definedName>
    <definedName name="FS_F_VW_01_35097_4_EUR_2979__JV_FS_PR_EX_RATES_DATUM_COMP_">[8]Import!$B$743:$F$743</definedName>
    <definedName name="FS_F_VW_01_35097_4_EUR_316__JV_FS_PR_EX_RATES_DATUM_COMP_">[8]Import!$B$733:$F$733</definedName>
    <definedName name="FS_F_VW_01_35097_4_EUR_3478__JV_FS_PR_EX_RATES_DATUM_COMP_">[8]Import!$B$736:$F$736</definedName>
    <definedName name="FS_F_VW_01_35097_4_EUR_38597__JV_FS_PR_EX_RATES_DATUM_COMP_">[8]Import!$B$749:$F$749</definedName>
    <definedName name="FS_F_VW_01_35097_4_EUR_43249__JV_FS_PR_EX_RATES_DATUM_COMP_">[8]Import!$B$748:$F$748</definedName>
    <definedName name="FS_F_VW_01_35097_4_EUR_8319__JV_FS_PR_EX_RATES_DATUM_COMP_">[8]Import!$B$744:$F$744</definedName>
    <definedName name="FS_F_VW_01_35297_1_1205_SK__JV_FS_BIDDERS_">[7]home!$B$1011:$L$1011</definedName>
    <definedName name="FS_F_VW_01_35297_1_13421_BX__JV_FS_BIDDERS_">[7]home!$B$1010:$L$1010</definedName>
    <definedName name="FS_F_VW_01_35297_1_1433_BX__JV_FS_BIDDERS_">[7]home!$B$1018:$L$1018</definedName>
    <definedName name="FS_F_VW_01_35297_1_1441_BX__JV_FS_BIDDERS_">[7]home!$B$1020:$L$1020</definedName>
    <definedName name="FS_F_VW_01_35297_1_1445_BX__JV_FS_BIDDERS_">[7]home!$B$1025:$L$1025</definedName>
    <definedName name="FS_F_VW_01_35297_1_1479_BX__JV_FS_BIDDERS_">[7]home!$B$1033:$L$1033</definedName>
    <definedName name="FS_F_VW_01_35297_1_15067_IL__JV_FS_BIDDERS_">[7]home!$B$1004:$L$1004</definedName>
    <definedName name="FS_F_VW_01_35297_1_16_ST__JV_FS_BIDDERS_">[7]home!$B$1036:$L$1036</definedName>
    <definedName name="FS_F_VW_01_35297_1_20457_TR__JV_FS_BIDDERS_">[7]home!$B$1006:$L$1006</definedName>
    <definedName name="FS_F_VW_01_35297_1_215_BX__JV_FS_BIDDERS_">[7]home!$B$1024:$L$1024</definedName>
    <definedName name="FS_F_VW_01_35297_1_2261_AU__JV_FS_BIDDERS_">[7]home!$B$1019:$L$1019</definedName>
    <definedName name="FS_F_VW_01_35297_1_23586_HA__JV_FS_BIDDERS_">[7]home!$B$1035:$L$1035</definedName>
    <definedName name="FS_F_VW_01_35297_1_24164_TR__JV_FS_BIDDERS_">[7]home!$B$1027:$L$1027</definedName>
    <definedName name="FS_F_VW_01_35297_1_2609_RR__JV_FS_BIDDERS_">[7]home!$B$1016:$L$1016</definedName>
    <definedName name="FS_F_VW_01_35297_1_27026_US__JV_FS_BIDDERS_">[7]home!$B$1017:$L$1017</definedName>
    <definedName name="FS_F_VW_01_35297_1_300_SK__JV_FS_BIDDERS_">[7]home!$B$1026:$L$1026</definedName>
    <definedName name="FS_F_VW_01_35297_1_3030_ST__JV_FS_BIDDERS_">[7]home!$B$1032:$L$1032</definedName>
    <definedName name="FS_F_VW_01_35297_1_3150_IT__JV_FS_BIDDERS_">[7]home!$B$1031:$L$1031</definedName>
    <definedName name="FS_F_VW_01_35297_1_3256_VW__JV_FS_BIDDERS_">[7]home!$B$1015:$L$1015</definedName>
    <definedName name="FS_F_VW_01_35297_1_3465_US__JV_FS_BIDDERS_">[7]home!$B$1008:$L$1008</definedName>
    <definedName name="FS_F_VW_01_35297_1_355_SK__JV_FS_BIDDERS_">[7]home!$B$1013:$L$1013</definedName>
    <definedName name="FS_F_VW_01_35297_1_3615_VW__JV_FS_BIDDERS_">[7]home!$B$1014:$L$1014</definedName>
    <definedName name="FS_F_VW_01_35297_1_36706_US__JV_FS_BIDDERS_">[7]home!$B$1028:$L$1028</definedName>
    <definedName name="FS_F_VW_01_35297_1_36885_BX__JV_FS_BIDDERS_">[7]home!$B$1034:$L$1034</definedName>
    <definedName name="FS_F_VW_01_35297_1_38244_ST__JV_FS_BIDDERS_">[7]home!$B$1005:$L$1005</definedName>
    <definedName name="FS_F_VW_01_35297_1_41_VW__JV_FS_BIDDERS_">[7]home!$B$1022:$L$1022</definedName>
    <definedName name="FS_F_VW_01_35297_1_552_SK__JV_FS_BIDDERS_">[7]home!$B$1012:$L$1012</definedName>
    <definedName name="FS_F_VW_01_35297_1_6587_BX__JV_FS_BIDDERS_">[7]home!$B$1029:$L$1029</definedName>
    <definedName name="FS_F_VW_01_35297_1_6810_ST__JV_FS_BIDDERS_">[7]home!$B$1021:$L$1021</definedName>
    <definedName name="FS_F_VW_01_35297_1_7591_US__JV_FS_BIDDERS_">[7]home!$B$1007:$L$1007</definedName>
    <definedName name="FS_F_VW_01_35297_1_779_ST__JV_FS_BIDDERS_">[7]home!$B$1023:$L$1023</definedName>
    <definedName name="FS_F_VW_01_35297_1_8100_VW__JV_FS_BIDDERS_">[7]home!$B$1030:$L$1030</definedName>
    <definedName name="FS_F_VW_01_35297_1_9967_IL__JV_FS_BIDDERS_">[7]home!$B$1009:$L$1009</definedName>
    <definedName name="FS_F_VW_02_37469_1__FS_NEUTEILE_">[3]Import!$B$54:$D$54</definedName>
    <definedName name="FS_F_VW_02_37469_1__JV_FS_PRAESENTATIONEN_">[3]Import!$B$6:$AN$6</definedName>
    <definedName name="FS_F_VW_02_37469_1_12686_EUR__JV_FS_PR_EX_RATES_DATUM_REC_">[3]Import!$B$300:$F$300</definedName>
    <definedName name="FS_F_VW_02_37469_1_12686_VW__JV_FS_BIDDERS_">[9]Import!$B$404:$L$404</definedName>
    <definedName name="FS_F_VW_02_37469_1_13362_EUR__JV_FS_PR_EX_RATES_DATUM_REC_">[3]Import!$B$301:$F$301</definedName>
    <definedName name="FS_F_VW_02_37469_1_13362_MX__JV_FS_BIDDERS_">[9]Import!$B$401:$L$401</definedName>
    <definedName name="FS_F_VW_02_37469_1_17631_EUR__JV_FS_PR_EX_RATES_DATUM_REC_">[3]Import!$B$302:$F$302</definedName>
    <definedName name="FS_F_VW_02_37469_1_17631_JP__JV_FS_BIDDERS_">[9]Import!$B$393:$L$393</definedName>
    <definedName name="FS_F_VW_02_37469_1_190_BX__JV_FS_BIDDERS_">[9]Import!$B$397:$L$397</definedName>
    <definedName name="FS_F_VW_02_37469_1_190_EUR__JV_FS_PR_EX_RATES_DATUM_REC_">[3]Import!$B$290:$F$290</definedName>
    <definedName name="FS_F_VW_02_37469_1_20505__JV_FS_ANGEBOTSUEBERSICHT_">[3]Import!$B$64:$D$64</definedName>
    <definedName name="FS_F_VW_02_37469_1_20505__JV_FS_AVG_PRICE_">[3]Import!$B$92:$F$92</definedName>
    <definedName name="FS_F_VW_02_37469_1_20505__JV_FS_BWERTSHEET_">[3]Import!$B$171:$AH$171</definedName>
    <definedName name="FS_F_VW_02_37469_1_20505__JV_FS_COMPARISON_">[3]Import!$B$131:$S$131</definedName>
    <definedName name="FS_F_VW_02_37469_1_20505__JV_FS_REC_LIEF_">[3]Import!$B$554:$P$554</definedName>
    <definedName name="FS_F_VW_02_37469_1_20505__JV_FS_RV_LTERM_PNACHLASS_">[3]Import!$B$151:$X$151</definedName>
    <definedName name="FS_F_VW_02_37469_1_20505_31__JV_FS_REC_">[3]Import!$B$499:$Q$499</definedName>
    <definedName name="FS_F_VW_02_37469_1_20505_32__JV_FS_REC_">[3]Import!$B$500:$Q$500</definedName>
    <definedName name="FS_F_VW_02_37469_1_20505_EUR__JV_FS_PR_EX_RATES_DATUM_REC_">[3]Import!$B$303:$F$303</definedName>
    <definedName name="FS_F_VW_02_37469_1_20505_VW__JV_FS_BIDDERS_">[9]Import!$B$394:$L$394</definedName>
    <definedName name="FS_F_VW_02_37469_1_261__JV_FS_ANGEBOTSUEBERSICHT_">[3]Import!$B$66:$D$66</definedName>
    <definedName name="FS_F_VW_02_37469_1_261__JV_FS_AVG_PRICE_">[3]Import!$B$89:$F$89</definedName>
    <definedName name="FS_F_VW_02_37469_1_261__JV_FS_BWERTSHEET_">[3]Import!$B$169:$AH$169</definedName>
    <definedName name="FS_F_VW_02_37469_1_261__JV_FS_COMPARISON_">[3]Import!$B$129:$S$129</definedName>
    <definedName name="FS_F_VW_02_37469_1_261__JV_FS_REC_LIEF_">[3]Import!$B$552:$P$552</definedName>
    <definedName name="FS_F_VW_02_37469_1_261__JV_FS_RV_LTERM_PNACHLASS_">[3]Import!$B$149:$X$149</definedName>
    <definedName name="FS_F_VW_02_37469_1_261_31__JV_FS_REC_">[3]Import!$B$491:$Q$491</definedName>
    <definedName name="FS_F_VW_02_37469_1_261_32__JV_FS_REC_">[3]Import!$B$492:$Q$492</definedName>
    <definedName name="FS_F_VW_02_37469_1_261_EUR__JV_FS_PR_EX_RATES_DATUM_REC_">[3]Import!$B$291:$F$291</definedName>
    <definedName name="FS_F_VW_02_37469_1_261_VW__JV_FS_BIDDERS_">[9]Import!$B$398:$L$398</definedName>
    <definedName name="FS_F_VW_02_37469_1_26946_31__JV_FS_REC_">[3]Import!$B$501:$Q$501</definedName>
    <definedName name="FS_F_VW_02_37469_1_26946_32__JV_FS_REC_">[3]Import!$B$502:$Q$502</definedName>
    <definedName name="FS_F_VW_02_37469_1_26946_EUR__JV_FS_PR_EX_RATES_DATUM_REC_">[3]Import!$B$304:$F$304</definedName>
    <definedName name="FS_F_VW_02_37469_1_26946_VW__JV_FS_BIDDERS_">[9]Import!$B$409:$L$409</definedName>
    <definedName name="FS_F_VW_02_37469_1_31__JV_FS_BEDARFE_">[3]Import!$B$42:$E$42</definedName>
    <definedName name="FS_F_VW_02_37469_1_31_20505__JV_FS_BEDARFE_PREISE_QUOTE_">[3]Import!$B$18:$L$18</definedName>
    <definedName name="FS_F_VW_02_37469_1_31_261__JV_FS_BEDARFE_PREISE_QUOTE_">[3]Import!$B$16:$L$16</definedName>
    <definedName name="FS_F_VW_02_37469_1_31_6231__JV_FS_BEDARFE_PREISE_QUOTE_">[3]Import!$B$17:$L$17</definedName>
    <definedName name="FS_F_VW_02_37469_1_32__JV_FS_BEDARFE_">[3]Import!$B$43:$E$43</definedName>
    <definedName name="FS_F_VW_02_37469_1_32_20505__JV_FS_BEDARFE_PREISE_QUOTE_">[3]Import!$B$21:$L$21</definedName>
    <definedName name="FS_F_VW_02_37469_1_32_261__JV_FS_BEDARFE_PREISE_QUOTE_">[3]Import!$B$19:$L$19</definedName>
    <definedName name="FS_F_VW_02_37469_1_32_6231__JV_FS_BEDARFE_PREISE_QUOTE_">[3]Import!$B$20:$L$20</definedName>
    <definedName name="FS_F_VW_02_37469_1_359_EUR__JV_FS_PR_EX_RATES_DATUM_REC_">[3]Import!$B$292:$F$292</definedName>
    <definedName name="FS_F_VW_02_37469_1_359_SK__JV_FS_BIDDERS_">[9]Import!$B$392:$L$392</definedName>
    <definedName name="FS_F_VW_02_37469_1_37525_EUR__JV_FS_PR_EX_RATES_DATUM_REC_">[3]Import!$B$305:$F$305</definedName>
    <definedName name="FS_F_VW_02_37469_1_37525_VW__JV_FS_BIDDERS_">[9]Import!$B$406:$L$406</definedName>
    <definedName name="FS_F_VW_02_37469_1_41464_BX__JV_FS_BIDDERS_">[9]Import!$B$408:$L$408</definedName>
    <definedName name="FS_F_VW_02_37469_1_41464_EUR__JV_FS_PR_EX_RATES_DATUM_REC_">[3]Import!$B$306:$F$306</definedName>
    <definedName name="FS_F_VW_02_37469_1_5083__JV_FS_ANGEBOTSUEBERSICHT_">[3]Import!$B$67:$D$67</definedName>
    <definedName name="FS_F_VW_02_37469_1_5083__JV_FS_AVG_PRICE_">[3]Import!$B$90:$F$90</definedName>
    <definedName name="FS_F_VW_02_37469_1_5083_31__JV_FS_REC_">[3]Import!$B$493:$Q$493</definedName>
    <definedName name="FS_F_VW_02_37469_1_5083_32__JV_FS_REC_">[3]Import!$B$494:$Q$494</definedName>
    <definedName name="FS_F_VW_02_37469_1_5083_EUR__JV_FS_PR_EX_RATES_DATUM_REC_">[3]Import!$B$294:$F$294</definedName>
    <definedName name="FS_F_VW_02_37469_1_5083_IT__JV_FS_BIDDERS_">[9]Import!$B$403:$L$403</definedName>
    <definedName name="FS_F_VW_02_37469_1_51506_31__JV_FS_REC_">[3]Import!$B$503:$Q$503</definedName>
    <definedName name="FS_F_VW_02_37469_1_51506_32__JV_FS_REC_">[3]Import!$B$504:$Q$504</definedName>
    <definedName name="FS_F_VW_02_37469_1_51506_EUR__JV_FS_PR_EX_RATES_DATUM_REC_">[3]Import!$B$307:$F$307</definedName>
    <definedName name="FS_F_VW_02_37469_1_51506_MX__JV_FS_BIDDERS_">[9]Import!$B$402:$L$402</definedName>
    <definedName name="FS_F_VW_02_37469_1_54824_31__JV_FS_REC_">[3]Import!$B$505:$Q$505</definedName>
    <definedName name="FS_F_VW_02_37469_1_54824_32__JV_FS_REC_">[3]Import!$B$506:$Q$506</definedName>
    <definedName name="FS_F_VW_02_37469_1_54824_EUR__JV_FS_PR_EX_RATES_DATUM_REC_">[3]Import!$B$308:$F$308</definedName>
    <definedName name="FS_F_VW_02_37469_1_54824_VW__JV_FS_BIDDERS_">[9]Import!$B$407:$L$407</definedName>
    <definedName name="FS_F_VW_02_37469_1_6231__JV_FS_ANGEBOTSUEBERSICHT_">[3]Import!$B$65:$D$65</definedName>
    <definedName name="FS_F_VW_02_37469_1_6231__JV_FS_AVG_PRICE_">[3]Import!$B$91:$F$91</definedName>
    <definedName name="FS_F_VW_02_37469_1_6231__JV_FS_BWERTSHEET_">[3]Import!$B$170:$AH$170</definedName>
    <definedName name="FS_F_VW_02_37469_1_6231__JV_FS_COMPARISON_">[3]Import!$B$130:$S$130</definedName>
    <definedName name="FS_F_VW_02_37469_1_6231__JV_FS_REC_LIEF_">[3]Import!$B$553:$P$553</definedName>
    <definedName name="FS_F_VW_02_37469_1_6231__JV_FS_RV_LTERM_PNACHLASS_">[3]Import!$B$150:$X$150</definedName>
    <definedName name="FS_F_VW_02_37469_1_6231_31__JV_FS_REC_">[3]Import!$B$495:$Q$495</definedName>
    <definedName name="FS_F_VW_02_37469_1_6231_32__JV_FS_REC_">[3]Import!$B$496:$Q$496</definedName>
    <definedName name="FS_F_VW_02_37469_1_6231_EUR__JV_FS_PR_EX_RATES_DATUM_REC_">[3]Import!$B$295:$F$295</definedName>
    <definedName name="FS_F_VW_02_37469_1_6231_VW__JV_FS_BIDDERS_">[9]Import!$B$396:$L$396</definedName>
    <definedName name="FS_F_VW_02_37469_1_6238_EUR__JV_FS_PR_EX_RATES_DATUM_REC_">[3]Import!$B$296:$F$296</definedName>
    <definedName name="FS_F_VW_02_37469_1_6238_VW__JV_FS_BIDDERS_">[9]Import!$B$399:$L$399</definedName>
    <definedName name="FS_F_VW_02_37469_1_6270_31__JV_FS_REC_">[3]Import!$B$497:$Q$497</definedName>
    <definedName name="FS_F_VW_02_37469_1_6270_32__JV_FS_REC_">[3]Import!$B$498:$Q$498</definedName>
    <definedName name="FS_F_VW_02_37469_1_6270_EUR__JV_FS_PR_EX_RATES_DATUM_REC_">[3]Import!$B$297:$F$297</definedName>
    <definedName name="FS_F_VW_02_37469_1_6270_SK__JV_FS_BIDDERS_">[9]Import!$B$405:$L$405</definedName>
    <definedName name="FS_F_VW_02_37469_1_6820_EUR__JV_FS_PR_EX_RATES_DATUM_REC_">[3]Import!$B$298:$F$298</definedName>
    <definedName name="FS_F_VW_02_37469_1_6820_MX__JV_FS_BIDDERS_">[9]Import!$B$395:$L$395</definedName>
    <definedName name="FS_F_VW_02_37469_1_7767_EUR__JV_FS_PR_EX_RATES_DATUM_REC_">[3]Import!$B$299:$F$299</definedName>
    <definedName name="FS_F_VW_02_37469_1_7767_VW__JV_FS_BIDDERS_">[9]Import!$B$391:$L$391</definedName>
    <definedName name="FS_F_VW_02_37469_1_845_EUR__JV_FS_PR_EX_RATES_DATUM_REC_">[3]Import!$B$293:$F$293</definedName>
    <definedName name="FS_F_VW_02_37469_1_845_VW__JV_FS_BIDDERS_">[9]Import!$B$400:$L$400</definedName>
    <definedName name="FS_F_VW_02_37469_1_EUR_12686__JV_FS_PR_EX_RATES_DATUM_COMP_">[3]Import!$B$203:$F$203</definedName>
    <definedName name="FS_F_VW_02_37469_1_EUR_13362__JV_FS_PR_EX_RATES_DATUM_COMP_">[3]Import!$B$194:$F$194</definedName>
    <definedName name="FS_F_VW_02_37469_1_EUR_17631__JV_FS_PR_EX_RATES_DATUM_COMP_">[3]Import!$B$192:$F$192</definedName>
    <definedName name="FS_F_VW_02_37469_1_EUR_190__JV_FS_PR_EX_RATES_DATUM_COMP_">[3]Import!$B$189:$F$189</definedName>
    <definedName name="FS_F_VW_02_37469_1_EUR_20505__JV_FS_PR_EX_RATES_DATUM_COMP_">[3]Import!$B$204:$F$204</definedName>
    <definedName name="FS_F_VW_02_37469_1_EUR_261__JV_FS_PR_EX_RATES_DATUM_COMP_">[3]Import!$B$198:$F$198</definedName>
    <definedName name="FS_F_VW_02_37469_1_EUR_26946__JV_FS_PR_EX_RATES_DATUM_COMP_">[3]Import!$B$205:$F$205</definedName>
    <definedName name="FS_F_VW_02_37469_1_EUR_359__JV_FS_PR_EX_RATES_DATUM_COMP_">[3]Import!$B$196:$F$196</definedName>
    <definedName name="FS_F_VW_02_37469_1_EUR_37525__JV_FS_PR_EX_RATES_DATUM_COMP_">[3]Import!$B$206:$F$206</definedName>
    <definedName name="FS_F_VW_02_37469_1_EUR_41464__JV_FS_PR_EX_RATES_DATUM_COMP_">[3]Import!$B$190:$F$190</definedName>
    <definedName name="FS_F_VW_02_37469_1_EUR_5083__JV_FS_PR_EX_RATES_DATUM_COMP_">[3]Import!$B$191:$F$191</definedName>
    <definedName name="FS_F_VW_02_37469_1_EUR_51506__JV_FS_PR_EX_RATES_DATUM_COMP_">[3]Import!$B$195:$F$195</definedName>
    <definedName name="FS_F_VW_02_37469_1_EUR_54824__JV_FS_PR_EX_RATES_DATUM_COMP_">[3]Import!$B$207:$F$207</definedName>
    <definedName name="FS_F_VW_02_37469_1_EUR_6231__JV_FS_PR_EX_RATES_DATUM_COMP_">[3]Import!$B$200:$F$200</definedName>
    <definedName name="FS_F_VW_02_37469_1_EUR_6238__JV_FS_PR_EX_RATES_DATUM_COMP_">[3]Import!$B$201:$F$201</definedName>
    <definedName name="FS_F_VW_02_37469_1_EUR_6270__JV_FS_PR_EX_RATES_DATUM_COMP_">[3]Import!$B$197:$F$197</definedName>
    <definedName name="FS_F_VW_02_37469_1_EUR_6820__JV_FS_PR_EX_RATES_DATUM_COMP_">[3]Import!$B$193:$F$193</definedName>
    <definedName name="FS_F_VW_02_37469_1_EUR_7767__JV_FS_PR_EX_RATES_DATUM_COMP_">[3]Import!$B$202:$F$202</definedName>
    <definedName name="FS_F_VW_02_37469_1_EUR_845__JV_FS_PR_EX_RATES_DATUM_COMP_">[3]Import!$B$199:$F$199</definedName>
    <definedName name="FS_F_VW_02_37469_2__FS_NEUTEILE_">[3]Import!$B$55:$D$55</definedName>
    <definedName name="FS_F_VW_02_37469_2__JV_FS_PRAESENTATIONEN_">[3]Import!$B$7:$AN$7</definedName>
    <definedName name="FS_F_VW_02_37469_2_12686_EUR__JV_FS_PR_EX_RATES_DATUM_REC_">[3]Import!$B$319:$F$319</definedName>
    <definedName name="FS_F_VW_02_37469_2_12686_VW__JV_FS_BIDDERS_">[3]Import!$B$423:$L$423</definedName>
    <definedName name="FS_F_VW_02_37469_2_13362_EUR__JV_FS_PR_EX_RATES_DATUM_REC_">[3]Import!$B$320:$F$320</definedName>
    <definedName name="FS_F_VW_02_37469_2_13362_MX__JV_FS_BIDDERS_">[3]Import!$B$420:$L$420</definedName>
    <definedName name="FS_F_VW_02_37469_2_15__JV_FS_BEDARFE_">[3]Import!$B$44:$E$44</definedName>
    <definedName name="FS_F_VW_02_37469_2_15_20505__JV_FS_BEDARFE_PREISE_QUOTE_">[3]Import!$B$24:$L$24</definedName>
    <definedName name="FS_F_VW_02_37469_2_15_261__JV_FS_BEDARFE_PREISE_QUOTE_">[3]Import!$B$22:$L$22</definedName>
    <definedName name="FS_F_VW_02_37469_2_15_6231__JV_FS_BEDARFE_PREISE_QUOTE_">[3]Import!$B$23:$L$23</definedName>
    <definedName name="FS_F_VW_02_37469_2_17631_EUR__JV_FS_PR_EX_RATES_DATUM_REC_">[3]Import!$B$321:$F$321</definedName>
    <definedName name="FS_F_VW_02_37469_2_17631_JP__JV_FS_BIDDERS_">[3]Import!$B$412:$L$412</definedName>
    <definedName name="FS_F_VW_02_37469_2_190_BX__JV_FS_BIDDERS_">[3]Import!$B$416:$L$416</definedName>
    <definedName name="FS_F_VW_02_37469_2_190_EUR__JV_FS_PR_EX_RATES_DATUM_REC_">[3]Import!$B$309:$F$309</definedName>
    <definedName name="FS_F_VW_02_37469_2_20505__JV_FS_ANGEBOTSUEBERSICHT_">[3]Import!$B$68:$D$68</definedName>
    <definedName name="FS_F_VW_02_37469_2_20505__JV_FS_AVG_PRICE_">[3]Import!$B$96:$F$96</definedName>
    <definedName name="FS_F_VW_02_37469_2_20505__JV_FS_BWERTSHEET_">[3]Import!$B$174:$AH$174</definedName>
    <definedName name="FS_F_VW_02_37469_2_20505__JV_FS_COMPARISON_">[3]Import!$B$134:$S$134</definedName>
    <definedName name="FS_F_VW_02_37469_2_20505__JV_FS_REC_LIEF_">[3]Import!$B$557:$P$557</definedName>
    <definedName name="FS_F_VW_02_37469_2_20505__JV_FS_RV_LTERM_PNACHLASS_">[3]Import!$B$154:$X$154</definedName>
    <definedName name="FS_F_VW_02_37469_2_20505_15__JV_FS_REC_">[3]Import!$B$515:$Q$515</definedName>
    <definedName name="FS_F_VW_02_37469_2_20505_28__JV_FS_REC_">[3]Import!$B$516:$Q$516</definedName>
    <definedName name="FS_F_VW_02_37469_2_20505_EUR__JV_FS_PR_EX_RATES_DATUM_REC_">[3]Import!$B$322:$F$322</definedName>
    <definedName name="FS_F_VW_02_37469_2_20505_VW__JV_FS_BIDDERS_">[3]Import!$B$413:$L$413</definedName>
    <definedName name="FS_F_VW_02_37469_2_261__JV_FS_ANGEBOTSUEBERSICHT_">[3]Import!$B$70:$D$70</definedName>
    <definedName name="FS_F_VW_02_37469_2_261__JV_FS_AVG_PRICE_">[3]Import!$B$93:$F$93</definedName>
    <definedName name="FS_F_VW_02_37469_2_261__JV_FS_BWERTSHEET_">[3]Import!$B$172:$AH$172</definedName>
    <definedName name="FS_F_VW_02_37469_2_261__JV_FS_COMPARISON_">[3]Import!$B$132:$S$132</definedName>
    <definedName name="FS_F_VW_02_37469_2_261__JV_FS_REC_LIEF_">[3]Import!$B$555:$P$555</definedName>
    <definedName name="FS_F_VW_02_37469_2_261__JV_FS_RV_LTERM_PNACHLASS_">[3]Import!$B$152:$X$152</definedName>
    <definedName name="FS_F_VW_02_37469_2_261_15__JV_FS_REC_">[3]Import!$B$507:$Q$507</definedName>
    <definedName name="FS_F_VW_02_37469_2_261_28__JV_FS_REC_">[3]Import!$B$508:$Q$508</definedName>
    <definedName name="FS_F_VW_02_37469_2_261_EUR__JV_FS_PR_EX_RATES_DATUM_REC_">[3]Import!$B$310:$F$310</definedName>
    <definedName name="FS_F_VW_02_37469_2_261_VW__JV_FS_BIDDERS_">[3]Import!$B$417:$L$417</definedName>
    <definedName name="FS_F_VW_02_37469_2_26946_15__JV_FS_REC_">[3]Import!$B$517:$Q$517</definedName>
    <definedName name="FS_F_VW_02_37469_2_26946_28__JV_FS_REC_">[3]Import!$B$518:$Q$518</definedName>
    <definedName name="FS_F_VW_02_37469_2_26946_EUR__JV_FS_PR_EX_RATES_DATUM_REC_">[3]Import!$B$323:$F$323</definedName>
    <definedName name="FS_F_VW_02_37469_2_26946_VW__JV_FS_BIDDERS_">[3]Import!$B$428:$L$428</definedName>
    <definedName name="FS_F_VW_02_37469_2_28__JV_FS_BEDARFE_">[3]Import!$B$45:$E$45</definedName>
    <definedName name="FS_F_VW_02_37469_2_28_20505__JV_FS_BEDARFE_PREISE_QUOTE_">[3]Import!$B$27:$L$27</definedName>
    <definedName name="FS_F_VW_02_37469_2_28_261__JV_FS_BEDARFE_PREISE_QUOTE_">[3]Import!$B$25:$L$25</definedName>
    <definedName name="FS_F_VW_02_37469_2_28_6231__JV_FS_BEDARFE_PREISE_QUOTE_">[3]Import!$B$26:$L$26</definedName>
    <definedName name="FS_F_VW_02_37469_2_359_EUR__JV_FS_PR_EX_RATES_DATUM_REC_">[3]Import!$B$311:$F$311</definedName>
    <definedName name="FS_F_VW_02_37469_2_359_SK__JV_FS_BIDDERS_">[3]Import!$B$411:$L$411</definedName>
    <definedName name="FS_F_VW_02_37469_2_37525_EUR__JV_FS_PR_EX_RATES_DATUM_REC_">[3]Import!$B$324:$F$324</definedName>
    <definedName name="FS_F_VW_02_37469_2_37525_VW__JV_FS_BIDDERS_">[3]Import!$B$425:$L$425</definedName>
    <definedName name="FS_F_VW_02_37469_2_41464_BX__JV_FS_BIDDERS_">[3]Import!$B$427:$L$427</definedName>
    <definedName name="FS_F_VW_02_37469_2_41464_EUR__JV_FS_PR_EX_RATES_DATUM_REC_">[3]Import!$B$325:$F$325</definedName>
    <definedName name="FS_F_VW_02_37469_2_5083__JV_FS_ANGEBOTSUEBERSICHT_">[3]Import!$B$71:$D$71</definedName>
    <definedName name="FS_F_VW_02_37469_2_5083__JV_FS_AVG_PRICE_">[3]Import!$B$94:$F$94</definedName>
    <definedName name="FS_F_VW_02_37469_2_5083_15__JV_FS_REC_">[3]Import!$B$509:$Q$509</definedName>
    <definedName name="FS_F_VW_02_37469_2_5083_28__JV_FS_REC_">[3]Import!$B$510:$Q$510</definedName>
    <definedName name="FS_F_VW_02_37469_2_5083_EUR__JV_FS_PR_EX_RATES_DATUM_REC_">[3]Import!$B$313:$F$313</definedName>
    <definedName name="FS_F_VW_02_37469_2_5083_IT__JV_FS_BIDDERS_">[3]Import!$B$422:$L$422</definedName>
    <definedName name="FS_F_VW_02_37469_2_51506_15__JV_FS_REC_">[3]Import!$B$519:$Q$519</definedName>
    <definedName name="FS_F_VW_02_37469_2_51506_28__JV_FS_REC_">[3]Import!$B$520:$Q$520</definedName>
    <definedName name="FS_F_VW_02_37469_2_51506_EUR__JV_FS_PR_EX_RATES_DATUM_REC_">[3]Import!$B$326:$F$326</definedName>
    <definedName name="FS_F_VW_02_37469_2_51506_MX__JV_FS_BIDDERS_">[3]Import!$B$421:$L$421</definedName>
    <definedName name="FS_F_VW_02_37469_2_54824_15__JV_FS_REC_">[3]Import!$B$521:$Q$521</definedName>
    <definedName name="FS_F_VW_02_37469_2_54824_28__JV_FS_REC_">[3]Import!$B$522:$Q$522</definedName>
    <definedName name="FS_F_VW_02_37469_2_54824_EUR__JV_FS_PR_EX_RATES_DATUM_REC_">[3]Import!$B$327:$F$327</definedName>
    <definedName name="FS_F_VW_02_37469_2_54824_VW__JV_FS_BIDDERS_">[3]Import!$B$426:$L$426</definedName>
    <definedName name="FS_F_VW_02_37469_2_6231__JV_FS_ANGEBOTSUEBERSICHT_">[3]Import!$B$69:$D$69</definedName>
    <definedName name="FS_F_VW_02_37469_2_6231__JV_FS_AVG_PRICE_">[3]Import!$B$95:$F$95</definedName>
    <definedName name="FS_F_VW_02_37469_2_6231__JV_FS_BWERTSHEET_">[3]Import!$B$173:$AH$173</definedName>
    <definedName name="FS_F_VW_02_37469_2_6231__JV_FS_COMPARISON_">[3]Import!$B$133:$S$133</definedName>
    <definedName name="FS_F_VW_02_37469_2_6231__JV_FS_REC_LIEF_">[3]Import!$B$556:$P$556</definedName>
    <definedName name="FS_F_VW_02_37469_2_6231__JV_FS_RV_LTERM_PNACHLASS_">[3]Import!$B$153:$X$153</definedName>
    <definedName name="FS_F_VW_02_37469_2_6231_15__JV_FS_REC_">[3]Import!$B$511:$Q$511</definedName>
    <definedName name="FS_F_VW_02_37469_2_6231_28__JV_FS_REC_">[3]Import!$B$512:$Q$512</definedName>
    <definedName name="FS_F_VW_02_37469_2_6231_EUR__JV_FS_PR_EX_RATES_DATUM_REC_">[3]Import!$B$314:$F$314</definedName>
    <definedName name="FS_F_VW_02_37469_2_6231_VW__JV_FS_BIDDERS_">[3]Import!$B$415:$L$415</definedName>
    <definedName name="FS_F_VW_02_37469_2_6238_EUR__JV_FS_PR_EX_RATES_DATUM_REC_">[3]Import!$B$315:$F$315</definedName>
    <definedName name="FS_F_VW_02_37469_2_6238_VW__JV_FS_BIDDERS_">[3]Import!$B$418:$L$418</definedName>
    <definedName name="FS_F_VW_02_37469_2_6270_15__JV_FS_REC_">[3]Import!$B$513:$Q$513</definedName>
    <definedName name="FS_F_VW_02_37469_2_6270_28__JV_FS_REC_">[3]Import!$B$514:$Q$514</definedName>
    <definedName name="FS_F_VW_02_37469_2_6270_EUR__JV_FS_PR_EX_RATES_DATUM_REC_">[3]Import!$B$316:$F$316</definedName>
    <definedName name="FS_F_VW_02_37469_2_6270_SK__JV_FS_BIDDERS_">[3]Import!$B$424:$L$424</definedName>
    <definedName name="FS_F_VW_02_37469_2_6820_EUR__JV_FS_PR_EX_RATES_DATUM_REC_">[3]Import!$B$317:$F$317</definedName>
    <definedName name="FS_F_VW_02_37469_2_6820_MX__JV_FS_BIDDERS_">[3]Import!$B$414:$L$414</definedName>
    <definedName name="FS_F_VW_02_37469_2_7767_EUR__JV_FS_PR_EX_RATES_DATUM_REC_">[3]Import!$B$318:$F$318</definedName>
    <definedName name="FS_F_VW_02_37469_2_7767_VW__JV_FS_BIDDERS_">[3]Import!$B$410:$L$410</definedName>
    <definedName name="FS_F_VW_02_37469_2_845_EUR__JV_FS_PR_EX_RATES_DATUM_REC_">[3]Import!$B$312:$F$312</definedName>
    <definedName name="FS_F_VW_02_37469_2_845_VW__JV_FS_BIDDERS_">[3]Import!$B$419:$L$419</definedName>
    <definedName name="FS_F_VW_02_37469_2_EUR_12686__JV_FS_PR_EX_RATES_DATUM_COMP_">[3]Import!$B$222:$F$222</definedName>
    <definedName name="FS_F_VW_02_37469_2_EUR_13362__JV_FS_PR_EX_RATES_DATUM_COMP_">[3]Import!$B$213:$F$213</definedName>
    <definedName name="FS_F_VW_02_37469_2_EUR_17631__JV_FS_PR_EX_RATES_DATUM_COMP_">[3]Import!$B$211:$F$211</definedName>
    <definedName name="FS_F_VW_02_37469_2_EUR_190__JV_FS_PR_EX_RATES_DATUM_COMP_">[3]Import!$B$208:$F$208</definedName>
    <definedName name="FS_F_VW_02_37469_2_EUR_20505__JV_FS_PR_EX_RATES_DATUM_COMP_">[3]Import!$B$223:$F$223</definedName>
    <definedName name="FS_F_VW_02_37469_2_EUR_261__JV_FS_PR_EX_RATES_DATUM_COMP_">[3]Import!$B$217:$F$217</definedName>
    <definedName name="FS_F_VW_02_37469_2_EUR_26946__JV_FS_PR_EX_RATES_DATUM_COMP_">[3]Import!$B$224:$F$224</definedName>
    <definedName name="FS_F_VW_02_37469_2_EUR_359__JV_FS_PR_EX_RATES_DATUM_COMP_">[3]Import!$B$215:$F$215</definedName>
    <definedName name="FS_F_VW_02_37469_2_EUR_37525__JV_FS_PR_EX_RATES_DATUM_COMP_">[3]Import!$B$225:$F$225</definedName>
    <definedName name="FS_F_VW_02_37469_2_EUR_41464__JV_FS_PR_EX_RATES_DATUM_COMP_">[3]Import!$B$209:$F$209</definedName>
    <definedName name="FS_F_VW_02_37469_2_EUR_5083__JV_FS_PR_EX_RATES_DATUM_COMP_">[3]Import!$B$210:$F$210</definedName>
    <definedName name="FS_F_VW_02_37469_2_EUR_51506__JV_FS_PR_EX_RATES_DATUM_COMP_">[3]Import!$B$214:$F$214</definedName>
    <definedName name="FS_F_VW_02_37469_2_EUR_54824__JV_FS_PR_EX_RATES_DATUM_COMP_">[3]Import!$B$226:$F$226</definedName>
    <definedName name="FS_F_VW_02_37469_2_EUR_6231__JV_FS_PR_EX_RATES_DATUM_COMP_">[3]Import!$B$219:$F$219</definedName>
    <definedName name="FS_F_VW_02_37469_2_EUR_6238__JV_FS_PR_EX_RATES_DATUM_COMP_">[3]Import!$B$220:$F$220</definedName>
    <definedName name="FS_F_VW_02_37469_2_EUR_6270__JV_FS_PR_EX_RATES_DATUM_COMP_">[3]Import!$B$216:$F$216</definedName>
    <definedName name="FS_F_VW_02_37469_2_EUR_6820__JV_FS_PR_EX_RATES_DATUM_COMP_">[3]Import!$B$212:$F$212</definedName>
    <definedName name="FS_F_VW_02_37469_2_EUR_7767__JV_FS_PR_EX_RATES_DATUM_COMP_">[3]Import!$B$221:$F$221</definedName>
    <definedName name="FS_F_VW_02_37469_2_EUR_845__JV_FS_PR_EX_RATES_DATUM_COMP_">[3]Import!$B$218:$F$218</definedName>
    <definedName name="FS_F_VW_02_37469_3__FS_NEUTEILE_">[3]Import!$B$56:$D$56</definedName>
    <definedName name="FS_F_VW_02_37469_3__JV_FS_PRAESENTATIONEN_">[3]Import!$B$8:$AN$8</definedName>
    <definedName name="FS_F_VW_02_37469_3_12686_EUR__JV_FS_PR_EX_RATES_DATUM_REC_">[3]Import!$B$338:$F$338</definedName>
    <definedName name="FS_F_VW_02_37469_3_12686_VW__JV_FS_BIDDERS_">[3]Import!$B$442:$L$442</definedName>
    <definedName name="FS_F_VW_02_37469_3_13362_EUR__JV_FS_PR_EX_RATES_DATUM_REC_">[3]Import!$B$339:$F$339</definedName>
    <definedName name="FS_F_VW_02_37469_3_13362_MX__JV_FS_BIDDERS_">[3]Import!$B$439:$L$439</definedName>
    <definedName name="FS_F_VW_02_37469_3_15__JV_FS_BEDARFE_">[3]Import!$B$46:$E$46</definedName>
    <definedName name="FS_F_VW_02_37469_3_15_20505__JV_FS_BEDARFE_PREISE_QUOTE_">[3]Import!$B$30:$L$30</definedName>
    <definedName name="FS_F_VW_02_37469_3_15_261__JV_FS_BEDARFE_PREISE_QUOTE_">[3]Import!$B$28:$L$28</definedName>
    <definedName name="FS_F_VW_02_37469_3_15_6231__JV_FS_BEDARFE_PREISE_QUOTE_">[3]Import!$B$29:$L$29</definedName>
    <definedName name="FS_F_VW_02_37469_3_17631_EUR__JV_FS_PR_EX_RATES_DATUM_REC_">[3]Import!$B$340:$F$340</definedName>
    <definedName name="FS_F_VW_02_37469_3_17631_JP__JV_FS_BIDDERS_">[3]Import!$B$431:$L$431</definedName>
    <definedName name="FS_F_VW_02_37469_3_190_BX__JV_FS_BIDDERS_">[3]Import!$B$435:$L$435</definedName>
    <definedName name="FS_F_VW_02_37469_3_190_EUR__JV_FS_PR_EX_RATES_DATUM_REC_">[3]Import!$B$328:$F$328</definedName>
    <definedName name="FS_F_VW_02_37469_3_20505__JV_FS_ANGEBOTSUEBERSICHT_">[3]Import!$B$72:$D$72</definedName>
    <definedName name="FS_F_VW_02_37469_3_20505__JV_FS_AVG_PRICE_">[3]Import!$B$100:$F$100</definedName>
    <definedName name="FS_F_VW_02_37469_3_20505__JV_FS_BWERTSHEET_">[3]Import!$B$177:$AH$177</definedName>
    <definedName name="FS_F_VW_02_37469_3_20505__JV_FS_COMPARISON_">[3]Import!$B$137:$S$137</definedName>
    <definedName name="FS_F_VW_02_37469_3_20505__JV_FS_REC_LIEF_">[3]Import!$B$560:$P$560</definedName>
    <definedName name="FS_F_VW_02_37469_3_20505__JV_FS_RV_LTERM_PNACHLASS_">[3]Import!$B$157:$X$157</definedName>
    <definedName name="FS_F_VW_02_37469_3_20505_15__JV_FS_REC_">[3]Import!$B$527:$Q$527</definedName>
    <definedName name="FS_F_VW_02_37469_3_20505_EUR__JV_FS_PR_EX_RATES_DATUM_REC_">[3]Import!$B$341:$F$341</definedName>
    <definedName name="FS_F_VW_02_37469_3_20505_VW__JV_FS_BIDDERS_">[3]Import!$B$432:$L$432</definedName>
    <definedName name="FS_F_VW_02_37469_3_261__JV_FS_ANGEBOTSUEBERSICHT_">[3]Import!$B$74:$D$74</definedName>
    <definedName name="FS_F_VW_02_37469_3_261__JV_FS_AVG_PRICE_">[3]Import!$B$97:$F$97</definedName>
    <definedName name="FS_F_VW_02_37469_3_261__JV_FS_BWERTSHEET_">[3]Import!$B$175:$AH$175</definedName>
    <definedName name="FS_F_VW_02_37469_3_261__JV_FS_COMPARISON_">[3]Import!$B$135:$S$135</definedName>
    <definedName name="FS_F_VW_02_37469_3_261__JV_FS_REC_LIEF_">[3]Import!$B$558:$P$558</definedName>
    <definedName name="FS_F_VW_02_37469_3_261__JV_FS_RV_LTERM_PNACHLASS_">[3]Import!$B$155:$X$155</definedName>
    <definedName name="FS_F_VW_02_37469_3_261_15__JV_FS_REC_">[3]Import!$B$523:$Q$523</definedName>
    <definedName name="FS_F_VW_02_37469_3_261_EUR__JV_FS_PR_EX_RATES_DATUM_REC_">[3]Import!$B$329:$F$329</definedName>
    <definedName name="FS_F_VW_02_37469_3_261_VW__JV_FS_BIDDERS_">[3]Import!$B$436:$L$436</definedName>
    <definedName name="FS_F_VW_02_37469_3_26946_15__JV_FS_REC_">[3]Import!$B$528:$Q$528</definedName>
    <definedName name="FS_F_VW_02_37469_3_26946_EUR__JV_FS_PR_EX_RATES_DATUM_REC_">[3]Import!$B$342:$F$342</definedName>
    <definedName name="FS_F_VW_02_37469_3_26946_VW__JV_FS_BIDDERS_">[3]Import!$B$447:$L$447</definedName>
    <definedName name="FS_F_VW_02_37469_3_359_EUR__JV_FS_PR_EX_RATES_DATUM_REC_">[3]Import!$B$330:$F$330</definedName>
    <definedName name="FS_F_VW_02_37469_3_359_SK__JV_FS_BIDDERS_">[3]Import!$B$430:$L$430</definedName>
    <definedName name="FS_F_VW_02_37469_3_37525_EUR__JV_FS_PR_EX_RATES_DATUM_REC_">[3]Import!$B$343:$F$343</definedName>
    <definedName name="FS_F_VW_02_37469_3_37525_VW__JV_FS_BIDDERS_">[3]Import!$B$444:$L$444</definedName>
    <definedName name="FS_F_VW_02_37469_3_41464_BX__JV_FS_BIDDERS_">[3]Import!$B$446:$L$446</definedName>
    <definedName name="FS_F_VW_02_37469_3_41464_EUR__JV_FS_PR_EX_RATES_DATUM_REC_">[3]Import!$B$344:$F$344</definedName>
    <definedName name="FS_F_VW_02_37469_3_5083__JV_FS_ANGEBOTSUEBERSICHT_">[3]Import!$B$75:$D$75</definedName>
    <definedName name="FS_F_VW_02_37469_3_5083__JV_FS_AVG_PRICE_">[3]Import!$B$98:$F$98</definedName>
    <definedName name="FS_F_VW_02_37469_3_5083_15__JV_FS_REC_">[3]Import!$B$524:$Q$524</definedName>
    <definedName name="FS_F_VW_02_37469_3_5083_EUR__JV_FS_PR_EX_RATES_DATUM_REC_">[3]Import!$B$332:$F$332</definedName>
    <definedName name="FS_F_VW_02_37469_3_5083_IT__JV_FS_BIDDERS_">[3]Import!$B$441:$L$441</definedName>
    <definedName name="FS_F_VW_02_37469_3_51506_15__JV_FS_REC_">[3]Import!$B$529:$Q$529</definedName>
    <definedName name="FS_F_VW_02_37469_3_51506_EUR__JV_FS_PR_EX_RATES_DATUM_REC_">[3]Import!$B$345:$F$345</definedName>
    <definedName name="FS_F_VW_02_37469_3_51506_MX__JV_FS_BIDDERS_">[3]Import!$B$440:$L$440</definedName>
    <definedName name="FS_F_VW_02_37469_3_54824_15__JV_FS_REC_">[3]Import!$B$530:$Q$530</definedName>
    <definedName name="FS_F_VW_02_37469_3_54824_EUR__JV_FS_PR_EX_RATES_DATUM_REC_">[3]Import!$B$346:$F$346</definedName>
    <definedName name="FS_F_VW_02_37469_3_54824_VW__JV_FS_BIDDERS_">[3]Import!$B$445:$L$445</definedName>
    <definedName name="FS_F_VW_02_37469_3_6231__JV_FS_ANGEBOTSUEBERSICHT_">[3]Import!$B$73:$D$73</definedName>
    <definedName name="FS_F_VW_02_37469_3_6231__JV_FS_AVG_PRICE_">[3]Import!$B$99:$F$99</definedName>
    <definedName name="FS_F_VW_02_37469_3_6231__JV_FS_BWERTSHEET_">[3]Import!$B$176:$AH$176</definedName>
    <definedName name="FS_F_VW_02_37469_3_6231__JV_FS_COMPARISON_">[3]Import!$B$136:$S$136</definedName>
    <definedName name="FS_F_VW_02_37469_3_6231__JV_FS_REC_LIEF_">[3]Import!$B$559:$P$559</definedName>
    <definedName name="FS_F_VW_02_37469_3_6231__JV_FS_RV_LTERM_PNACHLASS_">[3]Import!$B$156:$X$156</definedName>
    <definedName name="FS_F_VW_02_37469_3_6231_15__JV_FS_REC_">[3]Import!$B$525:$Q$525</definedName>
    <definedName name="FS_F_VW_02_37469_3_6231_EUR__JV_FS_PR_EX_RATES_DATUM_REC_">[3]Import!$B$333:$F$333</definedName>
    <definedName name="FS_F_VW_02_37469_3_6231_VW__JV_FS_BIDDERS_">[3]Import!$B$434:$L$434</definedName>
    <definedName name="FS_F_VW_02_37469_3_6238_EUR__JV_FS_PR_EX_RATES_DATUM_REC_">[3]Import!$B$334:$F$334</definedName>
    <definedName name="FS_F_VW_02_37469_3_6238_VW__JV_FS_BIDDERS_">[3]Import!$B$437:$L$437</definedName>
    <definedName name="FS_F_VW_02_37469_3_6270_15__JV_FS_REC_">[3]Import!$B$526:$Q$526</definedName>
    <definedName name="FS_F_VW_02_37469_3_6270_EUR__JV_FS_PR_EX_RATES_DATUM_REC_">[3]Import!$B$335:$F$335</definedName>
    <definedName name="FS_F_VW_02_37469_3_6270_SK__JV_FS_BIDDERS_">[3]Import!$B$443:$L$443</definedName>
    <definedName name="FS_F_VW_02_37469_3_6820_EUR__JV_FS_PR_EX_RATES_DATUM_REC_">[3]Import!$B$336:$F$336</definedName>
    <definedName name="FS_F_VW_02_37469_3_6820_MX__JV_FS_BIDDERS_">[3]Import!$B$433:$L$433</definedName>
    <definedName name="FS_F_VW_02_37469_3_7767_EUR__JV_FS_PR_EX_RATES_DATUM_REC_">[3]Import!$B$337:$F$337</definedName>
    <definedName name="FS_F_VW_02_37469_3_7767_VW__JV_FS_BIDDERS_">[3]Import!$B$429:$L$429</definedName>
    <definedName name="FS_F_VW_02_37469_3_845_EUR__JV_FS_PR_EX_RATES_DATUM_REC_">[3]Import!$B$331:$F$331</definedName>
    <definedName name="FS_F_VW_02_37469_3_845_VW__JV_FS_BIDDERS_">[3]Import!$B$438:$L$438</definedName>
    <definedName name="FS_F_VW_02_37469_3_EUR_12686__JV_FS_PR_EX_RATES_DATUM_COMP_">[3]Import!$B$241:$F$241</definedName>
    <definedName name="FS_F_VW_02_37469_3_EUR_13362__JV_FS_PR_EX_RATES_DATUM_COMP_">[3]Import!$B$232:$F$232</definedName>
    <definedName name="FS_F_VW_02_37469_3_EUR_17631__JV_FS_PR_EX_RATES_DATUM_COMP_">[3]Import!$B$230:$F$230</definedName>
    <definedName name="FS_F_VW_02_37469_3_EUR_190__JV_FS_PR_EX_RATES_DATUM_COMP_">[3]Import!$B$227:$F$227</definedName>
    <definedName name="FS_F_VW_02_37469_3_EUR_20505__JV_FS_PR_EX_RATES_DATUM_COMP_">[3]Import!$B$242:$F$242</definedName>
    <definedName name="FS_F_VW_02_37469_3_EUR_261__JV_FS_PR_EX_RATES_DATUM_COMP_">[3]Import!$B$236:$F$236</definedName>
    <definedName name="FS_F_VW_02_37469_3_EUR_26946__JV_FS_PR_EX_RATES_DATUM_COMP_">[3]Import!$B$243:$F$243</definedName>
    <definedName name="FS_F_VW_02_37469_3_EUR_359__JV_FS_PR_EX_RATES_DATUM_COMP_">[3]Import!$B$234:$F$234</definedName>
    <definedName name="FS_F_VW_02_37469_3_EUR_37525__JV_FS_PR_EX_RATES_DATUM_COMP_">[3]Import!$B$244:$F$244</definedName>
    <definedName name="FS_F_VW_02_37469_3_EUR_41464__JV_FS_PR_EX_RATES_DATUM_COMP_">[3]Import!$B$228:$F$228</definedName>
    <definedName name="FS_F_VW_02_37469_3_EUR_5083__JV_FS_PR_EX_RATES_DATUM_COMP_">[3]Import!$B$229:$F$229</definedName>
    <definedName name="FS_F_VW_02_37469_3_EUR_51506__JV_FS_PR_EX_RATES_DATUM_COMP_">[3]Import!$B$233:$F$233</definedName>
    <definedName name="FS_F_VW_02_37469_3_EUR_54824__JV_FS_PR_EX_RATES_DATUM_COMP_">[3]Import!$B$245:$F$245</definedName>
    <definedName name="FS_F_VW_02_37469_3_EUR_6231__JV_FS_PR_EX_RATES_DATUM_COMP_">[3]Import!$B$238:$F$238</definedName>
    <definedName name="FS_F_VW_02_37469_3_EUR_6238__JV_FS_PR_EX_RATES_DATUM_COMP_">[3]Import!$B$239:$F$239</definedName>
    <definedName name="FS_F_VW_02_37469_3_EUR_6270__JV_FS_PR_EX_RATES_DATUM_COMP_">[3]Import!$B$235:$F$235</definedName>
    <definedName name="FS_F_VW_02_37469_3_EUR_6820__JV_FS_PR_EX_RATES_DATUM_COMP_">[3]Import!$B$231:$F$231</definedName>
    <definedName name="FS_F_VW_02_37469_3_EUR_7767__JV_FS_PR_EX_RATES_DATUM_COMP_">[3]Import!$B$240:$F$240</definedName>
    <definedName name="FS_F_VW_02_37469_3_EUR_845__JV_FS_PR_EX_RATES_DATUM_COMP_">[3]Import!$B$237:$F$237</definedName>
    <definedName name="FS_F_VW_02_37469_4__FS_NEUTEILE_">[3]Import!$B$57:$D$57</definedName>
    <definedName name="FS_F_VW_02_37469_4__JV_FS_PRAESENTATIONEN_">[3]Import!$B$9:$AN$9</definedName>
    <definedName name="FS_F_VW_02_37469_4_12686_EUR__JV_FS_PR_EX_RATES_DATUM_REC_">[3]Import!$B$358:$F$358</definedName>
    <definedName name="FS_F_VW_02_37469_4_12686_USD__JV_FS_PR_EX_RATES_DATUM_REC_">[10]Import!$B$376:$F$376</definedName>
    <definedName name="FS_F_VW_02_37469_4_12686_VW__JV_FS_BIDDERS_">[3]Import!$B$461:$L$461</definedName>
    <definedName name="FS_F_VW_02_37469_4_13362_EUR__JV_FS_PR_EX_RATES_DATUM_REC_">[3]Import!$B$359:$F$359</definedName>
    <definedName name="FS_F_VW_02_37469_4_13362_MX__JV_FS_BIDDERS_">[3]Import!$B$458:$L$458</definedName>
    <definedName name="FS_F_VW_02_37469_4_13362_USD__JV_FS_PR_EX_RATES_DATUM_REC_">[10]Import!$B$378:$F$378</definedName>
    <definedName name="FS_F_VW_02_37469_4_17631_EUR__JV_FS_PR_EX_RATES_DATUM_REC_">[3]Import!$B$360:$F$360</definedName>
    <definedName name="FS_F_VW_02_37469_4_17631_JP__JV_FS_BIDDERS_">[3]Import!$B$450:$L$450</definedName>
    <definedName name="FS_F_VW_02_37469_4_17631_USD__JV_FS_PR_EX_RATES_DATUM_REC_">[10]Import!$B$380:$F$380</definedName>
    <definedName name="FS_F_VW_02_37469_4_190_BX__JV_FS_BIDDERS_">[3]Import!$B$454:$L$454</definedName>
    <definedName name="FS_F_VW_02_37469_4_190_EUR__JV_FS_PR_EX_RATES_DATUM_REC_">[3]Import!$B$347:$F$347</definedName>
    <definedName name="FS_F_VW_02_37469_4_190_USD__JV_FS_PR_EX_RATES_DATUM_REC_">[10]Import!$B$356:$F$356</definedName>
    <definedName name="FS_F_VW_02_37469_4_20505__JV_FS_ANGEBOTSUEBERSICHT_">[3]Import!$B$76:$D$76</definedName>
    <definedName name="FS_F_VW_02_37469_4_20505__JV_FS_AVG_PRICE_">[3]Import!$B$104:$F$104</definedName>
    <definedName name="FS_F_VW_02_37469_4_20505__JV_FS_BWERTSHEET_">[3]Import!$B$180:$AH$180</definedName>
    <definedName name="FS_F_VW_02_37469_4_20505__JV_FS_COMPARISON_">[3]Import!$B$140:$S$140</definedName>
    <definedName name="FS_F_VW_02_37469_4_20505__JV_FS_REC_LIEF_">[3]Import!$B$563:$P$563</definedName>
    <definedName name="FS_F_VW_02_37469_4_20505__JV_FS_RV_LTERM_PNACHLASS_">[3]Import!$B$160:$X$160</definedName>
    <definedName name="FS_F_VW_02_37469_4_20505_66__JV_FS_REC_">[3]Import!$B$535:$Q$535</definedName>
    <definedName name="FS_F_VW_02_37469_4_20505_EUR__JV_FS_PR_EX_RATES_DATUM_REC_">[3]Import!$B$361:$F$361</definedName>
    <definedName name="FS_F_VW_02_37469_4_20505_USD__JV_FS_PR_EX_RATES_DATUM_REC_">[10]Import!$B$382:$F$382</definedName>
    <definedName name="FS_F_VW_02_37469_4_20505_VW__JV_FS_BIDDERS_">[3]Import!$B$451:$L$451</definedName>
    <definedName name="FS_F_VW_02_37469_4_261__JV_FS_ANGEBOTSUEBERSICHT_">[3]Import!$B$78:$D$78</definedName>
    <definedName name="FS_F_VW_02_37469_4_261__JV_FS_AVG_PRICE_">[3]Import!$B$101:$F$101</definedName>
    <definedName name="FS_F_VW_02_37469_4_261__JV_FS_BWERTSHEET_">[3]Import!$B$178:$AH$178</definedName>
    <definedName name="FS_F_VW_02_37469_4_261__JV_FS_COMPARISON_">[3]Import!$B$138:$S$138</definedName>
    <definedName name="FS_F_VW_02_37469_4_261__JV_FS_REC_LIEF_">[3]Import!$B$561:$P$561</definedName>
    <definedName name="FS_F_VW_02_37469_4_261__JV_FS_RV_LTERM_PNACHLASS_">[3]Import!$B$158:$X$158</definedName>
    <definedName name="FS_F_VW_02_37469_4_261_66__JV_FS_REC_">[3]Import!$B$531:$Q$531</definedName>
    <definedName name="FS_F_VW_02_37469_4_261_EUR__JV_FS_PR_EX_RATES_DATUM_REC_">[3]Import!$B$348:$F$348</definedName>
    <definedName name="FS_F_VW_02_37469_4_261_USD__JV_FS_PR_EX_RATES_DATUM_REC_">[10]Import!$B$358:$F$358</definedName>
    <definedName name="FS_F_VW_02_37469_4_261_VW__JV_FS_BIDDERS_">[3]Import!$B$455:$L$455</definedName>
    <definedName name="FS_F_VW_02_37469_4_26946_66__JV_FS_REC_">[3]Import!$B$536:$Q$536</definedName>
    <definedName name="FS_F_VW_02_37469_4_26946_EUR__JV_FS_PR_EX_RATES_DATUM_REC_">[3]Import!$B$362:$F$362</definedName>
    <definedName name="FS_F_VW_02_37469_4_26946_USD__JV_FS_PR_EX_RATES_DATUM_REC_">[10]Import!$B$384:$F$384</definedName>
    <definedName name="FS_F_VW_02_37469_4_26946_VW__JV_FS_BIDDERS_">[3]Import!$B$466:$L$466</definedName>
    <definedName name="FS_F_VW_02_37469_4_359_EUR__JV_FS_PR_EX_RATES_DATUM_REC_">[3]Import!$B$349:$F$349</definedName>
    <definedName name="FS_F_VW_02_37469_4_359_SK__JV_FS_BIDDERS_">[3]Import!$B$449:$L$449</definedName>
    <definedName name="FS_F_VW_02_37469_4_359_USD__JV_FS_PR_EX_RATES_DATUM_REC_">[10]Import!$B$360:$F$360</definedName>
    <definedName name="FS_F_VW_02_37469_4_37525_EUR__JV_FS_PR_EX_RATES_DATUM_REC_">[3]Import!$B$363:$F$363</definedName>
    <definedName name="FS_F_VW_02_37469_4_37525_USD__JV_FS_PR_EX_RATES_DATUM_REC_">[10]Import!$B$386:$F$386</definedName>
    <definedName name="FS_F_VW_02_37469_4_37525_VW__JV_FS_BIDDERS_">[3]Import!$B$463:$L$463</definedName>
    <definedName name="FS_F_VW_02_37469_4_41464_BX__JV_FS_BIDDERS_">[3]Import!$B$465:$L$465</definedName>
    <definedName name="FS_F_VW_02_37469_4_41464_EUR__JV_FS_PR_EX_RATES_DATUM_REC_">[3]Import!$B$364:$F$364</definedName>
    <definedName name="FS_F_VW_02_37469_4_41464_USD__JV_FS_PR_EX_RATES_DATUM_REC_">[10]Import!$B$388:$F$388</definedName>
    <definedName name="FS_F_VW_02_37469_4_5083__JV_FS_ANGEBOTSUEBERSICHT_">[3]Import!$B$79:$D$79</definedName>
    <definedName name="FS_F_VW_02_37469_4_5083__JV_FS_AVG_PRICE_">[3]Import!$B$102:$F$102</definedName>
    <definedName name="FS_F_VW_02_37469_4_5083_66__JV_FS_REC_">[3]Import!$B$532:$Q$532</definedName>
    <definedName name="FS_F_VW_02_37469_4_5083_EUR__JV_FS_PR_EX_RATES_DATUM_REC_">[3]Import!$B$351:$F$351</definedName>
    <definedName name="FS_F_VW_02_37469_4_5083_IT__JV_FS_BIDDERS_">[3]Import!$B$460:$L$460</definedName>
    <definedName name="FS_F_VW_02_37469_4_5083_USD__JV_FS_PR_EX_RATES_DATUM_REC_">[10]Import!$B$364:$F$364</definedName>
    <definedName name="FS_F_VW_02_37469_4_51506_66__JV_FS_REC_">[3]Import!$B$537:$Q$537</definedName>
    <definedName name="FS_F_VW_02_37469_4_51506_EUR__JV_FS_PR_EX_RATES_DATUM_REC_">[3]Import!$B$365:$F$365</definedName>
    <definedName name="FS_F_VW_02_37469_4_51506_MX__JV_FS_BIDDERS_">[3]Import!$B$459:$L$459</definedName>
    <definedName name="FS_F_VW_02_37469_4_51506_USD__JV_FS_PR_EX_RATES_DATUM_REC_">[10]Import!$B$390:$F$390</definedName>
    <definedName name="FS_F_VW_02_37469_4_54824_66__JV_FS_REC_">[3]Import!$B$538:$Q$538</definedName>
    <definedName name="FS_F_VW_02_37469_4_54824_EUR__JV_FS_PR_EX_RATES_DATUM_REC_">[3]Import!$B$366:$F$366</definedName>
    <definedName name="FS_F_VW_02_37469_4_54824_USD__JV_FS_PR_EX_RATES_DATUM_REC_">[10]Import!$B$392:$F$392</definedName>
    <definedName name="FS_F_VW_02_37469_4_54824_VW__JV_FS_BIDDERS_">[3]Import!$B$464:$L$464</definedName>
    <definedName name="FS_F_VW_02_37469_4_6231__JV_FS_ANGEBOTSUEBERSICHT_">[3]Import!$B$77:$D$77</definedName>
    <definedName name="FS_F_VW_02_37469_4_6231__JV_FS_AVG_PRICE_">[3]Import!$B$103:$F$103</definedName>
    <definedName name="FS_F_VW_02_37469_4_6231__JV_FS_BWERTSHEET_">[3]Import!$B$179:$AH$179</definedName>
    <definedName name="FS_F_VW_02_37469_4_6231__JV_FS_COMPARISON_">[3]Import!$B$139:$S$139</definedName>
    <definedName name="FS_F_VW_02_37469_4_6231__JV_FS_REC_LIEF_">[3]Import!$B$562:$P$562</definedName>
    <definedName name="FS_F_VW_02_37469_4_6231__JV_FS_RV_LTERM_PNACHLASS_">[3]Import!$B$159:$X$159</definedName>
    <definedName name="FS_F_VW_02_37469_4_6231_66__JV_FS_REC_">[3]Import!$B$533:$Q$533</definedName>
    <definedName name="FS_F_VW_02_37469_4_6231_EUR__JV_FS_PR_EX_RATES_DATUM_REC_">[3]Import!$B$352:$F$352</definedName>
    <definedName name="FS_F_VW_02_37469_4_6231_USD__JV_FS_PR_EX_RATES_DATUM_REC_">[3]Import!$B$353:$F$353</definedName>
    <definedName name="FS_F_VW_02_37469_4_6231_VW__JV_FS_BIDDERS_">[3]Import!$B$453:$L$453</definedName>
    <definedName name="FS_F_VW_02_37469_4_6238_EUR__JV_FS_PR_EX_RATES_DATUM_REC_">[3]Import!$B$354:$F$354</definedName>
    <definedName name="FS_F_VW_02_37469_4_6238_USD__JV_FS_PR_EX_RATES_DATUM_REC_">[10]Import!$B$368:$F$368</definedName>
    <definedName name="FS_F_VW_02_37469_4_6238_VW__JV_FS_BIDDERS_">[3]Import!$B$456:$L$456</definedName>
    <definedName name="FS_F_VW_02_37469_4_6270_66__JV_FS_REC_">[3]Import!$B$534:$Q$534</definedName>
    <definedName name="FS_F_VW_02_37469_4_6270_EUR__JV_FS_PR_EX_RATES_DATUM_REC_">[3]Import!$B$355:$F$355</definedName>
    <definedName name="FS_F_VW_02_37469_4_6270_SK__JV_FS_BIDDERS_">[3]Import!$B$462:$L$462</definedName>
    <definedName name="FS_F_VW_02_37469_4_6270_USD__JV_FS_PR_EX_RATES_DATUM_REC_">[10]Import!$B$370:$F$370</definedName>
    <definedName name="FS_F_VW_02_37469_4_66__JV_FS_BEDARFE_">[3]Import!$B$47:$E$47</definedName>
    <definedName name="FS_F_VW_02_37469_4_66_20505__JV_FS_BEDARFE_PREISE_QUOTE_">[3]Import!$B$33:$L$33</definedName>
    <definedName name="FS_F_VW_02_37469_4_66_261__JV_FS_BEDARFE_PREISE_QUOTE_">[3]Import!$B$31:$L$31</definedName>
    <definedName name="FS_F_VW_02_37469_4_66_6231__JV_FS_BEDARFE_PREISE_QUOTE_">[3]Import!$B$32:$L$32</definedName>
    <definedName name="FS_F_VW_02_37469_4_6820_EUR__JV_FS_PR_EX_RATES_DATUM_REC_">[3]Import!$B$356:$F$356</definedName>
    <definedName name="FS_F_VW_02_37469_4_6820_MX__JV_FS_BIDDERS_">[3]Import!$B$452:$L$452</definedName>
    <definedName name="FS_F_VW_02_37469_4_6820_USD__JV_FS_PR_EX_RATES_DATUM_REC_">[10]Import!$B$372:$F$372</definedName>
    <definedName name="FS_F_VW_02_37469_4_7767_EUR__JV_FS_PR_EX_RATES_DATUM_REC_">[3]Import!$B$357:$F$357</definedName>
    <definedName name="FS_F_VW_02_37469_4_7767_USD__JV_FS_PR_EX_RATES_DATUM_REC_">[10]Import!$B$374:$F$374</definedName>
    <definedName name="FS_F_VW_02_37469_4_7767_VW__JV_FS_BIDDERS_">[3]Import!$B$448:$L$448</definedName>
    <definedName name="FS_F_VW_02_37469_4_845_EUR__JV_FS_PR_EX_RATES_DATUM_REC_">[3]Import!$B$350:$F$350</definedName>
    <definedName name="FS_F_VW_02_37469_4_845_USD__JV_FS_PR_EX_RATES_DATUM_REC_">[10]Import!$B$362:$F$362</definedName>
    <definedName name="FS_F_VW_02_37469_4_845_VW__JV_FS_BIDDERS_">[3]Import!$B$457:$L$457</definedName>
    <definedName name="FS_F_VW_02_37469_4_EUR_12686__JV_FS_PR_EX_RATES_DATUM_COMP_">[3]Import!$B$261:$F$261</definedName>
    <definedName name="FS_F_VW_02_37469_4_EUR_13362__JV_FS_PR_EX_RATES_DATUM_COMP_">[3]Import!$B$251:$F$251</definedName>
    <definedName name="FS_F_VW_02_37469_4_EUR_17631__JV_FS_PR_EX_RATES_DATUM_COMP_">[3]Import!$B$249:$F$249</definedName>
    <definedName name="FS_F_VW_02_37469_4_EUR_190__JV_FS_PR_EX_RATES_DATUM_COMP_">[3]Import!$B$246:$F$246</definedName>
    <definedName name="FS_F_VW_02_37469_4_EUR_20505__JV_FS_PR_EX_RATES_DATUM_COMP_">[3]Import!$B$262:$F$262</definedName>
    <definedName name="FS_F_VW_02_37469_4_EUR_261__JV_FS_PR_EX_RATES_DATUM_COMP_">[3]Import!$B$255:$F$255</definedName>
    <definedName name="FS_F_VW_02_37469_4_EUR_26946__JV_FS_PR_EX_RATES_DATUM_COMP_">[3]Import!$B$263:$F$263</definedName>
    <definedName name="FS_F_VW_02_37469_4_EUR_359__JV_FS_PR_EX_RATES_DATUM_COMP_">[3]Import!$B$253:$F$253</definedName>
    <definedName name="FS_F_VW_02_37469_4_EUR_37525__JV_FS_PR_EX_RATES_DATUM_COMP_">[3]Import!$B$264:$F$264</definedName>
    <definedName name="FS_F_VW_02_37469_4_EUR_41464__JV_FS_PR_EX_RATES_DATUM_COMP_">[3]Import!$B$247:$F$247</definedName>
    <definedName name="FS_F_VW_02_37469_4_EUR_5083__JV_FS_PR_EX_RATES_DATUM_COMP_">[3]Import!$B$248:$F$248</definedName>
    <definedName name="FS_F_VW_02_37469_4_EUR_51506__JV_FS_PR_EX_RATES_DATUM_COMP_">[3]Import!$B$252:$F$252</definedName>
    <definedName name="FS_F_VW_02_37469_4_EUR_54824__JV_FS_PR_EX_RATES_DATUM_COMP_">[3]Import!$B$265:$F$265</definedName>
    <definedName name="FS_F_VW_02_37469_4_EUR_6231__JV_FS_PR_EX_RATES_DATUM_COMP_">[3]Import!$B$257:$F$257</definedName>
    <definedName name="FS_F_VW_02_37469_4_EUR_6238__JV_FS_PR_EX_RATES_DATUM_COMP_">[3]Import!$B$259:$F$259</definedName>
    <definedName name="FS_F_VW_02_37469_4_EUR_6270__JV_FS_PR_EX_RATES_DATUM_COMP_">[3]Import!$B$254:$F$254</definedName>
    <definedName name="FS_F_VW_02_37469_4_EUR_6820__JV_FS_PR_EX_RATES_DATUM_COMP_">[3]Import!$B$250:$F$250</definedName>
    <definedName name="FS_F_VW_02_37469_4_EUR_7767__JV_FS_PR_EX_RATES_DATUM_COMP_">[3]Import!$B$260:$F$260</definedName>
    <definedName name="FS_F_VW_02_37469_4_EUR_845__JV_FS_PR_EX_RATES_DATUM_COMP_">[3]Import!$B$256:$F$256</definedName>
    <definedName name="FS_F_VW_02_37469_4_USD_12686__JV_FS_PR_EX_RATES_DATUM_COMP_">[10]Import!$B$265:$F$265</definedName>
    <definedName name="FS_F_VW_02_37469_4_USD_13362__JV_FS_PR_EX_RATES_DATUM_COMP_">[10]Import!$B$247:$F$247</definedName>
    <definedName name="FS_F_VW_02_37469_4_USD_17631__JV_FS_PR_EX_RATES_DATUM_COMP_">[10]Import!$B$243:$F$243</definedName>
    <definedName name="FS_F_VW_02_37469_4_USD_190__JV_FS_PR_EX_RATES_DATUM_COMP_">[10]Import!$B$237:$F$237</definedName>
    <definedName name="FS_F_VW_02_37469_4_USD_20505__JV_FS_PR_EX_RATES_DATUM_COMP_">[10]Import!$B$267:$F$267</definedName>
    <definedName name="FS_F_VW_02_37469_4_USD_261__JV_FS_PR_EX_RATES_DATUM_COMP_">[10]Import!$B$255:$F$255</definedName>
    <definedName name="FS_F_VW_02_37469_4_USD_26946__JV_FS_PR_EX_RATES_DATUM_COMP_">[10]Import!$B$269:$F$269</definedName>
    <definedName name="FS_F_VW_02_37469_4_USD_359__JV_FS_PR_EX_RATES_DATUM_COMP_">[10]Import!$B$251:$F$251</definedName>
    <definedName name="FS_F_VW_02_37469_4_USD_37525__JV_FS_PR_EX_RATES_DATUM_COMP_">[10]Import!$B$271:$F$271</definedName>
    <definedName name="FS_F_VW_02_37469_4_USD_41464__JV_FS_PR_EX_RATES_DATUM_COMP_">[10]Import!$B$239:$F$239</definedName>
    <definedName name="FS_F_VW_02_37469_4_USD_5083__JV_FS_PR_EX_RATES_DATUM_COMP_">[10]Import!$B$241:$F$241</definedName>
    <definedName name="FS_F_VW_02_37469_4_USD_51506__JV_FS_PR_EX_RATES_DATUM_COMP_">[10]Import!$B$249:$F$249</definedName>
    <definedName name="FS_F_VW_02_37469_4_USD_54824__JV_FS_PR_EX_RATES_DATUM_COMP_">[10]Import!$B$273:$F$273</definedName>
    <definedName name="FS_F_VW_02_37469_4_USD_6231__JV_FS_PR_EX_RATES_DATUM_COMP_">[3]Import!$B$258:$F$258</definedName>
    <definedName name="FS_F_VW_02_37469_4_USD_6238__JV_FS_PR_EX_RATES_DATUM_COMP_">[10]Import!$B$261:$F$261</definedName>
    <definedName name="FS_F_VW_02_37469_4_USD_6270__JV_FS_PR_EX_RATES_DATUM_COMP_">[10]Import!$B$253:$F$253</definedName>
    <definedName name="FS_F_VW_02_37469_4_USD_6820__JV_FS_PR_EX_RATES_DATUM_COMP_">[10]Import!$B$245:$F$245</definedName>
    <definedName name="FS_F_VW_02_37469_4_USD_7767__JV_FS_PR_EX_RATES_DATUM_COMP_">[10]Import!$B$263:$F$263</definedName>
    <definedName name="FS_F_VW_02_37469_4_USD_845__JV_FS_PR_EX_RATES_DATUM_COMP_">[10]Import!$B$257:$F$257</definedName>
    <definedName name="FS_F_VW_02_37469_5__FS_NEUTEILE_">[3]Import!$B$58:$D$58</definedName>
    <definedName name="FS_F_VW_02_37469_5__JV_FS_PRAESENTATIONEN_">[3]Import!$B$10:$AN$10</definedName>
    <definedName name="FS_F_VW_02_37469_5_11__JV_FS_BEDARFE_">[3]Import!$B$48:$E$48</definedName>
    <definedName name="FS_F_VW_02_37469_5_11_20505__JV_FS_BEDARFE_PREISE_QUOTE_">[3]Import!$B$36:$L$36</definedName>
    <definedName name="FS_F_VW_02_37469_5_11_261__JV_FS_BEDARFE_PREISE_QUOTE_">[3]Import!$B$34:$L$34</definedName>
    <definedName name="FS_F_VW_02_37469_5_11_6231__JV_FS_BEDARFE_PREISE_QUOTE_">[3]Import!$B$35:$L$35</definedName>
    <definedName name="FS_F_VW_02_37469_5_12686_EUR__JV_FS_PR_EX_RATES_DATUM_REC_">[3]Import!$B$377:$F$377</definedName>
    <definedName name="FS_F_VW_02_37469_5_12686_VW__JV_FS_BIDDERS_">[3]Import!$B$480:$L$480</definedName>
    <definedName name="FS_F_VW_02_37469_5_13362_EUR__JV_FS_PR_EX_RATES_DATUM_REC_">[3]Import!$B$378:$F$378</definedName>
    <definedName name="FS_F_VW_02_37469_5_13362_MX__JV_FS_BIDDERS_">[3]Import!$B$477:$L$477</definedName>
    <definedName name="FS_F_VW_02_37469_5_17631_EUR__JV_FS_PR_EX_RATES_DATUM_REC_">[3]Import!$B$379:$F$379</definedName>
    <definedName name="FS_F_VW_02_37469_5_17631_JP__JV_FS_BIDDERS_">[3]Import!$B$469:$L$469</definedName>
    <definedName name="FS_F_VW_02_37469_5_190_BX__JV_FS_BIDDERS_">[3]Import!$B$473:$L$473</definedName>
    <definedName name="FS_F_VW_02_37469_5_190_EUR__JV_FS_PR_EX_RATES_DATUM_REC_">[3]Import!$B$367:$F$367</definedName>
    <definedName name="FS_F_VW_02_37469_5_20505__JV_FS_ANGEBOTSUEBERSICHT_">[3]Import!$B$80:$D$80</definedName>
    <definedName name="FS_F_VW_02_37469_5_20505__JV_FS_AVG_PRICE_">[3]Import!$B$108:$F$108</definedName>
    <definedName name="FS_F_VW_02_37469_5_20505__JV_FS_BWERTSHEET_">[3]Import!$B$183:$AH$183</definedName>
    <definedName name="FS_F_VW_02_37469_5_20505__JV_FS_COMPARISON_">[3]Import!$B$143:$S$143</definedName>
    <definedName name="FS_F_VW_02_37469_5_20505__JV_FS_REC_LIEF_">[3]Import!$B$566:$P$566</definedName>
    <definedName name="FS_F_VW_02_37469_5_20505__JV_FS_RV_LTERM_PNACHLASS_">[3]Import!$B$163:$X$163</definedName>
    <definedName name="FS_F_VW_02_37469_5_20505_11__JV_FS_REC_">[3]Import!$B$543:$Q$543</definedName>
    <definedName name="FS_F_VW_02_37469_5_20505_EUR__JV_FS_PR_EX_RATES_DATUM_REC_">[3]Import!$B$380:$F$380</definedName>
    <definedName name="FS_F_VW_02_37469_5_20505_VW__JV_FS_BIDDERS_">[3]Import!$B$470:$L$470</definedName>
    <definedName name="FS_F_VW_02_37469_5_261__JV_FS_ANGEBOTSUEBERSICHT_">[3]Import!$B$82:$D$82</definedName>
    <definedName name="FS_F_VW_02_37469_5_261__JV_FS_AVG_PRICE_">[3]Import!$B$105:$F$105</definedName>
    <definedName name="FS_F_VW_02_37469_5_261__JV_FS_BWERTSHEET_">[3]Import!$B$181:$AH$181</definedName>
    <definedName name="FS_F_VW_02_37469_5_261__JV_FS_COMPARISON_">[3]Import!$B$141:$S$141</definedName>
    <definedName name="FS_F_VW_02_37469_5_261__JV_FS_REC_LIEF_">[3]Import!$B$564:$P$564</definedName>
    <definedName name="FS_F_VW_02_37469_5_261__JV_FS_RV_LTERM_PNACHLASS_">[3]Import!$B$161:$X$161</definedName>
    <definedName name="FS_F_VW_02_37469_5_261_11__JV_FS_REC_">[3]Import!$B$539:$Q$539</definedName>
    <definedName name="FS_F_VW_02_37469_5_261_EUR__JV_FS_PR_EX_RATES_DATUM_REC_">[3]Import!$B$368:$F$368</definedName>
    <definedName name="FS_F_VW_02_37469_5_261_VW__JV_FS_BIDDERS_">[3]Import!$B$474:$L$474</definedName>
    <definedName name="FS_F_VW_02_37469_5_26946_11__JV_FS_REC_">[3]Import!$B$544:$Q$544</definedName>
    <definedName name="FS_F_VW_02_37469_5_26946_EUR__JV_FS_PR_EX_RATES_DATUM_REC_">[3]Import!$B$381:$F$381</definedName>
    <definedName name="FS_F_VW_02_37469_5_26946_VW__JV_FS_BIDDERS_">[3]Import!$B$485:$L$485</definedName>
    <definedName name="FS_F_VW_02_37469_5_359_EUR__JV_FS_PR_EX_RATES_DATUM_REC_">[3]Import!$B$369:$F$369</definedName>
    <definedName name="FS_F_VW_02_37469_5_359_SK__JV_FS_BIDDERS_">[3]Import!$B$468:$L$468</definedName>
    <definedName name="FS_F_VW_02_37469_5_37525_EUR__JV_FS_PR_EX_RATES_DATUM_REC_">[3]Import!$B$382:$F$382</definedName>
    <definedName name="FS_F_VW_02_37469_5_37525_VW__JV_FS_BIDDERS_">[3]Import!$B$482:$L$482</definedName>
    <definedName name="FS_F_VW_02_37469_5_41464_BX__JV_FS_BIDDERS_">[3]Import!$B$484:$L$484</definedName>
    <definedName name="FS_F_VW_02_37469_5_41464_EUR__JV_FS_PR_EX_RATES_DATUM_REC_">[3]Import!$B$383:$F$383</definedName>
    <definedName name="FS_F_VW_02_37469_5_5083__JV_FS_ANGEBOTSUEBERSICHT_">[3]Import!$B$83:$D$83</definedName>
    <definedName name="FS_F_VW_02_37469_5_5083__JV_FS_AVG_PRICE_">[3]Import!$B$106:$F$106</definedName>
    <definedName name="FS_F_VW_02_37469_5_5083_11__JV_FS_REC_">[3]Import!$B$540:$Q$540</definedName>
    <definedName name="FS_F_VW_02_37469_5_5083_EUR__JV_FS_PR_EX_RATES_DATUM_REC_">[3]Import!$B$371:$F$371</definedName>
    <definedName name="FS_F_VW_02_37469_5_5083_IT__JV_FS_BIDDERS_">[3]Import!$B$479:$L$479</definedName>
    <definedName name="FS_F_VW_02_37469_5_51506_11__JV_FS_REC_">[3]Import!$B$545:$Q$545</definedName>
    <definedName name="FS_F_VW_02_37469_5_51506_EUR__JV_FS_PR_EX_RATES_DATUM_REC_">[3]Import!$B$384:$F$384</definedName>
    <definedName name="FS_F_VW_02_37469_5_51506_MX__JV_FS_BIDDERS_">[3]Import!$B$478:$L$478</definedName>
    <definedName name="FS_F_VW_02_37469_5_54824_11__JV_FS_REC_">[3]Import!$B$546:$Q$546</definedName>
    <definedName name="FS_F_VW_02_37469_5_54824_EUR__JV_FS_PR_EX_RATES_DATUM_REC_">[3]Import!$B$385:$F$385</definedName>
    <definedName name="FS_F_VW_02_37469_5_54824_VW__JV_FS_BIDDERS_">[3]Import!$B$483:$L$483</definedName>
    <definedName name="FS_F_VW_02_37469_5_6231__JV_FS_ANGEBOTSUEBERSICHT_">[3]Import!$B$81:$D$81</definedName>
    <definedName name="FS_F_VW_02_37469_5_6231__JV_FS_AVG_PRICE_">[3]Import!$B$107:$F$107</definedName>
    <definedName name="FS_F_VW_02_37469_5_6231__JV_FS_BWERTSHEET_">[3]Import!$B$182:$AH$182</definedName>
    <definedName name="FS_F_VW_02_37469_5_6231__JV_FS_COMPARISON_">[3]Import!$B$142:$S$142</definedName>
    <definedName name="FS_F_VW_02_37469_5_6231__JV_FS_REC_LIEF_">[3]Import!$B$565:$P$565</definedName>
    <definedName name="FS_F_VW_02_37469_5_6231__JV_FS_RV_LTERM_PNACHLASS_">[3]Import!$B$162:$X$162</definedName>
    <definedName name="FS_F_VW_02_37469_5_6231_11__JV_FS_REC_">[3]Import!$B$541:$Q$541</definedName>
    <definedName name="FS_F_VW_02_37469_5_6231_EUR__JV_FS_PR_EX_RATES_DATUM_REC_">[3]Import!$B$372:$F$372</definedName>
    <definedName name="FS_F_VW_02_37469_5_6231_VW__JV_FS_BIDDERS_">[3]Import!$B$472:$L$472</definedName>
    <definedName name="FS_F_VW_02_37469_5_6238_EUR__JV_FS_PR_EX_RATES_DATUM_REC_">[3]Import!$B$373:$F$373</definedName>
    <definedName name="FS_F_VW_02_37469_5_6238_VW__JV_FS_BIDDERS_">[3]Import!$B$475:$L$475</definedName>
    <definedName name="FS_F_VW_02_37469_5_6270_11__JV_FS_REC_">[3]Import!$B$542:$Q$542</definedName>
    <definedName name="FS_F_VW_02_37469_5_6270_EUR__JV_FS_PR_EX_RATES_DATUM_REC_">[3]Import!$B$374:$F$374</definedName>
    <definedName name="FS_F_VW_02_37469_5_6270_SK__JV_FS_BIDDERS_">[3]Import!$B$481:$L$481</definedName>
    <definedName name="FS_F_VW_02_37469_5_6820_EUR__JV_FS_PR_EX_RATES_DATUM_REC_">[3]Import!$B$375:$F$375</definedName>
    <definedName name="FS_F_VW_02_37469_5_6820_MX__JV_FS_BIDDERS_">[3]Import!$B$471:$L$471</definedName>
    <definedName name="FS_F_VW_02_37469_5_7767_EUR__JV_FS_PR_EX_RATES_DATUM_REC_">[3]Import!$B$376:$F$376</definedName>
    <definedName name="FS_F_VW_02_37469_5_7767_VW__JV_FS_BIDDERS_">[3]Import!$B$467:$L$467</definedName>
    <definedName name="FS_F_VW_02_37469_5_845_EUR__JV_FS_PR_EX_RATES_DATUM_REC_">[3]Import!$B$370:$F$370</definedName>
    <definedName name="FS_F_VW_02_37469_5_845_VW__JV_FS_BIDDERS_">[3]Import!$B$476:$L$476</definedName>
    <definedName name="FS_F_VW_02_37469_5_EUR_12686__JV_FS_PR_EX_RATES_DATUM_COMP_">[3]Import!$B$280:$F$280</definedName>
    <definedName name="FS_F_VW_02_37469_5_EUR_13362__JV_FS_PR_EX_RATES_DATUM_COMP_">[3]Import!$B$271:$F$271</definedName>
    <definedName name="FS_F_VW_02_37469_5_EUR_17631__JV_FS_PR_EX_RATES_DATUM_COMP_">[3]Import!$B$269:$F$269</definedName>
    <definedName name="FS_F_VW_02_37469_5_EUR_190__JV_FS_PR_EX_RATES_DATUM_COMP_">[3]Import!$B$266:$F$266</definedName>
    <definedName name="FS_F_VW_02_37469_5_EUR_20505__JV_FS_PR_EX_RATES_DATUM_COMP_">[3]Import!$B$281:$F$281</definedName>
    <definedName name="FS_F_VW_02_37469_5_EUR_261__JV_FS_PR_EX_RATES_DATUM_COMP_">[3]Import!$B$275:$F$275</definedName>
    <definedName name="FS_F_VW_02_37469_5_EUR_26946__JV_FS_PR_EX_RATES_DATUM_COMP_">[3]Import!$B$282:$F$282</definedName>
    <definedName name="FS_F_VW_02_37469_5_EUR_359__JV_FS_PR_EX_RATES_DATUM_COMP_">[3]Import!$B$273:$F$273</definedName>
    <definedName name="FS_F_VW_02_37469_5_EUR_37525__JV_FS_PR_EX_RATES_DATUM_COMP_">[3]Import!$B$283:$F$283</definedName>
    <definedName name="FS_F_VW_02_37469_5_EUR_41464__JV_FS_PR_EX_RATES_DATUM_COMP_">[3]Import!$B$267:$F$267</definedName>
    <definedName name="FS_F_VW_02_37469_5_EUR_5083__JV_FS_PR_EX_RATES_DATUM_COMP_">[3]Import!$B$268:$F$268</definedName>
    <definedName name="FS_F_VW_02_37469_5_EUR_51506__JV_FS_PR_EX_RATES_DATUM_COMP_">[3]Import!$B$272:$F$272</definedName>
    <definedName name="FS_F_VW_02_37469_5_EUR_54824__JV_FS_PR_EX_RATES_DATUM_COMP_">[3]Import!$B$284:$F$284</definedName>
    <definedName name="FS_F_VW_02_37469_5_EUR_6231__JV_FS_PR_EX_RATES_DATUM_COMP_">[3]Import!$B$277:$F$277</definedName>
    <definedName name="FS_F_VW_02_37469_5_EUR_6238__JV_FS_PR_EX_RATES_DATUM_COMP_">[3]Import!$B$278:$F$278</definedName>
    <definedName name="FS_F_VW_02_37469_5_EUR_6270__JV_FS_PR_EX_RATES_DATUM_COMP_">[3]Import!$B$274:$F$274</definedName>
    <definedName name="FS_F_VW_02_37469_5_EUR_6820__JV_FS_PR_EX_RATES_DATUM_COMP_">[3]Import!$B$270:$F$270</definedName>
    <definedName name="FS_F_VW_02_37469_5_EUR_7767__JV_FS_PR_EX_RATES_DATUM_COMP_">[3]Import!$B$279:$F$279</definedName>
    <definedName name="FS_F_VW_02_37469_5_EUR_845__JV_FS_PR_EX_RATES_DATUM_COMP_">[3]Import!$B$276:$F$276</definedName>
    <definedName name="FS_NEUTEILE.FS_NR">[3]Import!$B$52:$B$58</definedName>
    <definedName name="FS_NEUTEILE.FS_POSITION">[3]Import!$C$52:$C$58</definedName>
    <definedName name="FS_NEUTEILE.VERSION">[3]Import!$D$52:$D$58</definedName>
    <definedName name="Function" localSheetId="4">#REF!</definedName>
    <definedName name="Function">#REF!</definedName>
    <definedName name="GG" localSheetId="4">#REF!</definedName>
    <definedName name="GG">#REF!</definedName>
    <definedName name="hh" localSheetId="4">#REF!</definedName>
    <definedName name="hh">#REF!</definedName>
    <definedName name="II" localSheetId="4">#REF!</definedName>
    <definedName name="II">#REF!</definedName>
    <definedName name="INDEX" localSheetId="4">#REF!</definedName>
    <definedName name="INDEX">#REF!</definedName>
    <definedName name="Individual" localSheetId="4">#REF!</definedName>
    <definedName name="Individual">#REF!</definedName>
    <definedName name="ITL" localSheetId="4">#REF!</definedName>
    <definedName name="ITL">#REF!</definedName>
    <definedName name="JIN" localSheetId="4">#REF!</definedName>
    <definedName name="JIN">#REF!</definedName>
    <definedName name="JKL" localSheetId="4">#REF!</definedName>
    <definedName name="JKL">#REF!</definedName>
    <definedName name="JV_FS_ANGEBOTSUEBERSICHT.FS_POSITION">[3]Import!$B$62:$B$83</definedName>
    <definedName name="JV_FS_ANGEBOTSUEBERSICHT.LIEF_ID">[3]Import!$C$62:$C$83</definedName>
    <definedName name="JV_FS_ANGEBOTSUEBERSICHT.NAME">[3]Import!$D$62:$D$83</definedName>
    <definedName name="JV_FS_AVG_PRICE.DM_AVG_APREIS">[3]Import!$D$87:$D$108</definedName>
    <definedName name="JV_FS_AVG_PRICE.DM_AVG_BPREIS">[3]Import!$E$87:$E$108</definedName>
    <definedName name="JV_FS_AVG_PRICE.FS_POSITION">[3]Import!$B$87:$B$108</definedName>
    <definedName name="JV_FS_AVG_PRICE.LIEF_ID">[3]Import!$C$87:$C$108</definedName>
    <definedName name="JV_FS_AVG_PRICE.LPT_ID">[3]Import!$F$87:$F$108</definedName>
    <definedName name="JV_FS_BAUSTUFE_ANGEBOTE_WAE.DM_TEILEPREIS">[3]Import!$E$112:$E$113</definedName>
    <definedName name="JV_FS_BAUSTUFE_ANGEBOTE_WAE.DM_WERKZEUGKOSTEN">[3]Import!$D$112:$D$113</definedName>
    <definedName name="JV_FS_BAUSTUFE_ANGEBOTE_WAE.FS_POSITION">[3]Import!$B$112:$B$113</definedName>
    <definedName name="JV_FS_BAUSTUFE_ANGEBOTE_WAE.STUFE">[3]Import!$C$112:$C$113</definedName>
    <definedName name="JV_FS_BEDARFE.BEDARF">[3]Import!$E$40:$E$48</definedName>
    <definedName name="JV_FS_BEDARFE.FS_POSITION">[3]Import!$B$40:$B$48</definedName>
    <definedName name="JV_FS_BEDARFE.WERK_ID">[3]Import!$C$40:$C$48</definedName>
    <definedName name="JV_FS_BEDARFE.WERKSNAME">[3]Import!$D$40:$D$48</definedName>
    <definedName name="JV_FS_BEDARFE_PREISE_QUOTE.BEDARF">[3]Import!$G$14:$G$36</definedName>
    <definedName name="JV_FS_BEDARFE_PREISE_QUOTE.DM_APREIS">[3]Import!$E$14:$E$36</definedName>
    <definedName name="JV_FS_BEDARFE_PREISE_QUOTE.DM_BPREIS">[3]Import!$F$14:$F$36</definedName>
    <definedName name="JV_FS_BEDARFE_PREISE_QUOTE.FS_POSITION">[3]Import!$B$14:$B$36</definedName>
    <definedName name="JV_FS_BEDARFE_PREISE_QUOTE.LIEF_ID">[3]Import!$D$14:$D$36</definedName>
    <definedName name="JV_FS_BEDARFE_PREISE_QUOTE.LPT_ID">[3]Import!$L$14:$L$36</definedName>
    <definedName name="JV_FS_BEDARFE_PREISE_QUOTE.PRODSTANDORT">[3]Import!$J$14:$J$36</definedName>
    <definedName name="JV_FS_BEDARFE_PREISE_QUOTE.QUOTE_PROZENT">[3]Import!$K$14:$K$36</definedName>
    <definedName name="JV_FS_BEDARFE_PREISE_QUOTE.SOP_DATUM">[3]Import!$I$14:$I$36</definedName>
    <definedName name="JV_FS_BEDARFE_PREISE_QUOTE.WERK_ID">[3]Import!$C$14:$C$36</definedName>
    <definedName name="JV_FS_BEDARFE_PREISE_QUOTE.WERKSNAME">[3]Import!$H$14:$H$36</definedName>
    <definedName name="JV_FS_BIDDERS.DECLINED">[9]Import!$K$389:$K$485</definedName>
    <definedName name="JV_FS_BIDDERS.FS_POSITION">[3]Import!$B$389:$B$485</definedName>
    <definedName name="JV_FS_BIDDERS.ID">[3]Import!$I$389:$I$485</definedName>
    <definedName name="JV_FS_BIDDERS.LIEF_ID">[3]Import!$C$389:$C$485</definedName>
    <definedName name="JV_FS_BIDDERS.LIEFNAME">[9]Import!$D$389:$D$485</definedName>
    <definedName name="JV_FS_BIDDERS.LND_KB_LAND">[9]Import!$E$389:$E$485</definedName>
    <definedName name="JV_FS_BIDDERS.NAME">[3]Import!$H$389:$H$485</definedName>
    <definedName name="JV_FS_BIDDERS.NO_SUPPLIER">[9]Import!$L$389:$L$485</definedName>
    <definedName name="JV_FS_BIDDERS.OFFER_STATUS_ID">[3]Import!$F$389:$F$485</definedName>
    <definedName name="JV_FS_BIDDERS.QUOTED">[9]Import!$J$389:$J$485</definedName>
    <definedName name="JV_FS_BIDDERS.STATUS">[3]Import!$G$389:$G$485</definedName>
    <definedName name="JV_FS_BWERTSHEET.AVG_APREIS0">[3]Import!$H$167:$H$183</definedName>
    <definedName name="JV_FS_BWERTSHEET.BARWERT">[3]Import!$W$167:$W$183</definedName>
    <definedName name="JV_FS_BWERTSHEET.DM_AVG_PROTOPREIS">[3]Import!$L$167:$L$183</definedName>
    <definedName name="JV_FS_BWERTSHEET.ENTWICKLUNGSKOSTEN">[3]Import!$AH$167:$AH$183</definedName>
    <definedName name="JV_FS_BWERTSHEET.FS_POSITION">[3]Import!$B$167:$B$183</definedName>
    <definedName name="JV_FS_BWERTSHEET.FT_APREIS">[3]Import!$F$167:$F$183</definedName>
    <definedName name="JV_FS_BWERTSHEET.FT_BPREIS">[3]Import!$G$167:$G$183</definedName>
    <definedName name="JV_FS_BWERTSHEET.INVEST">[3]Import!$M$167:$M$183</definedName>
    <definedName name="JV_FS_BWERTSHEET.INVEST_SAVING">[3]Import!$X$167:$X$183</definedName>
    <definedName name="JV_FS_BWERTSHEET.INVEST_TARGET">[3]Import!$K$167:$K$183</definedName>
    <definedName name="JV_FS_BWERTSHEET.INVEST_WKZ">[3]Import!$N$167:$N$183</definedName>
    <definedName name="JV_FS_BWERTSHEET.LIEF_ID">[3]Import!$C$167:$C$183</definedName>
    <definedName name="JV_FS_BWERTSHEET.LOG_KOST">[3]Import!$I$167:$I$183</definedName>
    <definedName name="JV_FS_BWERTSHEET.NAME">[3]Import!$E$167:$E$183</definedName>
    <definedName name="JV_FS_BWERTSHEET.REDUCTION_1">[3]Import!$O$167:$O$183</definedName>
    <definedName name="JV_FS_BWERTSHEET.REDUCTION_2">[3]Import!$P$167:$P$183</definedName>
    <definedName name="JV_FS_BWERTSHEET.REDUCTION_3">[3]Import!$Q$167:$Q$183</definedName>
    <definedName name="JV_FS_BWERTSHEET.REDUCTION_4">[3]Import!$R$167:$R$183</definedName>
    <definedName name="JV_FS_BWERTSHEET.REDUCTION_5">[3]Import!$S$167:$S$183</definedName>
    <definedName name="JV_FS_BWERTSHEET.REDUCTION_6">[3]Import!$T$167:$T$183</definedName>
    <definedName name="JV_FS_BWERTSHEET.REDUCTION_7">[3]Import!$U$167:$U$183</definedName>
    <definedName name="JV_FS_BWERTSHEET.REDUCTION_8">[3]Import!$V$167:$V$183</definedName>
    <definedName name="JV_FS_BWERTSHEET.SAVING_OVER_LIFE">[3]Import!$AG$167:$AG$183</definedName>
    <definedName name="JV_FS_BWERTSHEET.SAVING_PA0">[3]Import!$Y$167:$Y$183</definedName>
    <definedName name="JV_FS_BWERTSHEET.SAVING_PA1">[3]Import!$Z$167:$Z$183</definedName>
    <definedName name="JV_FS_BWERTSHEET.SAVING_PA2">[3]Import!$AA$167:$AA$183</definedName>
    <definedName name="JV_FS_BWERTSHEET.SAVING_PA3">[3]Import!$AB$167:$AB$183</definedName>
    <definedName name="JV_FS_BWERTSHEET.SAVING_PA4">[3]Import!$AC$167:$AC$183</definedName>
    <definedName name="JV_FS_BWERTSHEET.SAVING_PA5">[3]Import!$AD$167:$AD$183</definedName>
    <definedName name="JV_FS_BWERTSHEET.SAVING_PA6">[3]Import!$AE$167:$AE$183</definedName>
    <definedName name="JV_FS_BWERTSHEET.SAVING_PA7">[3]Import!$AF$167:$AF$183</definedName>
    <definedName name="JV_FS_BWERTSHEET.SOP_BASIS">[3]Import!$D$167:$D$183</definedName>
    <definedName name="JV_FS_BWERTSHEET.ZOLL">[3]Import!$J$167:$J$183</definedName>
    <definedName name="JV_FS_COMPARISON.BEARB_GEWICHT">[3]Import!$J$127:$J$143</definedName>
    <definedName name="JV_FS_COMPARISON.DM_AVG_APREIS">[3]Import!$M$127:$M$143</definedName>
    <definedName name="JV_FS_COMPARISON.DM_AVG_BPREIS">[3]Import!$N$127:$N$143</definedName>
    <definedName name="JV_FS_COMPARISON.DM_AVG_PROTOPREIS">[3]Import!$O$127:$O$143</definedName>
    <definedName name="JV_FS_COMPARISON.DM_WERKZEUGKOSTEN">[3]Import!$P$127:$P$143</definedName>
    <definedName name="JV_FS_COMPARISON.FS_POSITION">[3]Import!$B$127:$B$143</definedName>
    <definedName name="JV_FS_COMPARISON.INVESTMENT">[3]Import!$G$127:$G$143</definedName>
    <definedName name="JV_FS_COMPARISON.LIEF_ID">[3]Import!$R$127:$R$143</definedName>
    <definedName name="JV_FS_COMPARISON.LIEF_NAME_PROD">[3]Import!$C$127:$C$143</definedName>
    <definedName name="JV_FS_COMPARISON.LND_KB_LAND">[3]Import!$K$127:$K$143</definedName>
    <definedName name="JV_FS_COMPARISON.MATPREIS_JE_TEIL">[3]Import!$I$127:$I$143</definedName>
    <definedName name="JV_FS_COMPARISON.NAME">[3]Import!$Q$127:$Q$143</definedName>
    <definedName name="JV_FS_COMPARISON.RATING_FE">[3]Import!$F$127:$F$143</definedName>
    <definedName name="JV_FS_COMPARISON.RATING_LOGISTIK">[3]Import!$D$127:$D$143</definedName>
    <definedName name="JV_FS_COMPARISON.RATING_QUALITAET">[3]Import!$E$127:$E$143</definedName>
    <definedName name="JV_FS_COMPARISON.ROHGEWICHT">[3]Import!$H$127:$H$143</definedName>
    <definedName name="JV_FS_COMPARISON.ROHMAT_PREIS_ANGEB">[3]Import!$S$127:$S$143</definedName>
    <definedName name="JV_FS_COMPARISON.SUM_QUOTE">[3]Import!$L$127:$L$143</definedName>
    <definedName name="JV_FS_PR_EX_RATES_DATUM_COMP.DATUM">[3]Import!$E$187:$E$284</definedName>
    <definedName name="JV_FS_PR_EX_RATES_DATUM_COMP.FS_POSITION">[3]Import!$B$187:$B$284</definedName>
    <definedName name="JV_FS_PR_EX_RATES_DATUM_COMP.LIEF_ID">[3]Import!$F$187:$F$284</definedName>
    <definedName name="JV_FS_PR_EX_RATES_DATUM_COMP.RATE">[3]Import!$D$187:$D$284</definedName>
    <definedName name="JV_FS_PR_EX_RATES_DATUM_COMP.WAE_ID">[3]Import!$C$187:$C$284</definedName>
    <definedName name="JV_FS_PR_EX_RATES_DATUM_REC.DATUM">[3]Import!$F$288:$F$385</definedName>
    <definedName name="JV_FS_PR_EX_RATES_DATUM_REC.FS_POSITION">[3]Import!$B$288:$B$385</definedName>
    <definedName name="JV_FS_PR_EX_RATES_DATUM_REC.LIEF_ID">[3]Import!$C$288:$C$385</definedName>
    <definedName name="JV_FS_PR_EX_RATES_DATUM_REC.RATE">[3]Import!$E$288:$E$385</definedName>
    <definedName name="JV_FS_PR_EX_RATES_DATUM_REC.WAE_ID">[3]Import!$D$288:$D$385</definedName>
    <definedName name="JV_FS_PRAESENTATIONEN.AVG_LAP">[3]Import!$AJ$4:$AJ$10</definedName>
    <definedName name="JV_FS_PRAESENTATIONEN.BEMERKUNG_RECOM">[3]Import!$AF$4:$AF$10</definedName>
    <definedName name="JV_FS_PRAESENTATIONEN.CARS_PA">[3]Import!$AB$4:$AB$10</definedName>
    <definedName name="JV_FS_PRAESENTATIONEN.COMMODITY">[3]Import!$AD$4:$AD$10</definedName>
    <definedName name="JV_FS_PRAESENTATIONEN.CSC_DATUM">[3]Import!$Y$4:$Y$10</definedName>
    <definedName name="JV_FS_PRAESENTATIONEN.FRUEHEST_SOP">[3]Import!$L$4:$L$10</definedName>
    <definedName name="JV_FS_PRAESENTATIONEN.FS_NACHNAME">[3]Import!$J$4:$J$10</definedName>
    <definedName name="JV_FS_PRAESENTATIONEN.FS_NR">[3]Import!$B$4:$B$10</definedName>
    <definedName name="JV_FS_PRAESENTATIONEN.FS_POSITION">[3]Import!$C$4:$C$10</definedName>
    <definedName name="JV_FS_PRAESENTATIONEN.FT_APREIS">[3]Import!$O$4:$O$10</definedName>
    <definedName name="JV_FS_PRAESENTATIONEN.FT_BPREIS">[3]Import!$P$4:$P$10</definedName>
    <definedName name="JV_FS_PRAESENTATIONEN.FT_VSI">[3]Import!$AL$4:$AL$10</definedName>
    <definedName name="JV_FS_PRAESENTATIONEN.GEWICHTSTARGET">[3]Import!$W$4:$W$10</definedName>
    <definedName name="JV_FS_PRAESENTATIONEN.INVESTITIONSTARGET">[3]Import!$T$4:$T$10</definedName>
    <definedName name="JV_FS_PRAESENTATIONEN.KALK_MODEL">[3]Import!$AK$4:$AK$10</definedName>
    <definedName name="JV_FS_PRAESENTATIONEN.KONDITIONS_ID">[3]Import!$AM$4:$AM$10</definedName>
    <definedName name="JV_FS_PRAESENTATIONEN.KONSTUKTEUR">[3]Import!$H$4:$H$10</definedName>
    <definedName name="JV_FS_PRAESENTATIONEN.LEB_NACHNAME">[3]Import!$K$4:$K$10</definedName>
    <definedName name="JV_FS_PRAESENTATIONEN.LIFETIME">[3]Import!$M$4:$M$10</definedName>
    <definedName name="JV_FS_PRAESENTATIONEN.LT_APREIS">[3]Import!$Q$4:$Q$10</definedName>
    <definedName name="JV_FS_PRAESENTATIONEN.LT_BPREIS">[3]Import!$R$4:$R$10</definedName>
    <definedName name="JV_FS_PRAESENTATIONEN.LT_INVEST">[3]Import!$S$4:$S$10</definedName>
    <definedName name="JV_FS_PRAESENTATIONEN.LT_PROTOTYP_PARTS">[3]Import!$U$4:$U$10</definedName>
    <definedName name="JV_FS_PRAESENTATIONEN.LT_PROTOTYP_TOOLING">[3]Import!$V$4:$V$10</definedName>
    <definedName name="JV_FS_PRAESENTATIONEN.MATERIAL">[3]Import!$AH$4:$AH$10</definedName>
    <definedName name="JV_FS_PRAESENTATIONEN.PRAES_WAE_ID">[3]Import!$Z$4:$Z$10</definedName>
    <definedName name="JV_FS_PRAESENTATIONEN.PREMEETING_DATUM">[3]Import!$X$4:$X$10</definedName>
    <definedName name="JV_FS_PRAESENTATIONEN.PROJECTS">[3]Import!$AG$4:$AG$10</definedName>
    <definedName name="JV_FS_PRAESENTATIONEN.STATUS">[3]Import!$AI$4:$AI$10</definedName>
    <definedName name="JV_FS_PRAESENTATIONEN.STK_SUMME">[3]Import!$AE$4:$AE$10</definedName>
    <definedName name="JV_FS_PRAESENTATIONEN.TEILE_BEZ">[3]Import!$D$4:$D$10</definedName>
    <definedName name="JV_FS_PRAESENTATIONEN.TEILE_BEZ_ENGL">[3]Import!$E$4:$E$10</definedName>
    <definedName name="JV_FS_PRAESENTATIONEN.TEILE_JE_FZG">[3]Import!$G$4:$G$10</definedName>
    <definedName name="JV_FS_PRAESENTATIONEN.TEILENUMMER">[3]Import!$F$4:$F$10</definedName>
    <definedName name="JV_FS_PRAESENTATIONEN.VERSION">[3]Import!$AN$4:$AN$10</definedName>
    <definedName name="JV_FS_PRAESENTATIONEN.VERTRAGSART">[3]Import!$AC$4:$AC$10</definedName>
    <definedName name="JV_FS_PRAESENTATIONEN.VOLUME">[3]Import!$AA$4:$AA$10</definedName>
    <definedName name="JV_FS_PRAESENTATIONEN.WSTG">[3]Import!$I$4:$I$10</definedName>
    <definedName name="JV_FS_PRAESENTATIONEN.ZEICHNUNGSDATUM">[3]Import!$N$4:$N$10</definedName>
    <definedName name="JV_FS_REC.BEDARF">[3]Import!$G$489:$G$546</definedName>
    <definedName name="JV_FS_REC.DM_APREIS">[3]Import!$J$489:$J$546</definedName>
    <definedName name="JV_FS_REC.DM_BPREIS">[3]Import!$K$489:$K$546</definedName>
    <definedName name="JV_FS_REC.FS_NR">[3]Import!$B$489:$B$546</definedName>
    <definedName name="JV_FS_REC.FS_POSITION">[3]Import!$C$489:$C$546</definedName>
    <definedName name="JV_FS_REC.INVESTMENT">[3]Import!$M$489:$M$546</definedName>
    <definedName name="JV_FS_REC.LIEF_ID">[3]Import!$D$489:$D$546</definedName>
    <definedName name="JV_FS_REC.LIEF_NAME_PROD">[3]Import!$H$489:$H$546</definedName>
    <definedName name="JV_FS_REC.LND_KB_LAND">[3]Import!$I$489:$I$546</definedName>
    <definedName name="JV_FS_REC.LOG_KONZEPT">[3]Import!$F$489:$F$546</definedName>
    <definedName name="JV_FS_REC.LPT_ID">[3]Import!$N$489:$N$546</definedName>
    <definedName name="JV_FS_REC.QUOTE_PROZENT">[3]Import!$L$489:$L$546</definedName>
    <definedName name="JV_FS_REC.TURNOVER">[3]Import!$O$489:$O$546</definedName>
    <definedName name="JV_FS_REC.VERSION">[3]Import!$Q$489:$Q$546</definedName>
    <definedName name="JV_FS_REC.WERK_ID">[3]Import!$E$489:$E$546</definedName>
    <definedName name="JV_FS_REC.WERKSNAME">[3]Import!$P$489:$P$546</definedName>
    <definedName name="JV_FS_REC_LIEF.AVG_PROTOPREIS">[3]Import!$F$550:$F$566</definedName>
    <definedName name="JV_FS_REC_LIEF.DM_WERKZEUGKOSTEN">[3]Import!$E$550:$E$566</definedName>
    <definedName name="JV_FS_REC_LIEF.ENTWICKLUNGSKOSTEN">[3]Import!$P$550:$P$566</definedName>
    <definedName name="JV_FS_REC_LIEF.FS_POSITION">[3]Import!$B$550:$B$566</definedName>
    <definedName name="JV_FS_REC_LIEF.LIEF_ID">[3]Import!$C$550:$C$566</definedName>
    <definedName name="JV_FS_REC_LIEF.R1">[3]Import!$H$550:$H$566</definedName>
    <definedName name="JV_FS_REC_LIEF.R2">[3]Import!$I$550:$I$566</definedName>
    <definedName name="JV_FS_REC_LIEF.R3">[3]Import!$J$550:$J$566</definedName>
    <definedName name="JV_FS_REC_LIEF.R4">[3]Import!$K$550:$K$566</definedName>
    <definedName name="JV_FS_REC_LIEF.R5">[3]Import!$L$550:$L$566</definedName>
    <definedName name="JV_FS_REC_LIEF.R6">[3]Import!$M$550:$M$566</definedName>
    <definedName name="JV_FS_REC_LIEF.R7">[3]Import!$N$550:$N$566</definedName>
    <definedName name="JV_FS_REC_LIEF.R8">[3]Import!$O$550:$O$566</definedName>
    <definedName name="JV_FS_REC_LIEF.SOP">[3]Import!$G$550:$G$566</definedName>
    <definedName name="JV_FS_REC_LIEF.STK_SUMME">[3]Import!$D$550:$D$566</definedName>
    <definedName name="JV_FS_REC_SAVING.FRUEHEST_SOP">[3]Import!$C$570:$C$571</definedName>
    <definedName name="JV_FS_REC_SAVING.FS_POSITION">[3]Import!$B$570:$B$571</definedName>
    <definedName name="JV_FS_REC_SAVING.SAV_PA0">[3]Import!$E$570:$E$571</definedName>
    <definedName name="JV_FS_REC_SAVING.SAV_PA1">[3]Import!$F$570:$F$571</definedName>
    <definedName name="JV_FS_REC_SAVING.SAV_PA2">[3]Import!$G$570:$G$571</definedName>
    <definedName name="JV_FS_REC_SAVING.SAV_PA3">[3]Import!$H$570:$H$571</definedName>
    <definedName name="JV_FS_REC_SAVING.SAV_PA4">[3]Import!$I$570:$I$571</definedName>
    <definedName name="JV_FS_REC_SAVING.SAV_PA5">[3]Import!$J$570:$J$571</definedName>
    <definedName name="JV_FS_REC_SAVING.SAV_PA6">[3]Import!$K$570:$K$571</definedName>
    <definedName name="JV_FS_REC_SAVING.SAV_PA7">[3]Import!$L$570:$L$571</definedName>
    <definedName name="JV_FS_REC_SAVING.SOP_BASIS">[3]Import!$D$570:$D$571</definedName>
    <definedName name="JV_FS_REC_SAVING.TOTAL_SAVING_OVER_LIFE">[3]Import!$M$570:$M$571</definedName>
    <definedName name="JV_FS_RV_AVG_PROTODATA.DM_AVG_PROTOPREIS">[3]Import!$D$122:$D$123</definedName>
    <definedName name="JV_FS_RV_AVG_PROTODATA.DM_WERKZEUGKOSTEN">[3]Import!$E$122:$E$123</definedName>
    <definedName name="JV_FS_RV_AVG_PROTODATA.FS_POSITION">[3]Import!$B$122:$B$123</definedName>
    <definedName name="JV_FS_RV_AVG_PROTODATA.LIEF_ID">[3]Import!$C$122:$C$123</definedName>
    <definedName name="JV_FS_RV_LTERM_PNACHLASS.BJAHR1">[3]Import!$E$147:$E$163</definedName>
    <definedName name="JV_FS_RV_LTERM_PNACHLASS.BJAHR2">[3]Import!$G$147:$G$163</definedName>
    <definedName name="JV_FS_RV_LTERM_PNACHLASS.BJAHR3">[3]Import!$I$147:$I$163</definedName>
    <definedName name="JV_FS_RV_LTERM_PNACHLASS.BJAHR4">[3]Import!$K$147:$K$163</definedName>
    <definedName name="JV_FS_RV_LTERM_PNACHLASS.BJAHR5">[3]Import!$M$147:$M$163</definedName>
    <definedName name="JV_FS_RV_LTERM_PNACHLASS.BJAHR6">[3]Import!$O$147:$O$163</definedName>
    <definedName name="JV_FS_RV_LTERM_PNACHLASS.BJAHR7">[3]Import!$Q$147:$Q$163</definedName>
    <definedName name="JV_FS_RV_LTERM_PNACHLASS.BJAHR8">[3]Import!$S$147:$S$163</definedName>
    <definedName name="JV_FS_RV_LTERM_PNACHLASS.ENTWICKLUNGSKOSTEN">[3]Import!$X$147:$X$163</definedName>
    <definedName name="JV_FS_RV_LTERM_PNACHLASS.FS_POSITION">[3]Import!$B$147:$B$163</definedName>
    <definedName name="JV_FS_RV_LTERM_PNACHLASS.INVESTITIONEN">[3]Import!$U$147:$U$163</definedName>
    <definedName name="JV_FS_RV_LTERM_PNACHLASS.LIEF_ID">[3]Import!$C$147:$C$163</definedName>
    <definedName name="JV_FS_RV_LTERM_PNACHLASS.LIEF_NAME_PROD">[3]Import!$D$147:$D$163</definedName>
    <definedName name="JV_FS_RV_LTERM_PNACHLASS.PROTO_KOSTEN">[3]Import!$W$147:$W$163</definedName>
    <definedName name="JV_FS_RV_LTERM_PNACHLASS.REDUCTION_1">[3]Import!$F$147:$F$163</definedName>
    <definedName name="JV_FS_RV_LTERM_PNACHLASS.REDUCTION_2">[3]Import!$H$147:$H$163</definedName>
    <definedName name="JV_FS_RV_LTERM_PNACHLASS.REDUCTION_3">[3]Import!$J$147:$J$163</definedName>
    <definedName name="JV_FS_RV_LTERM_PNACHLASS.REDUCTION_4">[3]Import!$L$147:$L$163</definedName>
    <definedName name="JV_FS_RV_LTERM_PNACHLASS.REDUCTION_5">[3]Import!$N$147:$N$163</definedName>
    <definedName name="JV_FS_RV_LTERM_PNACHLASS.REDUCTION_6">[3]Import!$P$147:$P$163</definedName>
    <definedName name="JV_FS_RV_LTERM_PNACHLASS.REDUCTION_7">[3]Import!$R$147:$R$163</definedName>
    <definedName name="JV_FS_RV_LTERM_PNACHLASS.REDUCTION_8">[3]Import!$T$147:$T$163</definedName>
    <definedName name="JV_FS_RV_LTERM_PNACHLASS.TURNOVER_OVER_LIFE">[3]Import!$V$147:$V$163</definedName>
    <definedName name="L" localSheetId="4">#REF!</definedName>
    <definedName name="L">#REF!</definedName>
    <definedName name="LARGE" localSheetId="4">#REF!</definedName>
    <definedName name="LARGE">#REF!</definedName>
    <definedName name="Mischpreis1" localSheetId="4">#REF!</definedName>
    <definedName name="Mischpreis1">#REF!</definedName>
    <definedName name="Mischpreis2" localSheetId="4">#REF!</definedName>
    <definedName name="Mischpreis2">#REF!</definedName>
    <definedName name="Mischpreis3" localSheetId="4">#REF!</definedName>
    <definedName name="Mischpreis3">#REF!</definedName>
    <definedName name="Mischpreis4" localSheetId="4">#REF!</definedName>
    <definedName name="Mischpreis4">#REF!</definedName>
    <definedName name="Model_ID">[4]Model!$A$4:$A$43</definedName>
    <definedName name="Mq" localSheetId="4">#REF!</definedName>
    <definedName name="Mq">#REF!</definedName>
    <definedName name="M행" localSheetId="4">#REF!</definedName>
    <definedName name="M행">#REF!</definedName>
    <definedName name="NEWCODE" localSheetId="4">#REF!</definedName>
    <definedName name="NEWCODE">#REF!</definedName>
    <definedName name="nime" localSheetId="4" hidden="1">#REF!</definedName>
    <definedName name="nime" hidden="1">#REF!</definedName>
    <definedName name="N행" localSheetId="4">#REF!</definedName>
    <definedName name="N행">#REF!</definedName>
    <definedName name="O행" localSheetId="4">#REF!</definedName>
    <definedName name="O행">#REF!</definedName>
    <definedName name="plant" localSheetId="4">#REF!</definedName>
    <definedName name="plant">#REF!</definedName>
    <definedName name="PLANTS" localSheetId="4">#REF!</definedName>
    <definedName name="PLANTS">#REF!</definedName>
    <definedName name="PNPrinciple" localSheetId="4">#REF!</definedName>
    <definedName name="PNPrinciple">#REF!</definedName>
    <definedName name="prem" localSheetId="4">#REF!</definedName>
    <definedName name="prem">#REF!</definedName>
    <definedName name="_xlnm.Print_Area" localSheetId="4">AA95主驾靠背骨架!$A$1:$BA$54</definedName>
    <definedName name="_xlnm.Print_Area" localSheetId="6">'副驾驶-工艺BOM'!$A$1:$AR$68</definedName>
    <definedName name="_xlnm.Print_Area" localSheetId="7">'副驾驶支腿-工艺BOM'!$A$1:$AR$26</definedName>
    <definedName name="_xlnm.Print_Area" localSheetId="2">'驾驶员-工艺BOM'!$A$1:$AR$72</definedName>
    <definedName name="_xlnm.Print_Area" localSheetId="1">驾驶员首页!$A$1:$AB$41</definedName>
    <definedName name="_xlnm.Print_Area" localSheetId="3">'驾驶员支腿-工艺BOM'!$A$1:$AR$28</definedName>
    <definedName name="_xlnm.Print_Area" localSheetId="0">总清单!$A$1:$D$4</definedName>
    <definedName name="PRINT_AREA_MI" localSheetId="4">#REF!</definedName>
    <definedName name="PRINT_AREA_MI">#REF!</definedName>
    <definedName name="_xlnm.Print_Titles" localSheetId="4">AA95主驾靠背骨架!$7:$8</definedName>
    <definedName name="_xlnm.Print_Titles" localSheetId="6">'副驾驶-工艺BOM'!$7:$8</definedName>
    <definedName name="_xlnm.Print_Titles" localSheetId="7">'副驾驶支腿-工艺BOM'!$7:$8</definedName>
    <definedName name="_xlnm.Print_Titles" localSheetId="2">'驾驶员-工艺BOM'!$7:$8</definedName>
    <definedName name="_xlnm.Print_Titles" localSheetId="3">'驾驶员支腿-工艺BOM'!$7:$8</definedName>
    <definedName name="PROJECT명" localSheetId="4">#REF!</definedName>
    <definedName name="PROJECT명">#REF!</definedName>
    <definedName name="PROTO" localSheetId="4">#REF!</definedName>
    <definedName name="PROTO">#REF!</definedName>
    <definedName name="PROTO1" localSheetId="4">#REF!</definedName>
    <definedName name="PROTO1">#REF!</definedName>
    <definedName name="PV_Cost_Tot">[6]Worksheet!$Q$63</definedName>
    <definedName name="PV_Cost_Tot_Mkt">[6]Worksheet!$R$63</definedName>
    <definedName name="PV_Grand_Total" localSheetId="4">#REF!</definedName>
    <definedName name="PV_Grand_Total">#REF!</definedName>
    <definedName name="PV_Grand_Total_Mkt" localSheetId="4">#REF!</definedName>
    <definedName name="PV_Grand_Total_Mkt">#REF!</definedName>
    <definedName name="P행" localSheetId="4">#REF!</definedName>
    <definedName name="P행">#REF!</definedName>
    <definedName name="Q행" localSheetId="4">#REF!</definedName>
    <definedName name="Q행">#REF!</definedName>
    <definedName name="Retest_Percent" localSheetId="4">#REF!</definedName>
    <definedName name="Retest_Percent">#REF!</definedName>
    <definedName name="Retest_Tot" localSheetId="4">#REF!</definedName>
    <definedName name="Retest_Tot">#REF!</definedName>
    <definedName name="Retest_Tot_Mkt" localSheetId="4">#REF!</definedName>
    <definedName name="Retest_Tot_Mkt">#REF!</definedName>
    <definedName name="R행" localSheetId="4">#REF!</definedName>
    <definedName name="R행">#REF!</definedName>
    <definedName name="SMALL" localSheetId="4">#REF!</definedName>
    <definedName name="SMALL">#REF!</definedName>
    <definedName name="SPEED_D170" localSheetId="4">#REF!</definedName>
    <definedName name="SPEED_D170">#REF!</definedName>
    <definedName name="SSRR">[11]기안!$A$43</definedName>
    <definedName name="S행" localSheetId="4">#REF!</definedName>
    <definedName name="S행">#REF!</definedName>
    <definedName name="Total_DV_and_PV_Testing" localSheetId="4">#REF!</definedName>
    <definedName name="Total_DV_and_PV_Testing">#REF!</definedName>
    <definedName name="Total_DV_and_PV_Testing_Mkt" localSheetId="4">#REF!</definedName>
    <definedName name="Total_DV_and_PV_Testing_Mkt">#REF!</definedName>
    <definedName name="T행" localSheetId="4">#REF!</definedName>
    <definedName name="T행">#REF!</definedName>
    <definedName name="unit" localSheetId="4">#REF!</definedName>
    <definedName name="unit">#REF!</definedName>
    <definedName name="uu" localSheetId="4">#REF!</definedName>
    <definedName name="uu">#REF!</definedName>
    <definedName name="U행" localSheetId="4">#REF!</definedName>
    <definedName name="U행">#REF!</definedName>
    <definedName name="V_FS_BAUSTUFE_VORGABEN_STK.FS_POSITION">[3]Import!$B$117:$B$118</definedName>
    <definedName name="V_FS_BAUSTUFE_VORGABEN_STK.STUECKZAHL">[3]Import!$D$117:$D$118</definedName>
    <definedName name="V_FS_BAUSTUFE_VORGABEN_STK.STUFE">[3]Import!$C$117:$C$118</definedName>
    <definedName name="Visualisierung">[3]Import!$K$389:$K$485</definedName>
    <definedName name="VV" localSheetId="4">#REF!</definedName>
    <definedName name="VV">#REF!</definedName>
    <definedName name="V행" localSheetId="4">#REF!</definedName>
    <definedName name="V행">#REF!</definedName>
    <definedName name="W" localSheetId="4">#REF!</definedName>
    <definedName name="W">#REF!</definedName>
    <definedName name="Werk011" localSheetId="4">#REF!</definedName>
    <definedName name="Werk011">#REF!</definedName>
    <definedName name="Werk012" localSheetId="4">#REF!</definedName>
    <definedName name="Werk012">#REF!</definedName>
    <definedName name="Werk013" localSheetId="4">#REF!</definedName>
    <definedName name="Werk013">#REF!</definedName>
    <definedName name="Werk014" localSheetId="4">#REF!</definedName>
    <definedName name="Werk014">#REF!</definedName>
    <definedName name="Werk021" localSheetId="4">#REF!</definedName>
    <definedName name="Werk021">#REF!</definedName>
    <definedName name="Werk022" localSheetId="4">#REF!</definedName>
    <definedName name="Werk022">#REF!</definedName>
    <definedName name="Werk023" localSheetId="4">#REF!</definedName>
    <definedName name="Werk023">#REF!</definedName>
    <definedName name="Werk024" localSheetId="4">#REF!</definedName>
    <definedName name="Werk024">#REF!</definedName>
    <definedName name="Werk031" localSheetId="4">#REF!</definedName>
    <definedName name="Werk031">#REF!</definedName>
    <definedName name="Werk032" localSheetId="4">#REF!</definedName>
    <definedName name="Werk032">#REF!</definedName>
    <definedName name="Werk033" localSheetId="4">#REF!</definedName>
    <definedName name="Werk033">#REF!</definedName>
    <definedName name="Werk034" localSheetId="4">#REF!</definedName>
    <definedName name="Werk034">#REF!</definedName>
    <definedName name="Werk041" localSheetId="4">#REF!</definedName>
    <definedName name="Werk041">#REF!</definedName>
    <definedName name="Werk042" localSheetId="4">#REF!</definedName>
    <definedName name="Werk042">#REF!</definedName>
    <definedName name="Werk043" localSheetId="4">#REF!</definedName>
    <definedName name="Werk043">#REF!</definedName>
    <definedName name="Werk044" localSheetId="4">#REF!</definedName>
    <definedName name="Werk044">#REF!</definedName>
    <definedName name="Werk051" localSheetId="4">#REF!</definedName>
    <definedName name="Werk051">#REF!</definedName>
    <definedName name="Werk052" localSheetId="4">#REF!</definedName>
    <definedName name="Werk052">#REF!</definedName>
    <definedName name="Werk053" localSheetId="4">#REF!</definedName>
    <definedName name="Werk053">#REF!</definedName>
    <definedName name="Werk054" localSheetId="4">#REF!</definedName>
    <definedName name="Werk054">#REF!</definedName>
    <definedName name="Werk061" localSheetId="4">#REF!</definedName>
    <definedName name="Werk061">#REF!</definedName>
    <definedName name="Werk062" localSheetId="4">#REF!</definedName>
    <definedName name="Werk062">#REF!</definedName>
    <definedName name="Werk063" localSheetId="4">#REF!</definedName>
    <definedName name="Werk063">#REF!</definedName>
    <definedName name="Werk064" localSheetId="4">#REF!</definedName>
    <definedName name="Werk064">#REF!</definedName>
    <definedName name="Werk071" localSheetId="4">#REF!</definedName>
    <definedName name="Werk071">#REF!</definedName>
    <definedName name="Werk072" localSheetId="4">#REF!</definedName>
    <definedName name="Werk072">#REF!</definedName>
    <definedName name="Werk073" localSheetId="4">#REF!</definedName>
    <definedName name="Werk073">#REF!</definedName>
    <definedName name="Werk074" localSheetId="4">#REF!</definedName>
    <definedName name="Werk074">#REF!</definedName>
    <definedName name="Werk081" localSheetId="4">#REF!</definedName>
    <definedName name="Werk081">#REF!</definedName>
    <definedName name="Werk082" localSheetId="4">#REF!</definedName>
    <definedName name="Werk082">#REF!</definedName>
    <definedName name="Werk083" localSheetId="4">#REF!</definedName>
    <definedName name="Werk083">#REF!</definedName>
    <definedName name="Werk084" localSheetId="4">#REF!</definedName>
    <definedName name="Werk084">#REF!</definedName>
    <definedName name="Werk091" localSheetId="4">#REF!</definedName>
    <definedName name="Werk091">#REF!</definedName>
    <definedName name="Werk092" localSheetId="4">#REF!</definedName>
    <definedName name="Werk092">#REF!</definedName>
    <definedName name="Werk093" localSheetId="4">#REF!</definedName>
    <definedName name="Werk093">#REF!</definedName>
    <definedName name="Werk094" localSheetId="4">#REF!</definedName>
    <definedName name="Werk094">#REF!</definedName>
    <definedName name="Werk101" localSheetId="4">#REF!</definedName>
    <definedName name="Werk101">#REF!</definedName>
    <definedName name="Werk102" localSheetId="4">#REF!</definedName>
    <definedName name="Werk102">#REF!</definedName>
    <definedName name="Werk103" localSheetId="4">#REF!</definedName>
    <definedName name="Werk103">#REF!</definedName>
    <definedName name="Werk104" localSheetId="4">#REF!</definedName>
    <definedName name="Werk104">#REF!</definedName>
    <definedName name="Werk111" localSheetId="4">#REF!</definedName>
    <definedName name="Werk111">#REF!</definedName>
    <definedName name="Werk112" localSheetId="4">#REF!</definedName>
    <definedName name="Werk112">#REF!</definedName>
    <definedName name="Werk113" localSheetId="4">#REF!</definedName>
    <definedName name="Werk113">#REF!</definedName>
    <definedName name="Werk114" localSheetId="4">#REF!</definedName>
    <definedName name="Werk114">#REF!</definedName>
    <definedName name="Werk121" localSheetId="4">#REF!</definedName>
    <definedName name="Werk121">#REF!</definedName>
    <definedName name="Werk122" localSheetId="4">#REF!</definedName>
    <definedName name="Werk122">#REF!</definedName>
    <definedName name="Werk123" localSheetId="4">#REF!</definedName>
    <definedName name="Werk123">#REF!</definedName>
    <definedName name="Werk124" localSheetId="4">#REF!</definedName>
    <definedName name="Werk124">#REF!</definedName>
    <definedName name="Werk131" localSheetId="4">#REF!</definedName>
    <definedName name="Werk131">#REF!</definedName>
    <definedName name="Werk132" localSheetId="4">#REF!</definedName>
    <definedName name="Werk132">#REF!</definedName>
    <definedName name="Werk133" localSheetId="4">#REF!</definedName>
    <definedName name="Werk133">#REF!</definedName>
    <definedName name="Werk134" localSheetId="4">#REF!</definedName>
    <definedName name="Werk134">#REF!</definedName>
    <definedName name="Werk141" localSheetId="4">#REF!</definedName>
    <definedName name="Werk141">#REF!</definedName>
    <definedName name="Werk142" localSheetId="4">#REF!</definedName>
    <definedName name="Werk142">#REF!</definedName>
    <definedName name="Werk143" localSheetId="4">#REF!</definedName>
    <definedName name="Werk143">#REF!</definedName>
    <definedName name="Werk144" localSheetId="4">#REF!</definedName>
    <definedName name="Werk144">#REF!</definedName>
    <definedName name="ww" localSheetId="4">#REF!</definedName>
    <definedName name="ww">#REF!</definedName>
    <definedName name="W행" localSheetId="4">#REF!</definedName>
    <definedName name="W행">#REF!</definedName>
    <definedName name="W행1">#N/A</definedName>
    <definedName name="XG액션" localSheetId="4">#REF!</definedName>
    <definedName name="XG액션">#REF!</definedName>
    <definedName name="xx" localSheetId="4">#REF!</definedName>
    <definedName name="xx">#REF!</definedName>
    <definedName name="X행" localSheetId="4">#REF!</definedName>
    <definedName name="X행">#REF!</definedName>
    <definedName name="YEN" localSheetId="4">#REF!</definedName>
    <definedName name="YEN">#REF!</definedName>
    <definedName name="yy" localSheetId="4">#REF!</definedName>
    <definedName name="yy">#REF!</definedName>
    <definedName name="YYY" localSheetId="4">#REF!</definedName>
    <definedName name="YYY">#REF!</definedName>
    <definedName name="ZZ" localSheetId="4">#REF!</definedName>
    <definedName name="ZZ">#REF!</definedName>
    <definedName name="기안" localSheetId="4">#REF!</definedName>
    <definedName name="기안">#REF!</definedName>
    <definedName name="기안3" localSheetId="4">#REF!</definedName>
    <definedName name="기안3">#REF!</definedName>
    <definedName name="기안갑" localSheetId="4">#REF!</definedName>
    <definedName name="기안갑">#REF!</definedName>
    <definedName name="기안갑1">#N/A</definedName>
    <definedName name="기안용지" localSheetId="4">#REF!</definedName>
    <definedName name="기안용지">#REF!</definedName>
    <definedName name="기안을" localSheetId="4">#REF!</definedName>
    <definedName name="기안을">#REF!</definedName>
    <definedName name="기안을1">#N/A</definedName>
    <definedName name="單位阡원_阡￥" localSheetId="4">#REF!</definedName>
    <definedName name="單位阡원_阡￥">#REF!</definedName>
    <definedName name="ㄴㅇㅎㅇ">#N/A</definedName>
    <definedName name="년도__실적추정은_건설이자_미포" localSheetId="4">#REF!</definedName>
    <definedName name="년도__실적추정은_건설이자_미포">#REF!</definedName>
    <definedName name="解_任_">[2]기안!$A$34</definedName>
    <definedName name="ㄷㅈ">[5]총괄표!$C$2</definedName>
    <definedName name="대회" localSheetId="4">#REF!</definedName>
    <definedName name="대회">#REF!</definedName>
    <definedName name="라ㅕ화" localSheetId="4">#REF!</definedName>
    <definedName name="라ㅕ화">#REF!</definedName>
    <definedName name="ㅁ1" localSheetId="4">#REF!</definedName>
    <definedName name="ㅁ1">#REF!</definedName>
    <definedName name="ㅁ1430" localSheetId="4">#REF!</definedName>
    <definedName name="ㅁ1430">#REF!</definedName>
    <definedName name="ㅁㅁㅁ" localSheetId="4">#REF!</definedName>
    <definedName name="ㅁㅁㅁ">#REF!</definedName>
    <definedName name="모" localSheetId="4">#REF!</definedName>
    <definedName name="모">#REF!</definedName>
    <definedName name="발" localSheetId="4">#REF!</definedName>
    <definedName name="발">#REF!</definedName>
    <definedName name="변경" localSheetId="4">#REF!</definedName>
    <definedName name="변경">#REF!</definedName>
    <definedName name="부서" localSheetId="4">#REF!</definedName>
    <definedName name="부서">#REF!</definedName>
    <definedName name="부서별예산" localSheetId="4">#REF!</definedName>
    <definedName name="부서별예산">#REF!</definedName>
    <definedName name="비교A" localSheetId="4">#REF!</definedName>
    <definedName name="비교A">#REF!</definedName>
    <definedName name="ㅅ7" localSheetId="4">#REF!</definedName>
    <definedName name="ㅅ7">#REF!</definedName>
    <definedName name="사업투자" localSheetId="4">#REF!</definedName>
    <definedName name="사업투자">#REF!</definedName>
    <definedName name="사업투자1" localSheetId="4">#REF!</definedName>
    <definedName name="사업투자1">#REF!</definedName>
    <definedName name="엉댜ㄷㅈ" localSheetId="4">#REF!</definedName>
    <definedName name="엉댜ㄷㅈ">#REF!</definedName>
    <definedName name="엉댜ㄷㅈ1">#N/A</definedName>
    <definedName name="예산총괄시트설ONLY" localSheetId="4">#REF!</definedName>
    <definedName name="예산총괄시트설ONLY">#REF!</definedName>
    <definedName name="장기투자.94.BB" localSheetId="4">#REF!</definedName>
    <definedName name="장기투자.94.BB">#REF!</definedName>
    <definedName name="제목" localSheetId="4">#REF!</definedName>
    <definedName name="제목">#REF!</definedName>
    <definedName name="투자비" localSheetId="4">#REF!</definedName>
    <definedName name="투자비">#REF!</definedName>
    <definedName name="허">#N/A</definedName>
    <definedName name="흵____R3_t" localSheetId="4">#REF!</definedName>
    <definedName name="흵____R3_t">#REF!</definedName>
    <definedName name="ㅗㅗㅘㅣㅣㅏ" localSheetId="4">#REF!</definedName>
    <definedName name="ㅗㅗㅘㅣㅣㅏ">#REF!</definedName>
    <definedName name="ㅘㅎ">#N/A</definedName>
    <definedName name="_1_?" localSheetId="8">#REF!</definedName>
    <definedName name="_2__123Graph_BCHART_5" localSheetId="8" hidden="1">#REF!</definedName>
    <definedName name="_3__123Graph_CCHART_5" localSheetId="8" hidden="1">#REF!</definedName>
    <definedName name="_4__123Graph_DCHART_5" localSheetId="8" hidden="1">#REF!</definedName>
    <definedName name="_5__123Graph_ECHART_5" localSheetId="8" hidden="1">#REF!</definedName>
    <definedName name="_6__123Graph_FCHART_5" localSheetId="8" hidden="1">#REF!</definedName>
    <definedName name="_7__123Graph_XCHART_5" localSheetId="8" hidden="1">#REF!</definedName>
    <definedName name="_8_0" localSheetId="8">#REF!</definedName>
    <definedName name="_BAS11" localSheetId="8">#REF!</definedName>
    <definedName name="_BAS12" localSheetId="8">#REF!</definedName>
    <definedName name="_BAS13" localSheetId="8">#REF!</definedName>
    <definedName name="_BAS14" localSheetId="8">#REF!</definedName>
    <definedName name="_BAS21" localSheetId="8">#REF!</definedName>
    <definedName name="_BAS22" localSheetId="8">#REF!</definedName>
    <definedName name="_BAS23" localSheetId="8">#REF!</definedName>
    <definedName name="_BAS24" localSheetId="8">#REF!</definedName>
    <definedName name="_BAS31" localSheetId="8">#REF!</definedName>
    <definedName name="_BAS32" localSheetId="8">#REF!</definedName>
    <definedName name="_BAS33" localSheetId="8">#REF!</definedName>
    <definedName name="_BAS34" localSheetId="8">#REF!</definedName>
    <definedName name="_BSS1" localSheetId="8">#REF!</definedName>
    <definedName name="_BSS2" localSheetId="8">#REF!</definedName>
    <definedName name="_BSS3" localSheetId="8">#REF!</definedName>
    <definedName name="_BSS4" localSheetId="8">#REF!</definedName>
    <definedName name="_Regression_Out" localSheetId="8" hidden="1">#REF!</definedName>
    <definedName name="_Regression_X" localSheetId="8" hidden="1">#REF!</definedName>
    <definedName name="_Regression_Y" localSheetId="8" hidden="1">#REF!</definedName>
    <definedName name="_Sort" localSheetId="8" hidden="1">#REF!</definedName>
    <definedName name="a" localSheetId="8">#REF!</definedName>
    <definedName name="abcd" localSheetId="8">#REF!</definedName>
    <definedName name="Abzinsfaktor" localSheetId="8">#REF!</definedName>
    <definedName name="AI" localSheetId="8">#REF!</definedName>
    <definedName name="Auf_Abzinsungsfaktor" localSheetId="8">#REF!</definedName>
    <definedName name="awc" localSheetId="8">#REF!</definedName>
    <definedName name="B" localSheetId="8">#REF!</definedName>
    <definedName name="BB" localSheetId="8">#REF!</definedName>
    <definedName name="bc" localSheetId="8">#REF!</definedName>
    <definedName name="blatt2" localSheetId="8">#REF!</definedName>
    <definedName name="CC" localSheetId="8">#REF!</definedName>
    <definedName name="CC.QQ" localSheetId="8">#REF!</definedName>
    <definedName name="ck" localSheetId="8" hidden="1">#REF!</definedName>
    <definedName name="CKD" localSheetId="8">#REF!</definedName>
    <definedName name="code" localSheetId="8">#REF!</definedName>
    <definedName name="Column" localSheetId="8">#REF!</definedName>
    <definedName name="Cost" localSheetId="8">#REF!</definedName>
    <definedName name="CZK" localSheetId="8">#REF!</definedName>
    <definedName name="d" localSheetId="8">#REF!</definedName>
    <definedName name="DATEE" localSheetId="8">#REF!</definedName>
    <definedName name="Daten" localSheetId="8">#REF!</definedName>
    <definedName name="DD" localSheetId="8">#REF!</definedName>
    <definedName name="DDATE" localSheetId="8">#REF!</definedName>
    <definedName name="DKDKFG8TBTB2RT" localSheetId="8">#REF!</definedName>
    <definedName name="DOL" localSheetId="8">#REF!</definedName>
    <definedName name="DOLLAR" localSheetId="8">#REF!</definedName>
    <definedName name="DV_Grand_Total" localSheetId="8">#REF!</definedName>
    <definedName name="DV_Grand_Total_Mkt" localSheetId="8">#REF!</definedName>
    <definedName name="EE" localSheetId="8">#REF!</definedName>
    <definedName name="Eingabe" localSheetId="8">#REF!</definedName>
    <definedName name="Eingabe2" localSheetId="8">#REF!</definedName>
    <definedName name="Eingabe3" localSheetId="8">#REF!</definedName>
    <definedName name="Eingabe4" localSheetId="8">#REF!</definedName>
    <definedName name="ENG_COOLG" localSheetId="8">#REF!</definedName>
    <definedName name="ESP" localSheetId="8">#REF!</definedName>
    <definedName name="ex" localSheetId="8">#REF!</definedName>
    <definedName name="FF" localSheetId="8">#REF!</definedName>
    <definedName name="FG12TBTB2RTDKDKGMLRT" localSheetId="8">#REF!</definedName>
    <definedName name="FG22TBTB3RTDKDKDK" localSheetId="8">#REF!</definedName>
    <definedName name="FGPRTBTB1RTDKDK" localSheetId="8">#REF!</definedName>
    <definedName name="FGRKBS11TBTB3RTDKDK" localSheetId="8">#REF!</definedName>
    <definedName name="fgRKBS8TBTB3RT" localSheetId="8">#REF!</definedName>
    <definedName name="fgRKRKRKRKRKTBTB2RTDKDK" localSheetId="8">#REF!</definedName>
    <definedName name="FGtbtbspspsprtdkdk" localSheetId="8">#REF!</definedName>
    <definedName name="FRF" localSheetId="8">#REF!</definedName>
    <definedName name="Function" localSheetId="8">#REF!</definedName>
    <definedName name="GG" localSheetId="8">#REF!</definedName>
    <definedName name="hh" localSheetId="8">#REF!</definedName>
    <definedName name="II" localSheetId="8">#REF!</definedName>
    <definedName name="INDEX" localSheetId="8">#REF!</definedName>
    <definedName name="Individual" localSheetId="8">#REF!</definedName>
    <definedName name="ITL" localSheetId="8">#REF!</definedName>
    <definedName name="JIN" localSheetId="8">#REF!</definedName>
    <definedName name="JKL" localSheetId="8">#REF!</definedName>
    <definedName name="L" localSheetId="8">#REF!</definedName>
    <definedName name="LARGE" localSheetId="8">#REF!</definedName>
    <definedName name="Mischpreis1" localSheetId="8">#REF!</definedName>
    <definedName name="Mischpreis2" localSheetId="8">#REF!</definedName>
    <definedName name="Mischpreis3" localSheetId="8">#REF!</definedName>
    <definedName name="Mischpreis4" localSheetId="8">#REF!</definedName>
    <definedName name="Mq" localSheetId="8">#REF!</definedName>
    <definedName name="M행" localSheetId="8">#REF!</definedName>
    <definedName name="NEWCODE" localSheetId="8">#REF!</definedName>
    <definedName name="nime" localSheetId="8" hidden="1">#REF!</definedName>
    <definedName name="N행" localSheetId="8">#REF!</definedName>
    <definedName name="O행" localSheetId="8">#REF!</definedName>
    <definedName name="plant" localSheetId="8">#REF!</definedName>
    <definedName name="PLANTS" localSheetId="8">#REF!</definedName>
    <definedName name="PNPrinciple" localSheetId="8">#REF!</definedName>
    <definedName name="prem" localSheetId="8">#REF!</definedName>
    <definedName name="_xlnm.Print_Area" localSheetId="8">'奥杰副驾靠背骨架 SBS0010142'!$A$1:$AP$47</definedName>
    <definedName name="PRINT_AREA_MI" localSheetId="8">#REF!</definedName>
    <definedName name="_xlnm.Print_Titles" localSheetId="8">'奥杰副驾靠背骨架 SBS0010142'!$7:$8</definedName>
    <definedName name="PROJECT명" localSheetId="8">#REF!</definedName>
    <definedName name="PROTO" localSheetId="8">#REF!</definedName>
    <definedName name="PROTO1" localSheetId="8">#REF!</definedName>
    <definedName name="PV_Grand_Total" localSheetId="8">#REF!</definedName>
    <definedName name="PV_Grand_Total_Mkt" localSheetId="8">#REF!</definedName>
    <definedName name="P행" localSheetId="8">#REF!</definedName>
    <definedName name="Q행" localSheetId="8">#REF!</definedName>
    <definedName name="Retest_Percent" localSheetId="8">#REF!</definedName>
    <definedName name="Retest_Tot" localSheetId="8">#REF!</definedName>
    <definedName name="Retest_Tot_Mkt" localSheetId="8">#REF!</definedName>
    <definedName name="R행" localSheetId="8">#REF!</definedName>
    <definedName name="SMALL" localSheetId="8">#REF!</definedName>
    <definedName name="SPEED_D170" localSheetId="8">#REF!</definedName>
    <definedName name="S행" localSheetId="8">#REF!</definedName>
    <definedName name="Total_DV_and_PV_Testing" localSheetId="8">#REF!</definedName>
    <definedName name="Total_DV_and_PV_Testing_Mkt" localSheetId="8">#REF!</definedName>
    <definedName name="T행" localSheetId="8">#REF!</definedName>
    <definedName name="unit" localSheetId="8">#REF!</definedName>
    <definedName name="uu" localSheetId="8">#REF!</definedName>
    <definedName name="U행" localSheetId="8">#REF!</definedName>
    <definedName name="VV" localSheetId="8">#REF!</definedName>
    <definedName name="V행" localSheetId="8">#REF!</definedName>
    <definedName name="W" localSheetId="8">#REF!</definedName>
    <definedName name="Werk011" localSheetId="8">#REF!</definedName>
    <definedName name="Werk012" localSheetId="8">#REF!</definedName>
    <definedName name="Werk013" localSheetId="8">#REF!</definedName>
    <definedName name="Werk014" localSheetId="8">#REF!</definedName>
    <definedName name="Werk021" localSheetId="8">#REF!</definedName>
    <definedName name="Werk022" localSheetId="8">#REF!</definedName>
    <definedName name="Werk023" localSheetId="8">#REF!</definedName>
    <definedName name="Werk024" localSheetId="8">#REF!</definedName>
    <definedName name="Werk031" localSheetId="8">#REF!</definedName>
    <definedName name="Werk032" localSheetId="8">#REF!</definedName>
    <definedName name="Werk033" localSheetId="8">#REF!</definedName>
    <definedName name="Werk034" localSheetId="8">#REF!</definedName>
    <definedName name="Werk041" localSheetId="8">#REF!</definedName>
    <definedName name="Werk042" localSheetId="8">#REF!</definedName>
    <definedName name="Werk043" localSheetId="8">#REF!</definedName>
    <definedName name="Werk044" localSheetId="8">#REF!</definedName>
    <definedName name="Werk051" localSheetId="8">#REF!</definedName>
    <definedName name="Werk052" localSheetId="8">#REF!</definedName>
    <definedName name="Werk053" localSheetId="8">#REF!</definedName>
    <definedName name="Werk054" localSheetId="8">#REF!</definedName>
    <definedName name="Werk061" localSheetId="8">#REF!</definedName>
    <definedName name="Werk062" localSheetId="8">#REF!</definedName>
    <definedName name="Werk063" localSheetId="8">#REF!</definedName>
    <definedName name="Werk064" localSheetId="8">#REF!</definedName>
    <definedName name="Werk071" localSheetId="8">#REF!</definedName>
    <definedName name="Werk072" localSheetId="8">#REF!</definedName>
    <definedName name="Werk073" localSheetId="8">#REF!</definedName>
    <definedName name="Werk074" localSheetId="8">#REF!</definedName>
    <definedName name="Werk081" localSheetId="8">#REF!</definedName>
    <definedName name="Werk082" localSheetId="8">#REF!</definedName>
    <definedName name="Werk083" localSheetId="8">#REF!</definedName>
    <definedName name="Werk084" localSheetId="8">#REF!</definedName>
    <definedName name="Werk091" localSheetId="8">#REF!</definedName>
    <definedName name="Werk092" localSheetId="8">#REF!</definedName>
    <definedName name="Werk093" localSheetId="8">#REF!</definedName>
    <definedName name="Werk094" localSheetId="8">#REF!</definedName>
    <definedName name="Werk101" localSheetId="8">#REF!</definedName>
    <definedName name="Werk102" localSheetId="8">#REF!</definedName>
    <definedName name="Werk103" localSheetId="8">#REF!</definedName>
    <definedName name="Werk104" localSheetId="8">#REF!</definedName>
    <definedName name="Werk111" localSheetId="8">#REF!</definedName>
    <definedName name="Werk112" localSheetId="8">#REF!</definedName>
    <definedName name="Werk113" localSheetId="8">#REF!</definedName>
    <definedName name="Werk114" localSheetId="8">#REF!</definedName>
    <definedName name="Werk121" localSheetId="8">#REF!</definedName>
    <definedName name="Werk122" localSheetId="8">#REF!</definedName>
    <definedName name="Werk123" localSheetId="8">#REF!</definedName>
    <definedName name="Werk124" localSheetId="8">#REF!</definedName>
    <definedName name="Werk131" localSheetId="8">#REF!</definedName>
    <definedName name="Werk132" localSheetId="8">#REF!</definedName>
    <definedName name="Werk133" localSheetId="8">#REF!</definedName>
    <definedName name="Werk134" localSheetId="8">#REF!</definedName>
    <definedName name="Werk141" localSheetId="8">#REF!</definedName>
    <definedName name="Werk142" localSheetId="8">#REF!</definedName>
    <definedName name="Werk143" localSheetId="8">#REF!</definedName>
    <definedName name="Werk144" localSheetId="8">#REF!</definedName>
    <definedName name="ww" localSheetId="8">#REF!</definedName>
    <definedName name="W행" localSheetId="8">#REF!</definedName>
    <definedName name="XG액션" localSheetId="8">#REF!</definedName>
    <definedName name="xx" localSheetId="8">#REF!</definedName>
    <definedName name="X행" localSheetId="8">#REF!</definedName>
    <definedName name="YEN" localSheetId="8">#REF!</definedName>
    <definedName name="yy" localSheetId="8">#REF!</definedName>
    <definedName name="YYY" localSheetId="8">#REF!</definedName>
    <definedName name="ZZ" localSheetId="8">#REF!</definedName>
    <definedName name="기안" localSheetId="8">#REF!</definedName>
    <definedName name="기안3" localSheetId="8">#REF!</definedName>
    <definedName name="기안갑" localSheetId="8">#REF!</definedName>
    <definedName name="기안용지" localSheetId="8">#REF!</definedName>
    <definedName name="기안을" localSheetId="8">#REF!</definedName>
    <definedName name="單位阡원_阡￥" localSheetId="8">#REF!</definedName>
    <definedName name="년도__실적추정은_건설이자_미포" localSheetId="8">#REF!</definedName>
    <definedName name="대회" localSheetId="8">#REF!</definedName>
    <definedName name="라ㅕ화" localSheetId="8">#REF!</definedName>
    <definedName name="ㅁ1" localSheetId="8">#REF!</definedName>
    <definedName name="ㅁ1430" localSheetId="8">#REF!</definedName>
    <definedName name="ㅁㅁㅁ" localSheetId="8">#REF!</definedName>
    <definedName name="모" localSheetId="8">#REF!</definedName>
    <definedName name="발" localSheetId="8">#REF!</definedName>
    <definedName name="변경" localSheetId="8">#REF!</definedName>
    <definedName name="부서" localSheetId="8">#REF!</definedName>
    <definedName name="부서별예산" localSheetId="8">#REF!</definedName>
    <definedName name="비교A" localSheetId="8">#REF!</definedName>
    <definedName name="ㅅ7" localSheetId="8">#REF!</definedName>
    <definedName name="사업투자" localSheetId="8">#REF!</definedName>
    <definedName name="사업투자1" localSheetId="8">#REF!</definedName>
    <definedName name="엉댜ㄷㅈ" localSheetId="8">#REF!</definedName>
    <definedName name="예산총괄시트설ONLY" localSheetId="8">#REF!</definedName>
    <definedName name="장기투자.94.BB" localSheetId="8">#REF!</definedName>
    <definedName name="제목" localSheetId="8">#REF!</definedName>
    <definedName name="투자비" localSheetId="8">#REF!</definedName>
    <definedName name="흵____R3_t" localSheetId="8">#REF!</definedName>
    <definedName name="ㅗㅗㅘㅣㅣㅏ" localSheetId="8">#REF!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O16" authorId="0">
      <text>
        <r>
          <rPr>
            <b/>
            <sz val="9"/>
            <rFont val="宋体"/>
            <charset val="134"/>
          </rPr>
          <t>付园用户:</t>
        </r>
        <r>
          <rPr>
            <sz val="9"/>
            <rFont val="宋体"/>
            <charset val="134"/>
          </rPr>
          <t xml:space="preserve">
GB/T13680-1992</t>
        </r>
      </text>
    </comment>
  </commentList>
</comments>
</file>

<file path=xl/sharedStrings.xml><?xml version="1.0" encoding="utf-8"?>
<sst xmlns="http://schemas.openxmlformats.org/spreadsheetml/2006/main" count="4819" uniqueCount="755">
  <si>
    <t>EVC3-奥杰项目座椅</t>
  </si>
  <si>
    <t>序号</t>
  </si>
  <si>
    <t>零件号</t>
  </si>
  <si>
    <t>零部件名称</t>
  </si>
  <si>
    <t>配置</t>
  </si>
  <si>
    <t>X168100000004
SBS0010125</t>
  </si>
  <si>
    <t>驾驶员座总成</t>
  </si>
  <si>
    <t>标配</t>
  </si>
  <si>
    <t>X168100000003
SBS0010126</t>
  </si>
  <si>
    <t>副驾驶员座总成</t>
  </si>
  <si>
    <t xml:space="preserve">版本：B
</t>
  </si>
  <si>
    <t>编号：GR-21-01-23</t>
  </si>
  <si>
    <t xml:space="preserve">    </t>
  </si>
  <si>
    <t>车型</t>
  </si>
  <si>
    <t>EVC3-奥杰</t>
  </si>
  <si>
    <t>驾驶员座椅总成EBOM清单(首页 )</t>
  </si>
  <si>
    <t>编制</t>
  </si>
  <si>
    <t>审核</t>
  </si>
  <si>
    <t>标准化</t>
  </si>
  <si>
    <t>批准</t>
  </si>
  <si>
    <t>页次</t>
  </si>
  <si>
    <t>日 期</t>
  </si>
  <si>
    <t>1/1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</si>
  <si>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</si>
  <si>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</si>
  <si>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</si>
  <si>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</si>
  <si>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</si>
  <si>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</si>
  <si>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</si>
  <si>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</si>
  <si>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座椅总成</t>
  </si>
  <si>
    <t>变更履历</t>
  </si>
  <si>
    <t>No</t>
  </si>
  <si>
    <t>日期</t>
  </si>
  <si>
    <t>版本</t>
  </si>
  <si>
    <t>零件名称</t>
  </si>
  <si>
    <t xml:space="preserve">  变更内容</t>
  </si>
  <si>
    <t>变更原因</t>
  </si>
  <si>
    <t>变更来源</t>
  </si>
  <si>
    <t xml:space="preserve"> 日期</t>
  </si>
  <si>
    <t>2021.6.22</t>
  </si>
  <si>
    <t>A</t>
  </si>
  <si>
    <t>初次下发</t>
  </si>
  <si>
    <t>2022.4.22</t>
  </si>
  <si>
    <t>SBS0010248→BCL0010009
；SBS0010249</t>
  </si>
  <si>
    <t>E型卡扣→靠背板固定卡扣</t>
  </si>
  <si>
    <t>卡扣型号变更
SBS0010249自制→外购上海绽奇</t>
  </si>
  <si>
    <t>设计变更</t>
  </si>
  <si>
    <t>2022.5.17</t>
  </si>
  <si>
    <t>6801639X2001A</t>
  </si>
  <si>
    <t>驾驶员靠背弯管螺接总成</t>
  </si>
  <si>
    <t>增加焊接分序</t>
  </si>
  <si>
    <t>内部</t>
  </si>
  <si>
    <t>6804571X2001A</t>
  </si>
  <si>
    <t>驾驶员调角器焊接总成</t>
  </si>
  <si>
    <t>Q370C06</t>
  </si>
  <si>
    <t>焊接螺母M6</t>
  </si>
  <si>
    <t>螺母型号变更</t>
  </si>
  <si>
    <t>SBS0010271</t>
  </si>
  <si>
    <t>主驾驶支腿上支撑管（右）</t>
  </si>
  <si>
    <t>SBS0010102→SBS0010271</t>
  </si>
  <si>
    <t>SBS0010270</t>
  </si>
  <si>
    <t>主驾驶U型支腿(右)</t>
  </si>
  <si>
    <t>SBS0010103→SBS0010270</t>
  </si>
  <si>
    <t>Q150B0845</t>
  </si>
  <si>
    <t>六角头螺栓</t>
  </si>
  <si>
    <t>BFA0000012→Q150B0845</t>
  </si>
  <si>
    <t>规格变更</t>
  </si>
  <si>
    <t>SLT0000340</t>
  </si>
  <si>
    <t>k1司机座包装膜窄车</t>
  </si>
  <si>
    <t>删除</t>
  </si>
  <si>
    <t>SLT0000341</t>
  </si>
  <si>
    <t>SLT0010082</t>
  </si>
  <si>
    <t>驾驶员座椅包装袋</t>
  </si>
  <si>
    <t>增加</t>
  </si>
  <si>
    <t>SBS0010267</t>
  </si>
  <si>
    <t>驾驶员座椅标识</t>
  </si>
  <si>
    <t>2022.6.1</t>
  </si>
  <si>
    <t>B</t>
  </si>
  <si>
    <t>SBS0010102</t>
  </si>
  <si>
    <t>主驾驶支腿上支撑管</t>
  </si>
  <si>
    <t>原材料变更
(矩形管原材料40*20*t2.5变更为40*20*t2.0）</t>
  </si>
  <si>
    <t>设备加工能力不足
(VAVE)</t>
  </si>
  <si>
    <t>河北反馈
ECR0007905</t>
  </si>
  <si>
    <t>SBS0010103</t>
  </si>
  <si>
    <t>主驾驶U型支腿(左)</t>
  </si>
  <si>
    <t>SBS0010106</t>
  </si>
  <si>
    <t>主驾驶支腿加强管</t>
  </si>
  <si>
    <t>X182200000002
SLT0011502</t>
  </si>
  <si>
    <t>锁扣总成（带报警）</t>
  </si>
  <si>
    <t>新增</t>
  </si>
  <si>
    <t>由客户安装转为河北工厂安装</t>
  </si>
  <si>
    <t>客户输入</t>
  </si>
  <si>
    <t>2022.8.12</t>
  </si>
  <si>
    <t>C</t>
  </si>
  <si>
    <t>6801141X2001A</t>
  </si>
  <si>
    <t>驾驶员坐垫前横梁</t>
  </si>
  <si>
    <t>材料变更spcc</t>
  </si>
  <si>
    <t>ECR0008166</t>
  </si>
  <si>
    <t>6801151X2001A</t>
  </si>
  <si>
    <t>驾驶员坐垫后横梁</t>
  </si>
  <si>
    <t>D</t>
  </si>
  <si>
    <t>BFA0000760（Q12618）</t>
  </si>
  <si>
    <t>不锈钢开口型抽芯铆钉</t>
  </si>
  <si>
    <t>删除该零件</t>
  </si>
  <si>
    <t>钢丝固定方式变更</t>
  </si>
  <si>
    <t>ECR0008603</t>
  </si>
  <si>
    <t>BFA0010037</t>
  </si>
  <si>
    <t>内梅花盘头三角牙自攻钉</t>
  </si>
  <si>
    <t>新增件号</t>
  </si>
  <si>
    <t>6801104X2001A</t>
  </si>
  <si>
    <t>驾驶员旁侧板固定支架</t>
  </si>
  <si>
    <t>钣金件扩孔</t>
  </si>
  <si>
    <t>6801631X2001A</t>
  </si>
  <si>
    <t>驾驶员调角器下连接板-左侧</t>
  </si>
  <si>
    <t>6801107X2001A</t>
  </si>
  <si>
    <t>驾驶员旁侧板固定钢丝</t>
  </si>
  <si>
    <t>钢丝扩孔</t>
  </si>
  <si>
    <t>E</t>
  </si>
  <si>
    <t>SBS0010115</t>
  </si>
  <si>
    <t>支腿上固定轴套</t>
  </si>
  <si>
    <t>由机加件更改为无缝钢管</t>
  </si>
  <si>
    <t>VAVE</t>
  </si>
  <si>
    <t>ECR0008925</t>
  </si>
  <si>
    <t>Q150B0850</t>
  </si>
  <si>
    <t>更改螺栓长度</t>
  </si>
  <si>
    <t>Q33008F31</t>
  </si>
  <si>
    <t>全金属六角法兰面锁紧螺母</t>
  </si>
  <si>
    <t>更改安装方式</t>
  </si>
  <si>
    <r>
      <rPr>
        <b/>
        <sz val="14"/>
        <rFont val="宋体"/>
        <charset val="134"/>
      </rPr>
      <t>设计</t>
    </r>
    <r>
      <rPr>
        <b/>
        <sz val="14"/>
        <rFont val="Arial"/>
        <charset val="134"/>
      </rPr>
      <t>:</t>
    </r>
  </si>
  <si>
    <t>校核：</t>
  </si>
  <si>
    <t>标准化：</t>
  </si>
  <si>
    <t>EVC3-奥杰驾驶员座椅总成EBOM清单</t>
  </si>
  <si>
    <t>会签：</t>
  </si>
  <si>
    <t>中文名称</t>
  </si>
  <si>
    <r>
      <rPr>
        <b/>
        <sz val="14"/>
        <color theme="1" tint="0.0499893185216834"/>
        <rFont val="宋体"/>
        <charset val="134"/>
      </rPr>
      <t>批准</t>
    </r>
    <r>
      <rPr>
        <b/>
        <sz val="14"/>
        <color theme="1" tint="0.0499893185216834"/>
        <rFont val="Arial"/>
        <charset val="134"/>
      </rPr>
      <t xml:space="preserve">: </t>
    </r>
  </si>
  <si>
    <t>日期：2023.3.1</t>
  </si>
  <si>
    <t>规格型号</t>
  </si>
  <si>
    <t>版本：F</t>
  </si>
  <si>
    <t xml:space="preserve">说明：1.驾驶员座垫后横梁总成取消气管接线头固定钢丝，原件号更改为驾驶员座垫后横梁总成SBS0010351 。
     </t>
  </si>
  <si>
    <t>重量</t>
  </si>
  <si>
    <t>价格</t>
  </si>
  <si>
    <t>装配等级</t>
  </si>
  <si>
    <t>QAD号</t>
  </si>
  <si>
    <t>零件描述</t>
  </si>
  <si>
    <t>重要度</t>
  </si>
  <si>
    <t>单位</t>
  </si>
  <si>
    <t>数据版本</t>
  </si>
  <si>
    <t>图纸号</t>
  </si>
  <si>
    <t>图纸版本</t>
  </si>
  <si>
    <t>是否申请新零件号</t>
  </si>
  <si>
    <t>沿用件            Y/N</t>
  </si>
  <si>
    <t>零件类别</t>
  </si>
  <si>
    <t>材料</t>
  </si>
  <si>
    <t>材料标准</t>
  </si>
  <si>
    <t>轮廓尺寸
(长*宽*高)</t>
  </si>
  <si>
    <t>重量
（Kg）</t>
  </si>
  <si>
    <t>表面处理</t>
  </si>
  <si>
    <t>工艺方式</t>
  </si>
  <si>
    <t>工艺规格</t>
  </si>
  <si>
    <t>工艺用量(kg)</t>
  </si>
  <si>
    <t>材料利用率</t>
  </si>
  <si>
    <t>焊接长度(cm)</t>
  </si>
  <si>
    <t>涂装面积(㎡)</t>
  </si>
  <si>
    <t>工时</t>
  </si>
  <si>
    <t>人数</t>
  </si>
  <si>
    <t>外购/自制</t>
  </si>
  <si>
    <t>供应商/工序</t>
  </si>
  <si>
    <t>用量</t>
  </si>
  <si>
    <t>长</t>
  </si>
  <si>
    <t>宽</t>
  </si>
  <si>
    <t>高</t>
  </si>
  <si>
    <t>SBS0010125</t>
  </si>
  <si>
    <t>X168100000004</t>
  </si>
  <si>
    <t>驾驶员座椅总成</t>
  </si>
  <si>
    <t>座椅总成新开</t>
  </si>
  <si>
    <t>个</t>
  </si>
  <si>
    <t>Y</t>
  </si>
  <si>
    <t>N</t>
  </si>
  <si>
    <t>总成件</t>
  </si>
  <si>
    <t>ASSY</t>
  </si>
  <si>
    <t>— —</t>
  </si>
  <si>
    <t>组装</t>
  </si>
  <si>
    <t>河北自制</t>
  </si>
  <si>
    <t>座椅组装车间</t>
  </si>
  <si>
    <t>SBS0010127</t>
  </si>
  <si>
    <t>驾驶员座椅靠背总成</t>
  </si>
  <si>
    <t>驾驶员座椅靠背总成新开</t>
  </si>
  <si>
    <t>N/A</t>
  </si>
  <si>
    <t>过程虚拟件</t>
  </si>
  <si>
    <t>SBS0010129</t>
  </si>
  <si>
    <t>驾驶员靠背泡沫及护面总成</t>
  </si>
  <si>
    <t>驾驶员靠背泡沫及护面总成新开</t>
  </si>
  <si>
    <t>SBS0010259</t>
  </si>
  <si>
    <t>驾驶员靠背泡沫总成</t>
  </si>
  <si>
    <t>借用AA95</t>
  </si>
  <si>
    <t>分总成</t>
  </si>
  <si>
    <t>发泡</t>
  </si>
  <si>
    <t>发泡车间</t>
  </si>
  <si>
    <t>SBS0010261</t>
  </si>
  <si>
    <t>驾驶员靠背泡沫本体</t>
  </si>
  <si>
    <t>PUR 60kg/㎥</t>
  </si>
  <si>
    <t>60kg/㎥</t>
  </si>
  <si>
    <t>SLT0001092</t>
  </si>
  <si>
    <t>钢丝2.5*220</t>
  </si>
  <si>
    <t>钢丝</t>
  </si>
  <si>
    <t>60 Φ2.5</t>
  </si>
  <si>
    <t>GB/T 342
GB/T 699</t>
  </si>
  <si>
    <t>2.5*220</t>
  </si>
  <si>
    <t>折弯</t>
  </si>
  <si>
    <t>河北外购</t>
  </si>
  <si>
    <t>黄骅泰行</t>
  </si>
  <si>
    <t>SLT0001093</t>
  </si>
  <si>
    <t>钢丝2.5*270</t>
  </si>
  <si>
    <t>2.5*270</t>
  </si>
  <si>
    <t>SLT0000740</t>
  </si>
  <si>
    <t>钢丝2.5*160</t>
  </si>
  <si>
    <t>2.5*320</t>
  </si>
  <si>
    <t>SBS0010121</t>
  </si>
  <si>
    <t>驾驶员靠背护面总成</t>
  </si>
  <si>
    <t>靠背护面新开</t>
  </si>
  <si>
    <t>缝纫</t>
  </si>
  <si>
    <t>缝纫车间</t>
  </si>
  <si>
    <t>BFA0000001</t>
  </si>
  <si>
    <t>GHRC00001</t>
  </si>
  <si>
    <t>C型钉</t>
  </si>
  <si>
    <t>崇文晟源</t>
  </si>
  <si>
    <t>SBS0010130</t>
  </si>
  <si>
    <t>驾驶员靠背骨架总成</t>
  </si>
  <si>
    <t>骨架新开</t>
  </si>
  <si>
    <t>SLT0002180</t>
  </si>
  <si>
    <t>6801610X2001A</t>
  </si>
  <si>
    <t>驾驶员靠背上骨架焊接总成</t>
  </si>
  <si>
    <t>焊接</t>
  </si>
  <si>
    <t>焊接车间</t>
  </si>
  <si>
    <t>SBS0010124</t>
  </si>
  <si>
    <t>驾驶员滑轨总成</t>
  </si>
  <si>
    <t>移除AA95地脚</t>
  </si>
  <si>
    <t>电泳</t>
  </si>
  <si>
    <t>江苏力乐</t>
  </si>
  <si>
    <t>SLT0002124</t>
  </si>
  <si>
    <t>6801101X2001A</t>
  </si>
  <si>
    <t>驾驶员U型把手</t>
  </si>
  <si>
    <t>借用BA95</t>
  </si>
  <si>
    <t>管材</t>
  </si>
  <si>
    <t>Q235 φ10</t>
  </si>
  <si>
    <t>GB/T 342
GB/T 700</t>
  </si>
  <si>
    <t>141*379*11</t>
  </si>
  <si>
    <t>SLT0002125</t>
  </si>
  <si>
    <t>驾驶员座垫前横梁总成电泳</t>
  </si>
  <si>
    <t>EA</t>
  </si>
  <si>
    <t>电泳总成件</t>
  </si>
  <si>
    <t>电泳车间</t>
  </si>
  <si>
    <t>SLT0002532</t>
  </si>
  <si>
    <t>6801140X2001A</t>
  </si>
  <si>
    <t>驾驶员座垫前横梁总成</t>
  </si>
  <si>
    <t>SLT0002533</t>
  </si>
  <si>
    <t>驾驶员座垫前横管</t>
  </si>
  <si>
    <t>SPCC φ22×1.5</t>
  </si>
  <si>
    <t>GB/T 13793
GB/T 700</t>
  </si>
  <si>
    <t>25*347*25</t>
  </si>
  <si>
    <t>弯管</t>
  </si>
  <si>
    <t>弯管车间</t>
  </si>
  <si>
    <t>SLT0002208</t>
  </si>
  <si>
    <t>6801142X2001A</t>
  </si>
  <si>
    <t>驾驶员座垫滑轨前搭接支架</t>
  </si>
  <si>
    <t>钣金件</t>
  </si>
  <si>
    <t xml:space="preserve"> QStE420TM 2.5</t>
  </si>
  <si>
    <t>Q/BQB 301
Q/BQB 310</t>
  </si>
  <si>
    <t>85*45.5*33</t>
  </si>
  <si>
    <t>冲压</t>
  </si>
  <si>
    <t>成卓</t>
  </si>
  <si>
    <t>SLT0002535</t>
  </si>
  <si>
    <t>6801103X2001A</t>
  </si>
  <si>
    <t>驾驶员座垫固定支架</t>
  </si>
  <si>
    <t>QStE420TM 2.0</t>
  </si>
  <si>
    <t>65*32*22</t>
  </si>
  <si>
    <t>佳祥</t>
  </si>
  <si>
    <t>SLT0002212</t>
  </si>
  <si>
    <t>Q195 2.0</t>
  </si>
  <si>
    <t>GB/T 708
GB/T 700</t>
  </si>
  <si>
    <t>60*60*25</t>
  </si>
  <si>
    <t>再兴</t>
  </si>
  <si>
    <t>SHT0002680</t>
  </si>
  <si>
    <t>主驾支腿焊接总成喷涂</t>
  </si>
  <si>
    <t>新开</t>
  </si>
  <si>
    <t>SBS0010136</t>
  </si>
  <si>
    <t>喷涂</t>
  </si>
  <si>
    <t>河北航凌</t>
  </si>
  <si>
    <t>BFA0000418</t>
  </si>
  <si>
    <t>标准件</t>
  </si>
  <si>
    <t>M8*50</t>
  </si>
  <si>
    <t>发黑</t>
  </si>
  <si>
    <t>北京三浦/苏州苏宁</t>
  </si>
  <si>
    <t>BFA0000012</t>
  </si>
  <si>
    <t>Q150B0825</t>
  </si>
  <si>
    <t>座框安装螺栓</t>
  </si>
  <si>
    <t>M8*25</t>
  </si>
  <si>
    <t>BFA0000110</t>
  </si>
  <si>
    <t>座框安装螺母</t>
  </si>
  <si>
    <t>镀黑锌</t>
  </si>
  <si>
    <t>北京三浦</t>
  </si>
  <si>
    <t>BFA0000007</t>
  </si>
  <si>
    <t>Q40108</t>
  </si>
  <si>
    <t>平垫圈</t>
  </si>
  <si>
    <t>座框安装垫片</t>
  </si>
  <si>
    <t>M8</t>
  </si>
  <si>
    <t>SBS0010132</t>
  </si>
  <si>
    <t>驾驶员座椅座垫总成</t>
  </si>
  <si>
    <t>SBS0010131</t>
  </si>
  <si>
    <t>驾驶员座垫泡沫及护面总成</t>
  </si>
  <si>
    <t>SBS0010260</t>
  </si>
  <si>
    <t>驾驶员座垫泡沫总成</t>
  </si>
  <si>
    <t>SBS0010262</t>
  </si>
  <si>
    <t>驾驶员座垫泡沫本体</t>
  </si>
  <si>
    <t>泡沫</t>
  </si>
  <si>
    <t>PUR,65kg/m³</t>
  </si>
  <si>
    <t>65kg/m³</t>
  </si>
  <si>
    <t>60 φ2.5</t>
  </si>
  <si>
    <t>2.5*160</t>
  </si>
  <si>
    <t>SBS0010122</t>
  </si>
  <si>
    <t>驾驶员座垫护面总成</t>
  </si>
  <si>
    <t>护面新开</t>
  </si>
  <si>
    <t>SLT0002415</t>
  </si>
  <si>
    <t>6801130X2001A</t>
  </si>
  <si>
    <t>驾驶员座垫框架总成</t>
  </si>
  <si>
    <t>海兴中盛</t>
  </si>
  <si>
    <t>6801131X2001A</t>
  </si>
  <si>
    <t>驾驶员座垫框架左侧钢丝</t>
  </si>
  <si>
    <t>线材</t>
  </si>
  <si>
    <t>Q235 φ8</t>
  </si>
  <si>
    <t>423.5*426*91.5</t>
  </si>
  <si>
    <t>6801139X2001A</t>
  </si>
  <si>
    <t>驾驶员座垫框架右侧钢丝</t>
  </si>
  <si>
    <t>6801132X2001A</t>
  </si>
  <si>
    <t>驾驶员座垫框架前支撑钢丝</t>
  </si>
  <si>
    <t>34*425.5*38</t>
  </si>
  <si>
    <t>6801133X2001A</t>
  </si>
  <si>
    <t>驾驶员座垫框架侧翼钢丝</t>
  </si>
  <si>
    <t>Q235 φ5</t>
  </si>
  <si>
    <t>65*402.5*79</t>
  </si>
  <si>
    <t>6801134X2001A</t>
  </si>
  <si>
    <t>驾驶员座垫合棉支撑钢丝</t>
  </si>
  <si>
    <t>76*388*31</t>
  </si>
  <si>
    <t>6801136X2001A</t>
  </si>
  <si>
    <t>驾驶员座垫框架左侧座垫钢丝</t>
  </si>
  <si>
    <t>267*27.5*54</t>
  </si>
  <si>
    <t>6801137X2001A</t>
  </si>
  <si>
    <t>驾驶员座垫框架右侧座垫钢丝</t>
  </si>
  <si>
    <t>6801231X2001A</t>
  </si>
  <si>
    <t>驾驶员座垫面套前固定钢丝</t>
  </si>
  <si>
    <t>260*76</t>
  </si>
  <si>
    <t>6801232X2001A</t>
  </si>
  <si>
    <t>驾驶员座垫面套后固定钢丝</t>
  </si>
  <si>
    <t>120*25</t>
  </si>
  <si>
    <t>6801664X2001A</t>
  </si>
  <si>
    <t>驾驶员靠背支撑钢丝D</t>
  </si>
  <si>
    <t>5*156*5</t>
  </si>
  <si>
    <t>6801105X2001A</t>
  </si>
  <si>
    <t>驾驶员座垫框架支架总成</t>
  </si>
  <si>
    <t>6801102X2001A</t>
  </si>
  <si>
    <t>驾驶员座垫框架支架</t>
  </si>
  <si>
    <t>32*27*12</t>
  </si>
  <si>
    <t>Q1980820F</t>
  </si>
  <si>
    <t>承面凸焊螺栓</t>
  </si>
  <si>
    <t>SLT0002131</t>
  </si>
  <si>
    <t>Q235 φ6</t>
  </si>
  <si>
    <t>244*30.5*55</t>
  </si>
  <si>
    <t>SLT0002133</t>
  </si>
  <si>
    <t>6803232X2001A</t>
  </si>
  <si>
    <t>驾驶员左侧护板</t>
  </si>
  <si>
    <t>塑料件</t>
  </si>
  <si>
    <t>2.5
PP-TP15</t>
  </si>
  <si>
    <t>注塑</t>
  </si>
  <si>
    <t>4%损耗</t>
  </si>
  <si>
    <t>黄骅隆润</t>
  </si>
  <si>
    <t>SLT0002134</t>
  </si>
  <si>
    <t>6803201X2001A</t>
  </si>
  <si>
    <t>驾驶员右侧护板</t>
  </si>
  <si>
    <t>固定护板钢丝
借用H6</t>
  </si>
  <si>
    <t>c</t>
  </si>
  <si>
    <t>M5*10</t>
  </si>
  <si>
    <t>BFA0000096</t>
  </si>
  <si>
    <t>Q2724295</t>
  </si>
  <si>
    <t>十字槽盘头自攻螺钉</t>
  </si>
  <si>
    <t>旁侧板固定</t>
  </si>
  <si>
    <t>ST4.2*9.5</t>
  </si>
  <si>
    <t>BFA0000047</t>
  </si>
  <si>
    <t>BQB40-6807121</t>
  </si>
  <si>
    <t>弹簧钢丝</t>
  </si>
  <si>
    <t>借用B40</t>
  </si>
  <si>
    <t>SLT0002135</t>
  </si>
  <si>
    <t>6803202X2001A</t>
  </si>
  <si>
    <t>驾驶员调角器手柄</t>
  </si>
  <si>
    <t>2.5
PA6+GF30</t>
  </si>
  <si>
    <t>SLT0011502</t>
  </si>
  <si>
    <t>X182200000002</t>
  </si>
  <si>
    <t>借用H6</t>
  </si>
  <si>
    <t>浙江松原</t>
  </si>
  <si>
    <t>SHT0002650</t>
  </si>
  <si>
    <t>亮白PET标签</t>
  </si>
  <si>
    <t>合肥光码</t>
  </si>
  <si>
    <t>SLT0000780</t>
  </si>
  <si>
    <t>驾驶员靠背包装膜</t>
  </si>
  <si>
    <t>PE袋</t>
  </si>
  <si>
    <t>黄骅建昌</t>
  </si>
  <si>
    <t>TAT0010119</t>
  </si>
  <si>
    <t>奥杰座椅总成周转箱（中空板材）</t>
  </si>
  <si>
    <t>BCL0010009</t>
  </si>
  <si>
    <t>靠背板固定卡扣</t>
  </si>
  <si>
    <t>保定兆龙</t>
  </si>
  <si>
    <t>SBS0010249</t>
  </si>
  <si>
    <t>主驾遮蔽护板总成</t>
  </si>
  <si>
    <t>上海绽奇</t>
  </si>
  <si>
    <t>SBS0010253</t>
  </si>
  <si>
    <t>主驾支腿遮蔽PP板</t>
  </si>
  <si>
    <t>PP</t>
  </si>
  <si>
    <t>SBS0010255</t>
  </si>
  <si>
    <t>主驾遮蔽护板表皮总成</t>
  </si>
  <si>
    <r>
      <rPr>
        <b/>
        <sz val="14"/>
        <rFont val="宋体"/>
        <charset val="134"/>
      </rPr>
      <t>批准</t>
    </r>
    <r>
      <rPr>
        <b/>
        <sz val="14"/>
        <rFont val="Arial"/>
        <charset val="134"/>
      </rPr>
      <t xml:space="preserve">: </t>
    </r>
  </si>
  <si>
    <t>日期：2021.6.22</t>
  </si>
  <si>
    <t>版本：A</t>
  </si>
  <si>
    <t>说明：初次下发</t>
  </si>
  <si>
    <t>主驾支腿焊接总成</t>
  </si>
  <si>
    <t>SBS0010099</t>
  </si>
  <si>
    <t>主驾驶左支腿焊接总成</t>
  </si>
  <si>
    <t>Q235 40*20*2.0</t>
  </si>
  <si>
    <t>410*40*20</t>
  </si>
  <si>
    <t>切断</t>
  </si>
  <si>
    <t>主驾驶U型支腿</t>
  </si>
  <si>
    <t>433.6*40*188.5</t>
  </si>
  <si>
    <t>120.4*40*168.5</t>
  </si>
  <si>
    <t>新开，无缝钢管</t>
  </si>
  <si>
    <t>机加件</t>
  </si>
  <si>
    <t>35#</t>
  </si>
  <si>
    <t>16*16*28</t>
  </si>
  <si>
    <t>机加</t>
  </si>
  <si>
    <t>创和五金/黄骅旭兴</t>
  </si>
  <si>
    <t>SBS0010116</t>
  </si>
  <si>
    <t>390*40*20</t>
  </si>
  <si>
    <t>改自制？</t>
  </si>
  <si>
    <t>SBS0010133</t>
  </si>
  <si>
    <t>主驾支腿后轴套</t>
  </si>
  <si>
    <t>借用主驾轴套</t>
  </si>
  <si>
    <t>28*28*36</t>
  </si>
  <si>
    <t>SBS0010257</t>
  </si>
  <si>
    <t>胎压钣金焊接总成</t>
  </si>
  <si>
    <t>焊接件</t>
  </si>
  <si>
    <t>沧州智凯</t>
  </si>
  <si>
    <t>目前实际生产不体现</t>
  </si>
  <si>
    <t>SBS0010258</t>
  </si>
  <si>
    <t>胎压钣金总成</t>
  </si>
  <si>
    <t>M6</t>
  </si>
  <si>
    <t>SBS0010119</t>
  </si>
  <si>
    <t>主驾右支腿焊接总成</t>
  </si>
  <si>
    <t>主驾左支腿前轴套</t>
  </si>
  <si>
    <t>20#</t>
  </si>
  <si>
    <t>SBS0010144</t>
  </si>
  <si>
    <t>支腿固定连接方管</t>
  </si>
  <si>
    <t>SBS0010138</t>
  </si>
  <si>
    <t>Q235 20*10*1.5</t>
  </si>
  <si>
    <t>5*385*5</t>
  </si>
  <si>
    <t>一体式头枕-AA95座椅座椅总成EBOM清单</t>
  </si>
  <si>
    <t>日期：2022.2.7</t>
  </si>
  <si>
    <t>座靠无通风-无腰托</t>
  </si>
  <si>
    <t>版本：H</t>
  </si>
  <si>
    <t>1895/2010</t>
  </si>
  <si>
    <t>说明：增加扶手、电加热、左侧护板</t>
  </si>
  <si>
    <t>QAD</t>
  </si>
  <si>
    <r>
      <rPr>
        <sz val="10"/>
        <rFont val="宋体"/>
        <charset val="134"/>
      </rPr>
      <t>沿用件</t>
    </r>
    <r>
      <rPr>
        <sz val="10"/>
        <rFont val="宋体"/>
        <charset val="134"/>
      </rPr>
      <t xml:space="preserve">            Y/N</t>
    </r>
  </si>
  <si>
    <t>净重尺寸</t>
  </si>
  <si>
    <t>工艺重量(kg)</t>
  </si>
  <si>
    <t>外购/ 自制</t>
  </si>
  <si>
    <t>供应商</t>
  </si>
  <si>
    <t>供应商联系人</t>
  </si>
  <si>
    <t>实物重量</t>
  </si>
  <si>
    <t>原材料价格</t>
  </si>
  <si>
    <t>材料成本</t>
  </si>
  <si>
    <t>系数</t>
  </si>
  <si>
    <t>目标价</t>
  </si>
  <si>
    <t>采购价格比重</t>
  </si>
  <si>
    <t>采购价格</t>
  </si>
  <si>
    <t>差异价格</t>
  </si>
  <si>
    <t>差价比率</t>
  </si>
  <si>
    <t>新开，非通风骨架</t>
  </si>
  <si>
    <t>SLT0010804</t>
  </si>
  <si>
    <t>——</t>
  </si>
  <si>
    <t>靠背主管焊接总成</t>
  </si>
  <si>
    <t>SLT0002561</t>
  </si>
  <si>
    <t>6801640X2001A</t>
  </si>
  <si>
    <t>驾驶员靠背弯管总成</t>
  </si>
  <si>
    <t>A1</t>
  </si>
  <si>
    <t>6801641X2001A</t>
  </si>
  <si>
    <t>驾驶员靠背弯管</t>
  </si>
  <si>
    <t>Q235φ25×1.5</t>
  </si>
  <si>
    <t>Q/BQB 401
Q/BQB 419</t>
  </si>
  <si>
    <t>174.5*405*725.5</t>
  </si>
  <si>
    <t>6801642X2001A</t>
  </si>
  <si>
    <t>驾驶员靠背弯管加强管</t>
  </si>
  <si>
    <t>Q195 φ20×1.5</t>
  </si>
  <si>
    <t>74*20.5*180</t>
  </si>
  <si>
    <t>SLT0010412</t>
  </si>
  <si>
    <t>驾驶员扶手安装钣金焊接总成</t>
  </si>
  <si>
    <t>借用统帅</t>
  </si>
  <si>
    <t>SLT0010336</t>
  </si>
  <si>
    <t>驾驶员扶手安装钣金</t>
  </si>
  <si>
    <t>SPFH590 3.0</t>
  </si>
  <si>
    <t>54*29*90</t>
  </si>
  <si>
    <t>85*85*3</t>
  </si>
  <si>
    <t>BFA0000518</t>
  </si>
  <si>
    <t>焊接方螺母</t>
  </si>
  <si>
    <t>标准件
Q37108</t>
  </si>
  <si>
    <t>SLT0002552</t>
  </si>
  <si>
    <t>6801611X2001A</t>
  </si>
  <si>
    <t>驾驶员靠背下弯管</t>
  </si>
  <si>
    <t>Q235 φ20×1.5</t>
  </si>
  <si>
    <t>54*361*138</t>
  </si>
  <si>
    <t>6801723X2001A</t>
  </si>
  <si>
    <t>驾驶员左侧调角器上连接板总成</t>
  </si>
  <si>
    <t>SLT0002537</t>
  </si>
  <si>
    <t>6801621X2001A</t>
  </si>
  <si>
    <t>驾驶员左侧调角器上连接板</t>
  </si>
  <si>
    <t>QStE500TM 2.5</t>
  </si>
  <si>
    <t>116.5*15.5*270.5</t>
  </si>
  <si>
    <t>278*76*2.5</t>
  </si>
  <si>
    <t>强宇</t>
  </si>
  <si>
    <t>SLT0002205</t>
  </si>
  <si>
    <t>6801622X2001A</t>
  </si>
  <si>
    <t>前排靠背复位卷簧限位支架</t>
  </si>
  <si>
    <t>19.5*30.5*13</t>
  </si>
  <si>
    <t>33*30*3</t>
  </si>
  <si>
    <t>SLT0002560</t>
  </si>
  <si>
    <t>6801633X2001A</t>
  </si>
  <si>
    <t>调角器限位支架</t>
  </si>
  <si>
    <t>SAPH440 2.6</t>
  </si>
  <si>
    <t>35*11*33.5</t>
  </si>
  <si>
    <t>28*13</t>
  </si>
  <si>
    <t>冲压车间</t>
  </si>
  <si>
    <t>SLT0002545</t>
  </si>
  <si>
    <t>6804520X2001A</t>
  </si>
  <si>
    <t>左侧手动调角器总成（含芯轴）</t>
  </si>
  <si>
    <t>力乐</t>
  </si>
  <si>
    <t>SLT0002564</t>
  </si>
  <si>
    <t>6801655X2001A</t>
  </si>
  <si>
    <t>驾驶员靠背支撑钢丝总成</t>
  </si>
  <si>
    <t>6801661X2001A</t>
  </si>
  <si>
    <t>驾驶员靠背支撑钢丝A</t>
  </si>
  <si>
    <t>8.5*370*37</t>
  </si>
  <si>
    <t>6801662X2001A</t>
  </si>
  <si>
    <t>驾驶员靠背支撑钢丝B</t>
  </si>
  <si>
    <t>12*380*27</t>
  </si>
  <si>
    <t>6801663X2001A</t>
  </si>
  <si>
    <t>驾驶员靠背支撑钢丝C</t>
  </si>
  <si>
    <t>新开（对称）</t>
  </si>
  <si>
    <t>160*21.5*542</t>
  </si>
  <si>
    <t>6801665X2001A</t>
  </si>
  <si>
    <t>驾驶员靠背支撑钢丝E</t>
  </si>
  <si>
    <t>SHT0002676</t>
  </si>
  <si>
    <t>靠背下连接板焊接总成电泳</t>
  </si>
  <si>
    <t>SHT0002677</t>
  </si>
  <si>
    <t>靠背下连接板焊接总成</t>
  </si>
  <si>
    <t>焊接总成件</t>
  </si>
  <si>
    <t>6801630X2001A</t>
  </si>
  <si>
    <t>驾驶员左侧调角器下连接板总成</t>
  </si>
  <si>
    <t>SLT0002211</t>
  </si>
  <si>
    <t>驾驶员左侧调角器下连接板</t>
  </si>
  <si>
    <t>QStE500TM 3.5</t>
  </si>
  <si>
    <t>190*50*195.5</t>
  </si>
  <si>
    <t>249*247*3.5</t>
  </si>
  <si>
    <t>鑫昌</t>
  </si>
  <si>
    <t>SLT0002542</t>
  </si>
  <si>
    <t>6801634X2001A</t>
  </si>
  <si>
    <t>前排靠背复位卷簧安装支架</t>
  </si>
  <si>
    <t>SAPH440 4.0</t>
  </si>
  <si>
    <t>26*54*6</t>
  </si>
  <si>
    <t>53*29.5*4</t>
  </si>
  <si>
    <t>SLT0002543</t>
  </si>
  <si>
    <t>6801635X2001A</t>
  </si>
  <si>
    <t>调角器下连接板上加强板</t>
  </si>
  <si>
    <t>89*12*71</t>
  </si>
  <si>
    <t>82*75*2.5</t>
  </si>
  <si>
    <t>SLT0002544</t>
  </si>
  <si>
    <t>6801637X2001A</t>
  </si>
  <si>
    <t>调角器下连接板下加强板</t>
  </si>
  <si>
    <t>59*36*5.5</t>
  </si>
  <si>
    <t>56*38*2.5</t>
  </si>
  <si>
    <t>SLT0010686</t>
  </si>
  <si>
    <t>驾驶员座垫右侧安装板总成</t>
  </si>
  <si>
    <t>电焊</t>
  </si>
  <si>
    <t>BAS0000017</t>
  </si>
  <si>
    <t>321721801400</t>
  </si>
  <si>
    <t>中排独立软带轴承</t>
  </si>
  <si>
    <t>借用M60</t>
  </si>
  <si>
    <t>DC01 0.5</t>
  </si>
  <si>
    <t>20*3.5*20</t>
  </si>
  <si>
    <t>汉升</t>
  </si>
  <si>
    <t>SLT0010682</t>
  </si>
  <si>
    <t>驾驶员座垫右侧安装板</t>
  </si>
  <si>
    <t>QStE500 2.5</t>
  </si>
  <si>
    <t>190*60.5*195</t>
  </si>
  <si>
    <t>221*218*2.5</t>
  </si>
  <si>
    <t>BFA0000400</t>
  </si>
  <si>
    <t>QC /T712</t>
  </si>
  <si>
    <t>7/16'螺母</t>
  </si>
  <si>
    <t>SBS0010351</t>
  </si>
  <si>
    <t>驾驶员座垫后横梁总成</t>
  </si>
  <si>
    <t>SLT0002559</t>
  </si>
  <si>
    <t>驾驶员座垫后横梁</t>
  </si>
  <si>
    <t>25*434*45</t>
  </si>
  <si>
    <t>6801150X200A</t>
  </si>
  <si>
    <t>67*69*2</t>
  </si>
  <si>
    <t>SLT0010193</t>
  </si>
  <si>
    <t>气管接线头固定钢丝</t>
  </si>
  <si>
    <t>SLT0002562</t>
  </si>
  <si>
    <t>6801671X2001A</t>
  </si>
  <si>
    <t>驾驶员头枕支撑杆</t>
  </si>
  <si>
    <t>160*100*30</t>
  </si>
  <si>
    <t>SLT0002563</t>
  </si>
  <si>
    <t>6801613X2001A</t>
  </si>
  <si>
    <t>驾驶员头枕加强钢丝</t>
  </si>
  <si>
    <t>200*80*80</t>
  </si>
  <si>
    <t>SLT0002555</t>
  </si>
  <si>
    <t>6801614X2001A</t>
  </si>
  <si>
    <t>驾驶员左侧侧翼支撑钢丝</t>
  </si>
  <si>
    <t>112.5*46*193</t>
  </si>
  <si>
    <t>SLT0002556</t>
  </si>
  <si>
    <t>6801615X2001A</t>
  </si>
  <si>
    <t>驾驶员右侧侧翼支撑钢丝</t>
  </si>
  <si>
    <t>115*46.5*203.5</t>
  </si>
  <si>
    <t>BFA0000775</t>
  </si>
  <si>
    <t>1B180-6805009</t>
  </si>
  <si>
    <t>司机背右旋转阶梯螺栓</t>
  </si>
  <si>
    <t>借用M4-2060</t>
  </si>
  <si>
    <t>紧固件</t>
  </si>
  <si>
    <t>φ20 45</t>
  </si>
  <si>
    <t>20*21*20</t>
  </si>
  <si>
    <t>冷镦</t>
  </si>
  <si>
    <t>创合</t>
  </si>
  <si>
    <t>Q40208</t>
  </si>
  <si>
    <t>大垫圈</t>
  </si>
  <si>
    <t>8</t>
  </si>
  <si>
    <t>24*2*24</t>
  </si>
  <si>
    <t>BFA0000019</t>
  </si>
  <si>
    <t>Q395B08</t>
  </si>
  <si>
    <t>盖型螺母</t>
  </si>
  <si>
    <t>15*15*13</t>
  </si>
  <si>
    <t>SLT0002546</t>
  </si>
  <si>
    <t>6801636X2001A</t>
  </si>
  <si>
    <t>靠背调角器涡簧</t>
  </si>
  <si>
    <t>曲簧</t>
  </si>
  <si>
    <t>65Mn</t>
  </si>
  <si>
    <t>GB/T1222</t>
  </si>
  <si>
    <t>68.5*8*84</t>
  </si>
  <si>
    <t>江苏万金</t>
  </si>
  <si>
    <r>
      <rPr>
        <sz val="10.5"/>
        <color rgb="FF000000"/>
        <rFont val="Arial"/>
        <charset val="134"/>
      </rPr>
      <t>SLT0011688</t>
    </r>
    <r>
      <rPr>
        <sz val="10.5"/>
        <color rgb="FF000000"/>
        <rFont val="宋体"/>
        <charset val="134"/>
      </rPr>
      <t>临时替代</t>
    </r>
  </si>
  <si>
    <t>副驾驶员座椅总成EBOM清单(首页 )</t>
  </si>
  <si>
    <t>副驾驶员座椅总成</t>
  </si>
  <si>
    <t>SBS0010248→BCL0010009；
SBS0010249</t>
  </si>
  <si>
    <t>SBS0010141</t>
  </si>
  <si>
    <t>副驾驶员调角器焊接总成</t>
  </si>
  <si>
    <t>SBS0010104</t>
  </si>
  <si>
    <t>副驾驶支腿上支撑管</t>
  </si>
  <si>
    <t>SBS0010105</t>
  </si>
  <si>
    <t>副驾驶U型支腿</t>
  </si>
  <si>
    <t>SBS0010272</t>
  </si>
  <si>
    <t>副驾驶支腿上支撑管（左）</t>
  </si>
  <si>
    <t>SBS0010269</t>
  </si>
  <si>
    <t>副驾驶U型支腿(左)</t>
  </si>
  <si>
    <t>BFA0000130</t>
  </si>
  <si>
    <t>BFA0000012→BFA0000130</t>
  </si>
  <si>
    <t>2022.5.22</t>
  </si>
  <si>
    <t>A01</t>
  </si>
  <si>
    <t>支腿前轴套变更</t>
  </si>
  <si>
    <t>外购改自制(VAVE)</t>
  </si>
  <si>
    <t>ECR0007844</t>
  </si>
  <si>
    <t>副驾驶U型支腿(右)</t>
  </si>
  <si>
    <t>SBS0010107</t>
  </si>
  <si>
    <t>副驾驶支腿加强管</t>
  </si>
  <si>
    <t>X182200000003
SLT0011503</t>
  </si>
  <si>
    <t>锁扣总成</t>
  </si>
  <si>
    <t>原材料变更SPCC</t>
  </si>
  <si>
    <t>SBS0010246</t>
  </si>
  <si>
    <t>左侧手动调角器总成（不含芯轴）</t>
  </si>
  <si>
    <t>取消</t>
  </si>
  <si>
    <t>ECR0008205</t>
  </si>
  <si>
    <t>SBS0010293</t>
  </si>
  <si>
    <t>左侧上下连接板连接轴</t>
  </si>
  <si>
    <t>新开，新增</t>
  </si>
  <si>
    <t>EVC3-奥杰副驾驶员座椅总成EBOM清单</t>
  </si>
  <si>
    <t xml:space="preserve">说明：1.坐框上固定轴套由机加工（自带内螺纹）更改为使用无缝钢管，使用螺栓+螺母锁缚 。
     </t>
  </si>
  <si>
    <t>SBS0010126</t>
  </si>
  <si>
    <t>X168100000003</t>
  </si>
  <si>
    <t>X16800000003
SBS0010126</t>
  </si>
  <si>
    <t>SBS0010135</t>
  </si>
  <si>
    <t>副驾驶员座椅靠背总成</t>
  </si>
  <si>
    <t>副驾驶员靠背泡沫及护面总成</t>
  </si>
  <si>
    <t>副驾驶员靠背护面总成</t>
  </si>
  <si>
    <t>靠背护面新开，</t>
  </si>
  <si>
    <t>SBS0010123</t>
  </si>
  <si>
    <t>副驾驶员靠背骨架总成</t>
  </si>
  <si>
    <t>SBS0010142</t>
  </si>
  <si>
    <t>副驾驶员靠背上骨架焊接总成</t>
  </si>
  <si>
    <t xml:space="preserve">SPCC φ22×1.5
</t>
  </si>
  <si>
    <t>SHT0002681</t>
  </si>
  <si>
    <t>副驾支腿焊接总成喷涂</t>
  </si>
  <si>
    <t>SBS0010137</t>
  </si>
  <si>
    <t>副驾驶员座椅座垫总成</t>
  </si>
  <si>
    <t>副驾驶员座垫泡沫及护面总成</t>
  </si>
  <si>
    <t>副驾驶员座垫护面总成</t>
  </si>
  <si>
    <t>SBS0010139</t>
  </si>
  <si>
    <t>副驾驶员左侧护板</t>
  </si>
  <si>
    <t>Q2724295十字槽盘头自攻螺钉</t>
  </si>
  <si>
    <t>ST4.2*13</t>
  </si>
  <si>
    <t>SLT0011503</t>
  </si>
  <si>
    <t>X182200000003</t>
  </si>
  <si>
    <t>SBS0010250</t>
  </si>
  <si>
    <t>副驾支腿遮蔽护板总成</t>
  </si>
  <si>
    <t>SBS0010254</t>
  </si>
  <si>
    <t>副驾遮蔽PP板</t>
  </si>
  <si>
    <t>SBS0010256</t>
  </si>
  <si>
    <t>副驾护板表皮总成</t>
  </si>
  <si>
    <t>说明：1.初次下发</t>
  </si>
  <si>
    <t>副驾支腿焊接总成</t>
  </si>
  <si>
    <t>SBS0010100</t>
  </si>
  <si>
    <t>副驾左支腿焊接总成</t>
  </si>
  <si>
    <t>Q235 40*20*3.0</t>
  </si>
  <si>
    <t>420*40*20</t>
  </si>
  <si>
    <t>501.5*40*220.5</t>
  </si>
  <si>
    <t>138.9*40*200.5</t>
  </si>
  <si>
    <t>主驾右支腿前轴套</t>
  </si>
  <si>
    <t>SBS0010134</t>
  </si>
  <si>
    <t>SBS0010120</t>
  </si>
  <si>
    <t>副驾右支腿焊接总成</t>
  </si>
  <si>
    <t>Q235 40*20*2.5</t>
  </si>
  <si>
    <r>
      <rPr>
        <b/>
        <sz val="14"/>
        <color theme="1" tint="0.0499893185216834"/>
        <rFont val="宋体"/>
        <charset val="134"/>
      </rPr>
      <t>设计</t>
    </r>
    <r>
      <rPr>
        <b/>
        <sz val="14"/>
        <color theme="1" tint="0.0499893185216834"/>
        <rFont val="Arial"/>
        <charset val="134"/>
      </rPr>
      <t>:</t>
    </r>
  </si>
  <si>
    <t>副驾靠背焊接一序</t>
  </si>
  <si>
    <t>SBS0010140</t>
  </si>
  <si>
    <t>副驾驶员调角器上连接板总成</t>
  </si>
  <si>
    <t>驾驶员调角器上连接板</t>
  </si>
  <si>
    <t>Q235 φ25×1.5</t>
  </si>
  <si>
    <t>SHT0002678</t>
  </si>
  <si>
    <t>副驾靠背下连接板总成电泳</t>
  </si>
  <si>
    <t>SHT0002679</t>
  </si>
  <si>
    <t>副驾靠背下连接板总成</t>
  </si>
  <si>
    <t>SBS0010143</t>
  </si>
  <si>
    <t>副驾驶员调角器下连接板总成-左侧</t>
  </si>
  <si>
    <t>Ø32*22</t>
  </si>
  <si>
    <t>SBS0010112</t>
  </si>
  <si>
    <t>副驾驶员座垫右侧安装板总成</t>
  </si>
  <si>
    <t>点焊</t>
  </si>
  <si>
    <t>SBS0010111</t>
  </si>
  <si>
    <t>副驾驶员座垫右侧安装板</t>
  </si>
  <si>
    <t>Q235 φ22×1.5</t>
  </si>
  <si>
    <t>津华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</si>
</sst>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_);[Red]\(0.0\)"/>
    <numFmt numFmtId="178" formatCode="0_);[Red]\(0\)"/>
    <numFmt numFmtId="179" formatCode="0.00_);[Red]\(0.00\)"/>
    <numFmt numFmtId="180" formatCode="0.000_);[Red]\(0.000\)"/>
    <numFmt numFmtId="181" formatCode="0.0_ "/>
    <numFmt numFmtId="182" formatCode="0.0000_ "/>
  </numFmts>
  <fonts count="89">
    <font>
      <sz val="11"/>
      <color theme="1"/>
      <name val="宋体"/>
      <charset val="134"/>
      <scheme val="minor"/>
    </font>
    <font>
      <sz val="11"/>
      <color theme="1" tint="0.0499893185216834"/>
      <name val="Arial"/>
      <charset val="134"/>
    </font>
    <font>
      <sz val="11"/>
      <color theme="1" tint="0.0499893185216834"/>
      <name val="宋体"/>
      <charset val="134"/>
    </font>
    <font>
      <sz val="11"/>
      <color theme="1" tint="0.0499893185216834"/>
      <name val="宋体"/>
      <charset val="134"/>
      <scheme val="minor"/>
    </font>
    <font>
      <strike/>
      <sz val="11"/>
      <color theme="1" tint="0.0499893185216834"/>
      <name val="Arial"/>
      <charset val="134"/>
    </font>
    <font>
      <strike/>
      <sz val="11"/>
      <color theme="1" tint="0.0499893185216834"/>
      <name val="宋体"/>
      <charset val="134"/>
      <scheme val="minor"/>
    </font>
    <font>
      <sz val="11"/>
      <color theme="1" tint="0.0499893185216834"/>
      <name val="微软雅黑"/>
      <charset val="134"/>
    </font>
    <font>
      <b/>
      <sz val="14"/>
      <color theme="1" tint="0.0499893185216834"/>
      <name val="Arial"/>
      <charset val="134"/>
    </font>
    <font>
      <b/>
      <sz val="14"/>
      <color theme="1" tint="0.0499893185216834"/>
      <name val="宋体"/>
      <charset val="134"/>
    </font>
    <font>
      <sz val="10"/>
      <name val="宋体"/>
      <charset val="134"/>
    </font>
    <font>
      <strike/>
      <sz val="10"/>
      <name val="宋体"/>
      <charset val="134"/>
    </font>
    <font>
      <b/>
      <sz val="14"/>
      <color theme="1" tint="0.0499893185216834"/>
      <name val="微软雅黑"/>
      <charset val="134"/>
    </font>
    <font>
      <b/>
      <sz val="20"/>
      <color theme="1" tint="0.0499893185216834"/>
      <name val="微软雅黑"/>
      <charset val="134"/>
    </font>
    <font>
      <b/>
      <sz val="20"/>
      <color theme="1" tint="0.0499893185216834"/>
      <name val="宋体"/>
      <charset val="134"/>
    </font>
    <font>
      <sz val="10"/>
      <color theme="1" tint="0.0499893185216834"/>
      <name val="微软雅黑"/>
      <charset val="134"/>
    </font>
    <font>
      <sz val="10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</font>
    <font>
      <sz val="9"/>
      <color theme="1" tint="0.0499893185216834"/>
      <name val="微软雅黑"/>
      <charset val="134"/>
    </font>
    <font>
      <b/>
      <sz val="10"/>
      <color theme="1" tint="0.0499893185216834"/>
      <name val="微软雅黑"/>
      <charset val="134"/>
    </font>
    <font>
      <strike/>
      <sz val="10"/>
      <color theme="1" tint="0.0499893185216834"/>
      <name val="宋体"/>
      <charset val="134"/>
    </font>
    <font>
      <sz val="11"/>
      <name val="Arial"/>
      <charset val="134"/>
    </font>
    <font>
      <sz val="11"/>
      <name val="宋体"/>
      <charset val="134"/>
    </font>
    <font>
      <sz val="11"/>
      <name val="微软雅黑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10"/>
      <name val="宋体"/>
      <charset val="134"/>
      <scheme val="minor"/>
    </font>
    <font>
      <b/>
      <sz val="14"/>
      <name val="微软雅黑"/>
      <charset val="134"/>
    </font>
    <font>
      <b/>
      <sz val="20"/>
      <name val="微软雅黑"/>
      <charset val="134"/>
    </font>
    <font>
      <b/>
      <sz val="20"/>
      <name val="宋体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11"/>
      <name val="宋体"/>
      <charset val="134"/>
      <scheme val="minor"/>
    </font>
    <font>
      <strike/>
      <sz val="11"/>
      <name val="Arial"/>
      <charset val="134"/>
    </font>
    <font>
      <strike/>
      <sz val="10"/>
      <name val="宋体"/>
      <charset val="134"/>
      <scheme val="minor"/>
    </font>
    <font>
      <strike/>
      <sz val="11"/>
      <name val="宋体"/>
      <charset val="134"/>
    </font>
    <font>
      <sz val="16"/>
      <name val="微软雅黑"/>
      <charset val="134"/>
    </font>
    <font>
      <sz val="12"/>
      <name val="微软雅黑"/>
      <charset val="134"/>
    </font>
    <font>
      <b/>
      <sz val="18"/>
      <name val="微软雅黑"/>
      <charset val="134"/>
    </font>
    <font>
      <sz val="18"/>
      <name val="微软雅黑"/>
      <charset val="134"/>
    </font>
    <font>
      <b/>
      <sz val="24"/>
      <name val="微软雅黑"/>
      <charset val="134"/>
    </font>
    <font>
      <sz val="15"/>
      <name val="微软雅黑"/>
      <charset val="134"/>
    </font>
    <font>
      <sz val="10.5"/>
      <color theme="1"/>
      <name val="微软雅黑"/>
      <charset val="134"/>
    </font>
    <font>
      <strike/>
      <sz val="10"/>
      <color theme="1" tint="0.0499893185216834"/>
      <name val="微软雅黑"/>
      <charset val="134"/>
    </font>
    <font>
      <sz val="10.5"/>
      <color rgb="FF000000"/>
      <name val="微软雅黑"/>
      <charset val="134"/>
    </font>
    <font>
      <sz val="9"/>
      <color rgb="FF000000"/>
      <name val="微软雅黑"/>
      <charset val="134"/>
    </font>
    <font>
      <strike/>
      <sz val="10"/>
      <color rgb="FFFF0000"/>
      <name val="微软雅黑"/>
      <charset val="134"/>
    </font>
    <font>
      <sz val="12"/>
      <name val="宋体"/>
      <charset val="134"/>
    </font>
    <font>
      <sz val="12"/>
      <color theme="1" tint="0.0499893185216834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6"/>
      <name val="微软雅黑"/>
      <charset val="134"/>
    </font>
    <font>
      <sz val="14"/>
      <name val="微软雅黑"/>
      <charset val="134"/>
    </font>
    <font>
      <sz val="10"/>
      <color theme="1"/>
      <name val="宋体"/>
      <charset val="134"/>
    </font>
    <font>
      <sz val="10.5"/>
      <color rgb="FF000000"/>
      <name val="Arial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trike/>
      <sz val="10"/>
      <color theme="1" tint="0.0499893185216834"/>
      <name val="宋体"/>
      <charset val="134"/>
      <scheme val="minor"/>
    </font>
    <font>
      <strike/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26"/>
      <color theme="1"/>
      <name val="微软雅黑"/>
      <charset val="134"/>
    </font>
    <font>
      <sz val="22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新細明體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Arial"/>
      <charset val="134"/>
    </font>
    <font>
      <sz val="10"/>
      <name val="Arial"/>
      <charset val="134"/>
    </font>
    <font>
      <sz val="10.5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64" fillId="1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7" fillId="0" borderId="0"/>
    <xf numFmtId="41" fontId="0" fillId="0" borderId="0" applyFont="0" applyFill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6" fillId="0" borderId="4" applyNumberFormat="0" applyFill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47" fillId="0" borderId="0"/>
    <xf numFmtId="9" fontId="0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/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70" fillId="0" borderId="2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77" fillId="21" borderId="22" applyNumberFormat="0" applyAlignment="0" applyProtection="0">
      <alignment vertical="center"/>
    </xf>
    <xf numFmtId="0" fontId="78" fillId="21" borderId="18" applyNumberFormat="0" applyAlignment="0" applyProtection="0">
      <alignment vertical="center"/>
    </xf>
    <xf numFmtId="0" fontId="79" fillId="22" borderId="23" applyNumberFormat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1" fillId="0" borderId="25" applyNumberFormat="0" applyFill="0" applyAlignment="0" applyProtection="0">
      <alignment vertical="center"/>
    </xf>
    <xf numFmtId="0" fontId="47" fillId="0" borderId="0"/>
    <xf numFmtId="0" fontId="82" fillId="25" borderId="0" applyNumberFormat="0" applyBorder="0" applyAlignment="0" applyProtection="0">
      <alignment vertical="center"/>
    </xf>
    <xf numFmtId="0" fontId="83" fillId="26" borderId="0" applyNumberFormat="0" applyBorder="0" applyAlignment="0" applyProtection="0">
      <alignment vertical="center"/>
    </xf>
    <xf numFmtId="0" fontId="63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6" fillId="0" borderId="4" applyNumberFormat="0" applyFill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67" fillId="34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47" fillId="0" borderId="0"/>
    <xf numFmtId="0" fontId="63" fillId="38" borderId="0" applyNumberFormat="0" applyBorder="0" applyAlignment="0" applyProtection="0">
      <alignment vertical="center"/>
    </xf>
    <xf numFmtId="0" fontId="67" fillId="39" borderId="0" applyNumberFormat="0" applyBorder="0" applyAlignment="0" applyProtection="0">
      <alignment vertical="center"/>
    </xf>
    <xf numFmtId="0" fontId="67" fillId="40" borderId="0" applyNumberFormat="0" applyBorder="0" applyAlignment="0" applyProtection="0">
      <alignment vertical="center"/>
    </xf>
    <xf numFmtId="0" fontId="47" fillId="0" borderId="0"/>
    <xf numFmtId="0" fontId="63" fillId="41" borderId="0" applyNumberFormat="0" applyBorder="0" applyAlignment="0" applyProtection="0">
      <alignment vertical="center"/>
    </xf>
    <xf numFmtId="0" fontId="67" fillId="42" borderId="0" applyNumberFormat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0"/>
    <xf numFmtId="0" fontId="66" fillId="0" borderId="4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0"/>
  </cellStyleXfs>
  <cellXfs count="779">
    <xf numFmtId="0" fontId="0" fillId="0" borderId="0" xfId="0">
      <alignment vertical="center"/>
    </xf>
    <xf numFmtId="0" fontId="1" fillId="0" borderId="0" xfId="10" applyFont="1" applyFill="1" applyBorder="1" applyAlignment="1" applyProtection="1">
      <alignment horizontal="center" vertical="center" wrapText="1"/>
      <protection locked="0"/>
    </xf>
    <xf numFmtId="0" fontId="1" fillId="2" borderId="0" xfId="10" applyFont="1" applyFill="1" applyBorder="1" applyAlignment="1" applyProtection="1">
      <alignment horizontal="center" vertical="center" wrapText="1"/>
      <protection locked="0"/>
    </xf>
    <xf numFmtId="0" fontId="2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63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4" fillId="3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4" borderId="0" xfId="6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3" fillId="2" borderId="0" xfId="0" applyFont="1" applyFill="1">
      <alignment vertical="center"/>
    </xf>
    <xf numFmtId="0" fontId="1" fillId="5" borderId="0" xfId="63" applyNumberFormat="1" applyFont="1" applyFill="1" applyAlignment="1" applyProtection="1">
      <alignment horizontal="center" vertical="center" wrapText="1"/>
      <protection locked="0"/>
    </xf>
    <xf numFmtId="0" fontId="6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63" applyNumberFormat="1" applyFont="1" applyFill="1" applyBorder="1" applyAlignment="1" applyProtection="1">
      <alignment horizontal="left" vertical="center" wrapText="1"/>
      <protection locked="0"/>
    </xf>
    <xf numFmtId="0" fontId="1" fillId="6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63" applyFont="1" applyFill="1" applyBorder="1" applyAlignment="1" applyProtection="1">
      <alignment horizontal="center" vertical="center" wrapText="1"/>
      <protection locked="0"/>
    </xf>
    <xf numFmtId="0" fontId="6" fillId="4" borderId="0" xfId="63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63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63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3" applyFont="1" applyFill="1" applyBorder="1" applyAlignment="1" applyProtection="1">
      <alignment horizontal="left" vertical="center"/>
      <protection locked="0"/>
    </xf>
    <xf numFmtId="0" fontId="7" fillId="0" borderId="2" xfId="63" applyFont="1" applyFill="1" applyBorder="1" applyAlignment="1" applyProtection="1">
      <alignment horizontal="left" vertical="center"/>
      <protection locked="0"/>
    </xf>
    <xf numFmtId="0" fontId="7" fillId="0" borderId="3" xfId="63" applyFont="1" applyFill="1" applyBorder="1" applyAlignment="1" applyProtection="1">
      <alignment horizontal="left" vertical="center"/>
      <protection locked="0"/>
    </xf>
    <xf numFmtId="0" fontId="8" fillId="0" borderId="1" xfId="63" applyFont="1" applyFill="1" applyBorder="1" applyAlignment="1" applyProtection="1">
      <alignment horizontal="left" vertical="center"/>
      <protection locked="0"/>
    </xf>
    <xf numFmtId="0" fontId="8" fillId="0" borderId="2" xfId="63" applyFont="1" applyFill="1" applyBorder="1" applyAlignment="1" applyProtection="1">
      <alignment horizontal="left" vertical="center"/>
      <protection locked="0"/>
    </xf>
    <xf numFmtId="0" fontId="8" fillId="0" borderId="4" xfId="63" applyFont="1" applyFill="1" applyBorder="1" applyAlignment="1" applyProtection="1">
      <alignment horizontal="left" vertical="center"/>
      <protection locked="0"/>
    </xf>
    <xf numFmtId="0" fontId="7" fillId="0" borderId="4" xfId="63" applyFont="1" applyFill="1" applyBorder="1" applyAlignment="1" applyProtection="1">
      <alignment horizontal="left" vertical="center" wrapText="1"/>
      <protection locked="0"/>
    </xf>
    <xf numFmtId="0" fontId="8" fillId="0" borderId="4" xfId="63" applyFont="1" applyFill="1" applyBorder="1" applyAlignment="1" applyProtection="1">
      <alignment horizontal="left" vertical="center" wrapText="1"/>
      <protection locked="0"/>
    </xf>
    <xf numFmtId="0" fontId="8" fillId="0" borderId="5" xfId="63" applyFont="1" applyFill="1" applyBorder="1" applyAlignment="1" applyProtection="1">
      <alignment horizontal="left" vertical="top" wrapText="1"/>
      <protection locked="0"/>
    </xf>
    <xf numFmtId="0" fontId="8" fillId="0" borderId="6" xfId="63" applyFont="1" applyFill="1" applyBorder="1" applyAlignment="1" applyProtection="1">
      <alignment horizontal="left" vertical="top" wrapText="1"/>
      <protection locked="0"/>
    </xf>
    <xf numFmtId="0" fontId="8" fillId="0" borderId="7" xfId="63" applyFont="1" applyFill="1" applyBorder="1" applyAlignment="1" applyProtection="1">
      <alignment horizontal="left" vertical="top" wrapText="1"/>
      <protection locked="0"/>
    </xf>
    <xf numFmtId="0" fontId="8" fillId="0" borderId="8" xfId="63" applyFont="1" applyFill="1" applyBorder="1" applyAlignment="1" applyProtection="1">
      <alignment horizontal="left" vertical="top" wrapText="1"/>
      <protection locked="0"/>
    </xf>
    <xf numFmtId="0" fontId="9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63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63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 wrapText="1"/>
    </xf>
    <xf numFmtId="0" fontId="10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>
      <alignment horizontal="center" vertical="center"/>
    </xf>
    <xf numFmtId="0" fontId="9" fillId="2" borderId="10" xfId="1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63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3" xfId="63" applyFont="1" applyFill="1" applyBorder="1" applyAlignment="1" applyProtection="1">
      <alignment horizontal="left" vertical="center"/>
      <protection locked="0"/>
    </xf>
    <xf numFmtId="0" fontId="11" fillId="0" borderId="4" xfId="63" applyFont="1" applyFill="1" applyBorder="1" applyAlignment="1" applyProtection="1">
      <alignment horizontal="left" vertical="center" wrapText="1"/>
      <protection locked="0"/>
    </xf>
    <xf numFmtId="0" fontId="12" fillId="0" borderId="5" xfId="63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3" applyFont="1" applyFill="1" applyBorder="1" applyAlignment="1" applyProtection="1">
      <alignment horizontal="left" vertical="center"/>
      <protection locked="0"/>
    </xf>
    <xf numFmtId="0" fontId="12" fillId="0" borderId="11" xfId="63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1" fillId="0" borderId="6" xfId="63" applyFont="1" applyFill="1" applyBorder="1" applyAlignment="1" applyProtection="1">
      <alignment horizontal="left" vertical="top" wrapText="1"/>
      <protection locked="0"/>
    </xf>
    <xf numFmtId="0" fontId="11" fillId="0" borderId="12" xfId="63" applyFont="1" applyFill="1" applyBorder="1" applyAlignment="1" applyProtection="1">
      <alignment horizontal="left" vertical="top" wrapText="1"/>
      <protection locked="0"/>
    </xf>
    <xf numFmtId="0" fontId="11" fillId="0" borderId="8" xfId="63" applyFont="1" applyFill="1" applyBorder="1" applyAlignment="1" applyProtection="1">
      <alignment horizontal="left" vertical="top" wrapText="1"/>
      <protection locked="0"/>
    </xf>
    <xf numFmtId="0" fontId="11" fillId="0" borderId="13" xfId="63" applyFont="1" applyFill="1" applyBorder="1" applyAlignment="1" applyProtection="1">
      <alignment horizontal="left" vertical="top" wrapText="1"/>
      <protection locked="0"/>
    </xf>
    <xf numFmtId="0" fontId="12" fillId="0" borderId="7" xfId="63" applyNumberFormat="1" applyFont="1" applyFill="1" applyBorder="1" applyAlignment="1" applyProtection="1">
      <alignment horizontal="center" vertical="center" wrapText="1"/>
      <protection locked="0"/>
    </xf>
    <xf numFmtId="0" fontId="13" fillId="0" borderId="8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63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63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63" applyNumberFormat="1" applyFont="1" applyFill="1" applyBorder="1" applyAlignment="1" applyProtection="1">
      <alignment horizontal="center" vertical="center" wrapText="1"/>
      <protection locked="0"/>
    </xf>
    <xf numFmtId="178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10" xfId="10" applyFont="1" applyFill="1" applyBorder="1" applyAlignment="1" applyProtection="1">
      <alignment horizontal="center" vertical="center" wrapText="1" shrinkToFit="1"/>
      <protection locked="0"/>
    </xf>
    <xf numFmtId="0" fontId="9" fillId="0" borderId="10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63" applyNumberFormat="1" applyFont="1" applyFill="1" applyBorder="1" applyAlignment="1" applyProtection="1">
      <alignment horizontal="center" vertical="center" wrapText="1"/>
      <protection locked="0"/>
    </xf>
    <xf numFmtId="178" fontId="10" fillId="0" borderId="4" xfId="0" applyNumberFormat="1" applyFont="1" applyFill="1" applyBorder="1" applyAlignment="1">
      <alignment horizontal="center" vertical="center" wrapText="1"/>
    </xf>
    <xf numFmtId="0" fontId="10" fillId="0" borderId="10" xfId="10" applyFont="1" applyFill="1" applyBorder="1" applyAlignment="1" applyProtection="1">
      <alignment horizontal="center" vertical="center" wrapText="1" shrinkToFit="1"/>
      <protection locked="0"/>
    </xf>
    <xf numFmtId="49" fontId="10" fillId="0" borderId="4" xfId="0" applyNumberFormat="1" applyFont="1" applyFill="1" applyBorder="1" applyAlignment="1">
      <alignment horizontal="center" vertical="center" wrapText="1"/>
    </xf>
    <xf numFmtId="0" fontId="9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14" fillId="2" borderId="4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0" xfId="10" applyFont="1" applyFill="1" applyBorder="1" applyAlignment="1" applyProtection="1">
      <alignment horizontal="left" vertical="center" wrapText="1" shrinkToFit="1"/>
      <protection locked="0"/>
    </xf>
    <xf numFmtId="0" fontId="15" fillId="2" borderId="4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 wrapText="1"/>
    </xf>
    <xf numFmtId="178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12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2" fillId="0" borderId="8" xfId="63" applyNumberFormat="1" applyFont="1" applyFill="1" applyBorder="1" applyAlignment="1" applyProtection="1">
      <alignment horizontal="center" vertical="center" wrapText="1"/>
      <protection locked="0"/>
    </xf>
    <xf numFmtId="49" fontId="9" fillId="0" borderId="9" xfId="10" applyNumberFormat="1" applyFont="1" applyFill="1" applyBorder="1" applyAlignment="1" applyProtection="1">
      <alignment horizontal="center" vertical="center" wrapText="1"/>
      <protection locked="0"/>
    </xf>
    <xf numFmtId="49" fontId="9" fillId="0" borderId="10" xfId="1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58" applyNumberFormat="1" applyFont="1" applyFill="1" applyBorder="1" applyAlignment="1">
      <alignment horizontal="center" vertical="center" wrapText="1"/>
    </xf>
    <xf numFmtId="0" fontId="9" fillId="0" borderId="4" xfId="10" applyFont="1" applyFill="1" applyBorder="1" applyAlignment="1" applyProtection="1">
      <alignment horizontal="center" vertical="center" wrapText="1"/>
      <protection locked="0"/>
    </xf>
    <xf numFmtId="49" fontId="9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58" applyNumberFormat="1" applyFont="1" applyFill="1" applyBorder="1" applyAlignment="1">
      <alignment horizontal="center" vertical="center" wrapText="1"/>
    </xf>
    <xf numFmtId="49" fontId="9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10" applyFont="1" applyFill="1" applyBorder="1" applyAlignment="1" applyProtection="1">
      <alignment horizontal="center" vertical="center" wrapText="1"/>
      <protection locked="0"/>
    </xf>
    <xf numFmtId="49" fontId="10" fillId="0" borderId="10" xfId="63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63" applyFont="1" applyFill="1" applyBorder="1" applyAlignment="1" applyProtection="1">
      <alignment horizontal="center" vertical="center" wrapText="1"/>
      <protection locked="0"/>
    </xf>
    <xf numFmtId="49" fontId="15" fillId="2" borderId="4" xfId="58" applyNumberFormat="1" applyFont="1" applyFill="1" applyBorder="1" applyAlignment="1">
      <alignment horizontal="center" vertical="center" wrapText="1"/>
    </xf>
    <xf numFmtId="0" fontId="16" fillId="2" borderId="4" xfId="10" applyFont="1" applyFill="1" applyBorder="1" applyAlignment="1" applyProtection="1">
      <alignment horizontal="center" vertical="center" wrapText="1"/>
      <protection locked="0"/>
    </xf>
    <xf numFmtId="49" fontId="15" fillId="2" borderId="4" xfId="0" applyNumberFormat="1" applyFont="1" applyFill="1" applyBorder="1" applyAlignment="1">
      <alignment horizontal="center" vertical="center" wrapText="1"/>
    </xf>
    <xf numFmtId="49" fontId="2" fillId="2" borderId="10" xfId="63" applyNumberFormat="1" applyFont="1" applyFill="1" applyBorder="1" applyAlignment="1" applyProtection="1">
      <alignment horizontal="center" vertical="center" wrapText="1"/>
      <protection locked="0"/>
    </xf>
    <xf numFmtId="49" fontId="15" fillId="2" borderId="4" xfId="1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63" applyFont="1" applyFill="1" applyBorder="1" applyAlignment="1" applyProtection="1">
      <alignment horizontal="center" vertical="center" wrapText="1"/>
      <protection locked="0"/>
    </xf>
    <xf numFmtId="49" fontId="9" fillId="0" borderId="10" xfId="58" applyNumberFormat="1" applyFont="1" applyFill="1" applyBorder="1" applyAlignment="1">
      <alignment horizontal="center" vertical="center" wrapText="1"/>
    </xf>
    <xf numFmtId="176" fontId="9" fillId="0" borderId="9" xfId="63" applyNumberFormat="1" applyFont="1" applyFill="1" applyBorder="1" applyAlignment="1" applyProtection="1">
      <alignment horizontal="center" vertical="center" wrapText="1"/>
      <protection locked="0"/>
    </xf>
    <xf numFmtId="179" fontId="9" fillId="0" borderId="9" xfId="62" applyNumberFormat="1" applyFont="1" applyFill="1" applyBorder="1" applyAlignment="1">
      <alignment horizontal="center" vertical="center" wrapText="1"/>
    </xf>
    <xf numFmtId="177" fontId="9" fillId="0" borderId="5" xfId="62" applyNumberFormat="1" applyFont="1" applyFill="1" applyBorder="1" applyAlignment="1">
      <alignment horizontal="center" vertical="center" wrapText="1"/>
    </xf>
    <xf numFmtId="177" fontId="9" fillId="0" borderId="6" xfId="62" applyNumberFormat="1" applyFont="1" applyFill="1" applyBorder="1" applyAlignment="1">
      <alignment horizontal="center" vertical="center" wrapText="1"/>
    </xf>
    <xf numFmtId="176" fontId="9" fillId="0" borderId="10" xfId="63" applyNumberFormat="1" applyFont="1" applyFill="1" applyBorder="1" applyAlignment="1" applyProtection="1">
      <alignment horizontal="center" vertical="center" wrapText="1"/>
      <protection locked="0"/>
    </xf>
    <xf numFmtId="179" fontId="9" fillId="0" borderId="10" xfId="62" applyNumberFormat="1" applyFont="1" applyFill="1" applyBorder="1" applyAlignment="1">
      <alignment horizontal="center" vertical="center" wrapText="1"/>
    </xf>
    <xf numFmtId="177" fontId="9" fillId="0" borderId="4" xfId="62" applyNumberFormat="1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177" fontId="9" fillId="0" borderId="4" xfId="63" applyNumberFormat="1" applyFont="1" applyFill="1" applyBorder="1" applyAlignment="1" applyProtection="1">
      <alignment horizontal="center" vertical="center" wrapText="1"/>
      <protection locked="0"/>
    </xf>
    <xf numFmtId="176" fontId="10" fillId="0" borderId="4" xfId="0" applyNumberFormat="1" applyFont="1" applyFill="1" applyBorder="1" applyAlignment="1">
      <alignment horizontal="center" vertical="center" wrapText="1"/>
    </xf>
    <xf numFmtId="0" fontId="10" fillId="0" borderId="10" xfId="63" applyNumberFormat="1" applyFont="1" applyFill="1" applyBorder="1" applyAlignment="1" applyProtection="1">
      <alignment horizontal="center" vertical="center" wrapText="1"/>
      <protection locked="0"/>
    </xf>
    <xf numFmtId="177" fontId="10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15" fillId="2" borderId="4" xfId="0" applyFont="1" applyFill="1" applyBorder="1" applyAlignment="1">
      <alignment horizontal="center" vertical="center" wrapText="1"/>
    </xf>
    <xf numFmtId="0" fontId="14" fillId="2" borderId="4" xfId="63" applyFont="1" applyFill="1" applyBorder="1" applyAlignment="1" applyProtection="1">
      <alignment horizontal="center" vertical="center" wrapText="1"/>
      <protection locked="0"/>
    </xf>
    <xf numFmtId="176" fontId="14" fillId="2" borderId="4" xfId="0" applyNumberFormat="1" applyFont="1" applyFill="1" applyBorder="1" applyAlignment="1">
      <alignment horizontal="center" vertical="center" wrapText="1"/>
    </xf>
    <xf numFmtId="0" fontId="9" fillId="2" borderId="10" xfId="63" applyNumberFormat="1" applyFont="1" applyFill="1" applyBorder="1" applyAlignment="1" applyProtection="1">
      <alignment horizontal="center" vertical="center" wrapText="1"/>
      <protection locked="0"/>
    </xf>
    <xf numFmtId="177" fontId="9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7" fontId="9" fillId="0" borderId="10" xfId="63" applyNumberFormat="1" applyFont="1" applyFill="1" applyBorder="1" applyAlignment="1" applyProtection="1">
      <alignment horizontal="center" vertical="center" wrapText="1"/>
      <protection locked="0"/>
    </xf>
    <xf numFmtId="177" fontId="13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13" fillId="0" borderId="12" xfId="63" applyNumberFormat="1" applyFont="1" applyFill="1" applyBorder="1" applyAlignment="1" applyProtection="1">
      <alignment horizontal="center" vertical="center" wrapText="1"/>
      <protection locked="0"/>
    </xf>
    <xf numFmtId="177" fontId="13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13" fillId="0" borderId="14" xfId="63" applyNumberFormat="1" applyFont="1" applyFill="1" applyBorder="1" applyAlignment="1" applyProtection="1">
      <alignment horizontal="center" vertical="center" wrapText="1"/>
      <protection locked="0"/>
    </xf>
    <xf numFmtId="177" fontId="13" fillId="0" borderId="8" xfId="63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63" applyNumberFormat="1" applyFont="1" applyFill="1" applyBorder="1" applyAlignment="1" applyProtection="1">
      <alignment horizontal="center" vertical="center" wrapText="1"/>
      <protection locked="0"/>
    </xf>
    <xf numFmtId="177" fontId="9" fillId="0" borderId="12" xfId="62" applyNumberFormat="1" applyFont="1" applyFill="1" applyBorder="1" applyAlignment="1">
      <alignment horizontal="center" vertical="center" wrapText="1"/>
    </xf>
    <xf numFmtId="176" fontId="9" fillId="0" borderId="9" xfId="62" applyNumberFormat="1" applyFont="1" applyFill="1" applyBorder="1" applyAlignment="1">
      <alignment horizontal="center" vertical="center" wrapText="1"/>
    </xf>
    <xf numFmtId="10" fontId="9" fillId="0" borderId="9" xfId="62" applyNumberFormat="1" applyFont="1" applyFill="1" applyBorder="1" applyAlignment="1">
      <alignment horizontal="center" vertical="center" wrapText="1"/>
    </xf>
    <xf numFmtId="177" fontId="9" fillId="0" borderId="9" xfId="62" applyNumberFormat="1" applyFont="1" applyFill="1" applyBorder="1" applyAlignment="1">
      <alignment horizontal="center" vertical="center" wrapText="1"/>
    </xf>
    <xf numFmtId="0" fontId="9" fillId="0" borderId="9" xfId="63" applyFont="1" applyFill="1" applyBorder="1" applyAlignment="1" applyProtection="1">
      <alignment horizontal="center" vertical="center" wrapText="1"/>
      <protection locked="0"/>
    </xf>
    <xf numFmtId="176" fontId="9" fillId="0" borderId="10" xfId="62" applyNumberFormat="1" applyFont="1" applyFill="1" applyBorder="1" applyAlignment="1">
      <alignment horizontal="center" vertical="center" wrapText="1"/>
    </xf>
    <xf numFmtId="10" fontId="9" fillId="0" borderId="10" xfId="62" applyNumberFormat="1" applyFont="1" applyFill="1" applyBorder="1" applyAlignment="1">
      <alignment horizontal="center" vertical="center" wrapText="1"/>
    </xf>
    <xf numFmtId="177" fontId="9" fillId="0" borderId="10" xfId="62" applyNumberFormat="1" applyFont="1" applyFill="1" applyBorder="1" applyAlignment="1">
      <alignment horizontal="center" vertical="center" wrapText="1"/>
    </xf>
    <xf numFmtId="176" fontId="9" fillId="0" borderId="4" xfId="63" applyNumberFormat="1" applyFont="1" applyFill="1" applyBorder="1" applyAlignment="1" applyProtection="1">
      <alignment horizontal="center" vertical="center" wrapText="1"/>
      <protection locked="0"/>
    </xf>
    <xf numFmtId="10" fontId="9" fillId="0" borderId="4" xfId="63" applyNumberFormat="1" applyFont="1" applyFill="1" applyBorder="1" applyAlignment="1" applyProtection="1">
      <alignment horizontal="center" vertical="center" wrapText="1"/>
      <protection locked="0"/>
    </xf>
    <xf numFmtId="180" fontId="9" fillId="0" borderId="4" xfId="10" applyNumberFormat="1" applyFont="1" applyFill="1" applyBorder="1" applyAlignment="1" applyProtection="1">
      <alignment horizontal="center" vertical="center" wrapText="1"/>
      <protection locked="0"/>
    </xf>
    <xf numFmtId="180" fontId="9" fillId="0" borderId="15" xfId="10" applyNumberFormat="1" applyFont="1" applyFill="1" applyBorder="1" applyAlignment="1" applyProtection="1">
      <alignment horizontal="center" vertical="center" wrapText="1"/>
      <protection locked="0"/>
    </xf>
    <xf numFmtId="10" fontId="9" fillId="0" borderId="4" xfId="10" applyNumberFormat="1" applyFont="1" applyFill="1" applyBorder="1" applyAlignment="1" applyProtection="1">
      <alignment horizontal="center" vertical="center" wrapText="1"/>
      <protection locked="0"/>
    </xf>
    <xf numFmtId="180" fontId="9" fillId="0" borderId="10" xfId="10" applyNumberFormat="1" applyFont="1" applyFill="1" applyBorder="1" applyAlignment="1" applyProtection="1">
      <alignment horizontal="center" vertical="center" wrapText="1"/>
      <protection locked="0"/>
    </xf>
    <xf numFmtId="176" fontId="10" fillId="0" borderId="4" xfId="63" applyNumberFormat="1" applyFont="1" applyFill="1" applyBorder="1" applyAlignment="1" applyProtection="1">
      <alignment horizontal="center" vertical="center" wrapText="1"/>
      <protection locked="0"/>
    </xf>
    <xf numFmtId="10" fontId="10" fillId="0" borderId="4" xfId="63" applyNumberFormat="1" applyFont="1" applyFill="1" applyBorder="1" applyAlignment="1" applyProtection="1">
      <alignment horizontal="center" vertical="center" wrapText="1"/>
      <protection locked="0"/>
    </xf>
    <xf numFmtId="180" fontId="10" fillId="0" borderId="4" xfId="10" applyNumberFormat="1" applyFont="1" applyFill="1" applyBorder="1" applyAlignment="1" applyProtection="1">
      <alignment horizontal="center" vertical="center" wrapText="1"/>
      <protection locked="0"/>
    </xf>
    <xf numFmtId="176" fontId="9" fillId="2" borderId="4" xfId="63" applyNumberFormat="1" applyFont="1" applyFill="1" applyBorder="1" applyAlignment="1" applyProtection="1">
      <alignment horizontal="center" vertical="center" wrapText="1"/>
      <protection locked="0"/>
    </xf>
    <xf numFmtId="10" fontId="9" fillId="2" borderId="4" xfId="63" applyNumberFormat="1" applyFont="1" applyFill="1" applyBorder="1" applyAlignment="1" applyProtection="1">
      <alignment horizontal="center" vertical="center" wrapText="1"/>
      <protection locked="0"/>
    </xf>
    <xf numFmtId="180" fontId="9" fillId="2" borderId="4" xfId="10" applyNumberFormat="1" applyFont="1" applyFill="1" applyBorder="1" applyAlignment="1" applyProtection="1">
      <alignment horizontal="center" vertical="center" wrapText="1"/>
      <protection locked="0"/>
    </xf>
    <xf numFmtId="176" fontId="9" fillId="0" borderId="4" xfId="10" applyNumberFormat="1" applyFont="1" applyFill="1" applyBorder="1" applyAlignment="1" applyProtection="1">
      <alignment horizontal="center" vertical="center" wrapText="1"/>
      <protection locked="0"/>
    </xf>
    <xf numFmtId="177" fontId="9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4" xfId="63" applyFont="1" applyFill="1" applyBorder="1" applyAlignment="1" applyProtection="1">
      <alignment horizontal="center" vertical="center" wrapText="1"/>
      <protection locked="0"/>
    </xf>
    <xf numFmtId="176" fontId="14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63" applyFont="1" applyFill="1" applyBorder="1" applyAlignment="1" applyProtection="1">
      <alignment horizontal="center" vertical="center" wrapText="1"/>
      <protection locked="0"/>
    </xf>
    <xf numFmtId="0" fontId="18" fillId="0" borderId="5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10" applyFont="1" applyFill="1" applyBorder="1" applyAlignment="1" applyProtection="1">
      <alignment horizontal="center" vertical="center" wrapText="1" shrinkToFit="1"/>
      <protection locked="0"/>
    </xf>
    <xf numFmtId="0" fontId="9" fillId="0" borderId="5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63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4" xfId="10" applyFont="1" applyFill="1" applyBorder="1" applyAlignment="1" applyProtection="1">
      <alignment horizontal="center" vertical="center" wrapText="1" shrinkToFi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10" applyFont="1" applyFill="1" applyBorder="1" applyAlignment="1" applyProtection="1">
      <alignment horizontal="center" vertical="center" wrapText="1" shrinkToFit="1"/>
      <protection locked="0"/>
    </xf>
    <xf numFmtId="0" fontId="19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9" fillId="2" borderId="10" xfId="10" applyFont="1" applyFill="1" applyBorder="1" applyAlignment="1" applyProtection="1">
      <alignment horizontal="center" vertical="center" wrapText="1" shrinkToFit="1"/>
      <protection locked="0"/>
    </xf>
    <xf numFmtId="0" fontId="16" fillId="2" borderId="0" xfId="63" applyNumberFormat="1" applyFont="1" applyFill="1" applyBorder="1" applyAlignment="1" applyProtection="1">
      <alignment horizontal="center" vertical="center" wrapText="1"/>
      <protection locked="0"/>
    </xf>
    <xf numFmtId="0" fontId="1" fillId="5" borderId="0" xfId="6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10" applyFont="1" applyFill="1" applyBorder="1" applyAlignment="1" applyProtection="1">
      <alignment horizontal="center" vertical="center" wrapText="1"/>
      <protection locked="0"/>
    </xf>
    <xf numFmtId="0" fontId="21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63" applyNumberFormat="1" applyFont="1" applyFill="1" applyAlignment="1" applyProtection="1">
      <alignment horizontal="center" vertical="center" wrapText="1"/>
      <protection locked="0"/>
    </xf>
    <xf numFmtId="0" fontId="22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63" applyNumberFormat="1" applyFont="1" applyFill="1" applyBorder="1" applyAlignment="1" applyProtection="1">
      <alignment horizontal="left" vertical="center" wrapText="1"/>
      <protection locked="0"/>
    </xf>
    <xf numFmtId="0" fontId="20" fillId="0" borderId="0" xfId="63" applyFont="1" applyFill="1" applyBorder="1" applyAlignment="1" applyProtection="1">
      <alignment horizontal="center" vertical="center" wrapText="1"/>
      <protection locked="0"/>
    </xf>
    <xf numFmtId="49" fontId="20" fillId="0" borderId="0" xfId="63" applyNumberFormat="1" applyFont="1" applyFill="1" applyBorder="1" applyAlignment="1" applyProtection="1">
      <alignment horizontal="center" vertical="center" wrapText="1"/>
      <protection locked="0"/>
    </xf>
    <xf numFmtId="176" fontId="22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63" applyFont="1" applyFill="1" applyBorder="1" applyAlignment="1" applyProtection="1">
      <alignment horizontal="left" vertical="center"/>
      <protection locked="0"/>
    </xf>
    <xf numFmtId="0" fontId="24" fillId="0" borderId="2" xfId="63" applyFont="1" applyFill="1" applyBorder="1" applyAlignment="1" applyProtection="1">
      <alignment horizontal="left" vertical="center"/>
      <protection locked="0"/>
    </xf>
    <xf numFmtId="0" fontId="24" fillId="0" borderId="3" xfId="63" applyFont="1" applyFill="1" applyBorder="1" applyAlignment="1" applyProtection="1">
      <alignment horizontal="left" vertical="center"/>
      <protection locked="0"/>
    </xf>
    <xf numFmtId="0" fontId="23" fillId="0" borderId="2" xfId="63" applyFont="1" applyFill="1" applyBorder="1" applyAlignment="1" applyProtection="1">
      <alignment horizontal="left" vertical="center"/>
      <protection locked="0"/>
    </xf>
    <xf numFmtId="0" fontId="23" fillId="0" borderId="4" xfId="63" applyFont="1" applyFill="1" applyBorder="1" applyAlignment="1" applyProtection="1">
      <alignment horizontal="left" vertical="center"/>
      <protection locked="0"/>
    </xf>
    <xf numFmtId="0" fontId="23" fillId="0" borderId="4" xfId="63" applyFont="1" applyFill="1" applyBorder="1" applyAlignment="1" applyProtection="1">
      <alignment horizontal="left" vertical="center" wrapText="1"/>
      <protection locked="0"/>
    </xf>
    <xf numFmtId="0" fontId="24" fillId="0" borderId="4" xfId="63" applyFont="1" applyFill="1" applyBorder="1" applyAlignment="1" applyProtection="1">
      <alignment horizontal="left" vertical="center" wrapText="1"/>
      <protection locked="0"/>
    </xf>
    <xf numFmtId="0" fontId="23" fillId="0" borderId="5" xfId="63" applyFont="1" applyFill="1" applyBorder="1" applyAlignment="1" applyProtection="1">
      <alignment horizontal="left" vertical="top" wrapText="1"/>
      <protection locked="0"/>
    </xf>
    <xf numFmtId="0" fontId="23" fillId="0" borderId="6" xfId="63" applyFont="1" applyFill="1" applyBorder="1" applyAlignment="1" applyProtection="1">
      <alignment horizontal="left" vertical="top" wrapText="1"/>
      <protection locked="0"/>
    </xf>
    <xf numFmtId="0" fontId="23" fillId="0" borderId="7" xfId="63" applyFont="1" applyFill="1" applyBorder="1" applyAlignment="1" applyProtection="1">
      <alignment horizontal="left" vertical="top" wrapText="1"/>
      <protection locked="0"/>
    </xf>
    <xf numFmtId="0" fontId="23" fillId="0" borderId="8" xfId="63" applyFont="1" applyFill="1" applyBorder="1" applyAlignment="1" applyProtection="1">
      <alignment horizontal="left" vertical="top" wrapText="1"/>
      <protection locked="0"/>
    </xf>
    <xf numFmtId="0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63" applyFont="1" applyFill="1" applyBorder="1" applyAlignment="1" applyProtection="1">
      <alignment horizontal="center" vertical="center" wrapText="1"/>
      <protection locked="0"/>
    </xf>
    <xf numFmtId="0" fontId="25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vertical="center" wrapText="1"/>
    </xf>
    <xf numFmtId="0" fontId="23" fillId="0" borderId="3" xfId="63" applyFont="1" applyFill="1" applyBorder="1" applyAlignment="1" applyProtection="1">
      <alignment horizontal="left" vertical="center"/>
      <protection locked="0"/>
    </xf>
    <xf numFmtId="0" fontId="23" fillId="0" borderId="3" xfId="63" applyFont="1" applyFill="1" applyBorder="1" applyAlignment="1" applyProtection="1">
      <alignment horizontal="center" vertical="center"/>
      <protection locked="0"/>
    </xf>
    <xf numFmtId="0" fontId="26" fillId="0" borderId="4" xfId="63" applyFont="1" applyFill="1" applyBorder="1" applyAlignment="1" applyProtection="1">
      <alignment horizontal="left" vertical="center" wrapText="1"/>
      <protection locked="0"/>
    </xf>
    <xf numFmtId="0" fontId="27" fillId="0" borderId="5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23" fillId="0" borderId="4" xfId="63" applyFont="1" applyFill="1" applyBorder="1" applyAlignment="1" applyProtection="1">
      <alignment horizontal="center" vertical="center"/>
      <protection locked="0"/>
    </xf>
    <xf numFmtId="0" fontId="26" fillId="0" borderId="4" xfId="63" applyFont="1" applyFill="1" applyBorder="1" applyAlignment="1" applyProtection="1">
      <alignment horizontal="left" vertical="center"/>
      <protection locked="0"/>
    </xf>
    <xf numFmtId="0" fontId="27" fillId="0" borderId="11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4" fillId="0" borderId="4" xfId="63" applyFont="1" applyFill="1" applyBorder="1" applyAlignment="1" applyProtection="1">
      <alignment horizontal="center" vertical="center" wrapText="1"/>
      <protection locked="0"/>
    </xf>
    <xf numFmtId="0" fontId="23" fillId="0" borderId="4" xfId="63" applyFont="1" applyFill="1" applyBorder="1" applyAlignment="1" applyProtection="1">
      <alignment horizontal="center" vertical="center" wrapText="1"/>
      <protection locked="0"/>
    </xf>
    <xf numFmtId="0" fontId="23" fillId="0" borderId="6" xfId="63" applyFont="1" applyFill="1" applyBorder="1" applyAlignment="1" applyProtection="1">
      <alignment horizontal="center" vertical="top" wrapText="1"/>
      <protection locked="0"/>
    </xf>
    <xf numFmtId="0" fontId="26" fillId="0" borderId="6" xfId="63" applyFont="1" applyFill="1" applyBorder="1" applyAlignment="1" applyProtection="1">
      <alignment horizontal="left" vertical="top" wrapText="1"/>
      <protection locked="0"/>
    </xf>
    <xf numFmtId="0" fontId="26" fillId="0" borderId="12" xfId="63" applyFont="1" applyFill="1" applyBorder="1" applyAlignment="1" applyProtection="1">
      <alignment horizontal="left" vertical="top" wrapText="1"/>
      <protection locked="0"/>
    </xf>
    <xf numFmtId="0" fontId="23" fillId="0" borderId="8" xfId="63" applyFont="1" applyFill="1" applyBorder="1" applyAlignment="1" applyProtection="1">
      <alignment horizontal="center" vertical="top" wrapText="1"/>
      <protection locked="0"/>
    </xf>
    <xf numFmtId="0" fontId="26" fillId="0" borderId="8" xfId="63" applyFont="1" applyFill="1" applyBorder="1" applyAlignment="1" applyProtection="1">
      <alignment horizontal="left" vertical="top" wrapText="1"/>
      <protection locked="0"/>
    </xf>
    <xf numFmtId="0" fontId="26" fillId="0" borderId="13" xfId="63" applyFont="1" applyFill="1" applyBorder="1" applyAlignment="1" applyProtection="1">
      <alignment horizontal="left" vertical="top" wrapText="1"/>
      <protection locked="0"/>
    </xf>
    <xf numFmtId="0" fontId="27" fillId="0" borderId="7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8" xfId="63" applyNumberFormat="1" applyFont="1" applyFill="1" applyBorder="1" applyAlignment="1" applyProtection="1">
      <alignment horizontal="center" vertical="center" wrapText="1"/>
      <protection locked="0"/>
    </xf>
    <xf numFmtId="49" fontId="25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63" applyNumberFormat="1" applyFont="1" applyFill="1" applyBorder="1" applyAlignment="1" applyProtection="1">
      <alignment horizontal="left" vertical="center" wrapText="1"/>
      <protection locked="0"/>
    </xf>
    <xf numFmtId="49" fontId="25" fillId="0" borderId="4" xfId="0" applyNumberFormat="1" applyFont="1" applyFill="1" applyBorder="1" applyAlignment="1">
      <alignment horizontal="center" vertical="center" wrapText="1"/>
    </xf>
    <xf numFmtId="0" fontId="25" fillId="0" borderId="4" xfId="10" applyFont="1" applyFill="1" applyBorder="1" applyAlignment="1" applyProtection="1">
      <alignment horizontal="left" vertical="center" wrapText="1" shrinkToFit="1"/>
      <protection locked="0"/>
    </xf>
    <xf numFmtId="0" fontId="25" fillId="0" borderId="4" xfId="55" applyNumberFormat="1" applyFont="1" applyFill="1" applyBorder="1" applyAlignment="1">
      <alignment horizontal="center" vertical="center" wrapText="1"/>
    </xf>
    <xf numFmtId="0" fontId="14" fillId="2" borderId="4" xfId="10" applyFont="1" applyFill="1" applyBorder="1" applyAlignment="1" applyProtection="1">
      <alignment horizontal="left" vertical="center" wrapText="1" shrinkToFit="1"/>
      <protection locked="0"/>
    </xf>
    <xf numFmtId="0" fontId="25" fillId="0" borderId="4" xfId="0" applyFont="1" applyFill="1" applyBorder="1" applyAlignment="1">
      <alignment horizontal="left" vertical="center" wrapText="1"/>
    </xf>
    <xf numFmtId="0" fontId="27" fillId="0" borderId="6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7" fillId="0" borderId="8" xfId="63" applyNumberFormat="1" applyFont="1" applyFill="1" applyBorder="1" applyAlignment="1" applyProtection="1">
      <alignment horizontal="center" vertical="center" wrapText="1"/>
      <protection locked="0"/>
    </xf>
    <xf numFmtId="49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10" applyFont="1" applyFill="1" applyBorder="1" applyAlignment="1" applyProtection="1">
      <alignment horizontal="center" vertical="center" wrapText="1"/>
      <protection locked="0"/>
    </xf>
    <xf numFmtId="176" fontId="25" fillId="0" borderId="4" xfId="63" applyNumberFormat="1" applyFont="1" applyFill="1" applyBorder="1" applyAlignment="1" applyProtection="1">
      <alignment horizontal="center" vertical="center" wrapText="1"/>
      <protection locked="0"/>
    </xf>
    <xf numFmtId="179" fontId="25" fillId="0" borderId="4" xfId="62" applyNumberFormat="1" applyFont="1" applyFill="1" applyBorder="1" applyAlignment="1">
      <alignment horizontal="center" vertical="center" wrapText="1"/>
    </xf>
    <xf numFmtId="177" fontId="25" fillId="0" borderId="4" xfId="62" applyNumberFormat="1" applyFont="1" applyFill="1" applyBorder="1" applyAlignment="1">
      <alignment horizontal="center" vertical="center" wrapText="1"/>
    </xf>
    <xf numFmtId="176" fontId="25" fillId="0" borderId="4" xfId="0" applyNumberFormat="1" applyFont="1" applyFill="1" applyBorder="1" applyAlignment="1">
      <alignment horizontal="center" vertical="center" wrapText="1"/>
    </xf>
    <xf numFmtId="177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181" fontId="25" fillId="0" borderId="4" xfId="0" applyNumberFormat="1" applyFont="1" applyFill="1" applyBorder="1" applyAlignment="1">
      <alignment horizontal="center" vertical="center" wrapText="1"/>
    </xf>
    <xf numFmtId="176" fontId="25" fillId="0" borderId="4" xfId="62" applyNumberFormat="1" applyFont="1" applyFill="1" applyBorder="1" applyAlignment="1">
      <alignment horizontal="center" vertical="center" wrapText="1"/>
    </xf>
    <xf numFmtId="10" fontId="25" fillId="0" borderId="4" xfId="62" applyNumberFormat="1" applyFont="1" applyFill="1" applyBorder="1" applyAlignment="1">
      <alignment horizontal="center" vertical="center" wrapText="1"/>
    </xf>
    <xf numFmtId="176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10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179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178" fontId="25" fillId="0" borderId="4" xfId="63" applyNumberFormat="1" applyFont="1" applyFill="1" applyBorder="1" applyAlignment="1" applyProtection="1">
      <alignment horizontal="center" vertical="center" wrapText="1"/>
      <protection locked="0"/>
    </xf>
    <xf numFmtId="180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179" fontId="25" fillId="0" borderId="4" xfId="63" applyNumberFormat="1" applyFont="1" applyFill="1" applyBorder="1" applyAlignment="1" applyProtection="1">
      <alignment horizontal="center" vertical="center" wrapText="1"/>
      <protection locked="0"/>
    </xf>
    <xf numFmtId="10" fontId="25" fillId="0" borderId="4" xfId="63" applyNumberFormat="1" applyFont="1" applyFill="1" applyBorder="1" applyAlignment="1" applyProtection="1">
      <alignment horizontal="center" vertical="center" wrapText="1"/>
      <protection locked="0"/>
    </xf>
    <xf numFmtId="178" fontId="25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25" fillId="0" borderId="4" xfId="10" applyFont="1" applyFill="1" applyBorder="1" applyAlignment="1" applyProtection="1">
      <alignment horizontal="center" vertical="center" wrapText="1" shrinkToFit="1"/>
      <protection locked="0"/>
    </xf>
    <xf numFmtId="0" fontId="28" fillId="0" borderId="12" xfId="63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>
      <alignment horizontal="left" vertical="center" wrapText="1"/>
    </xf>
    <xf numFmtId="0" fontId="28" fillId="0" borderId="14" xfId="63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0" applyFont="1" applyFill="1" applyBorder="1" applyAlignment="1">
      <alignment horizontal="center" vertical="center" wrapText="1"/>
    </xf>
    <xf numFmtId="0" fontId="21" fillId="0" borderId="4" xfId="63" applyFont="1" applyFill="1" applyBorder="1" applyAlignment="1" applyProtection="1">
      <alignment horizontal="center" vertical="center" wrapText="1"/>
      <protection locked="0"/>
    </xf>
    <xf numFmtId="176" fontId="30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8" fillId="0" borderId="13" xfId="63" applyNumberFormat="1" applyFont="1" applyFill="1" applyBorder="1" applyAlignment="1" applyProtection="1">
      <alignment horizontal="center" vertical="center" wrapText="1"/>
      <protection locked="0"/>
    </xf>
    <xf numFmtId="0" fontId="21" fillId="0" borderId="9" xfId="63" applyFont="1" applyFill="1" applyBorder="1" applyAlignment="1" applyProtection="1">
      <alignment horizontal="center" vertical="center" wrapText="1"/>
      <protection locked="0"/>
    </xf>
    <xf numFmtId="0" fontId="31" fillId="0" borderId="5" xfId="63" applyNumberFormat="1" applyFont="1" applyFill="1" applyBorder="1" applyAlignment="1" applyProtection="1">
      <alignment horizontal="center" vertical="center" wrapText="1"/>
      <protection locked="0"/>
    </xf>
    <xf numFmtId="180" fontId="25" fillId="2" borderId="4" xfId="10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>
      <alignment vertical="center"/>
    </xf>
    <xf numFmtId="0" fontId="33" fillId="0" borderId="0" xfId="63" applyNumberFormat="1" applyFont="1" applyFill="1" applyAlignment="1" applyProtection="1">
      <alignment horizontal="center" vertical="center" wrapText="1"/>
      <protection locked="0"/>
    </xf>
    <xf numFmtId="0" fontId="33" fillId="2" borderId="0" xfId="63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25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>
      <alignment vertical="center"/>
    </xf>
    <xf numFmtId="0" fontId="34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34" fillId="0" borderId="4" xfId="63" applyFont="1" applyFill="1" applyBorder="1" applyAlignment="1" applyProtection="1">
      <alignment horizontal="center" vertical="center" wrapText="1"/>
      <protection locked="0"/>
    </xf>
    <xf numFmtId="0" fontId="34" fillId="0" borderId="4" xfId="0" applyFont="1" applyFill="1" applyBorder="1" applyAlignment="1">
      <alignment horizontal="center" vertical="center" wrapText="1"/>
    </xf>
    <xf numFmtId="0" fontId="34" fillId="0" borderId="4" xfId="0" applyFont="1" applyFill="1" applyBorder="1">
      <alignment vertical="center"/>
    </xf>
    <xf numFmtId="0" fontId="34" fillId="0" borderId="4" xfId="0" applyFont="1" applyFill="1" applyBorder="1" applyAlignment="1">
      <alignment horizontal="center" vertical="center"/>
    </xf>
    <xf numFmtId="0" fontId="34" fillId="2" borderId="4" xfId="10" applyNumberFormat="1" applyFont="1" applyFill="1" applyBorder="1" applyAlignment="1" applyProtection="1">
      <alignment horizontal="center" vertical="center" wrapText="1"/>
      <protection locked="0"/>
    </xf>
    <xf numFmtId="0" fontId="34" fillId="2" borderId="4" xfId="63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>
      <alignment horizontal="center" vertical="center" wrapText="1"/>
    </xf>
    <xf numFmtId="0" fontId="34" fillId="2" borderId="4" xfId="0" applyFont="1" applyFill="1" applyBorder="1">
      <alignment vertical="center"/>
    </xf>
    <xf numFmtId="0" fontId="34" fillId="2" borderId="4" xfId="0" applyFont="1" applyFill="1" applyBorder="1" applyAlignment="1">
      <alignment horizontal="center" vertical="center"/>
    </xf>
    <xf numFmtId="0" fontId="25" fillId="0" borderId="10" xfId="10" applyNumberFormat="1" applyFont="1" applyFill="1" applyBorder="1" applyAlignment="1" applyProtection="1">
      <alignment horizontal="center" vertical="center" wrapText="1"/>
      <protection locked="0"/>
    </xf>
    <xf numFmtId="178" fontId="25" fillId="0" borderId="4" xfId="0" applyNumberFormat="1" applyFont="1" applyFill="1" applyBorder="1" applyAlignment="1">
      <alignment horizontal="center" vertical="center" wrapText="1"/>
    </xf>
    <xf numFmtId="0" fontId="25" fillId="0" borderId="4" xfId="10" applyNumberFormat="1" applyFont="1" applyFill="1" applyBorder="1" applyAlignment="1" applyProtection="1">
      <alignment horizontal="left" vertical="center" wrapText="1"/>
      <protection locked="0"/>
    </xf>
    <xf numFmtId="49" fontId="25" fillId="0" borderId="4" xfId="0" applyNumberFormat="1" applyFont="1" applyFill="1" applyBorder="1" applyAlignment="1">
      <alignment horizontal="left" vertical="center" wrapText="1"/>
    </xf>
    <xf numFmtId="0" fontId="25" fillId="0" borderId="4" xfId="0" applyNumberFormat="1" applyFont="1" applyFill="1" applyBorder="1" applyAlignment="1">
      <alignment horizontal="left" vertical="center" wrapText="1"/>
    </xf>
    <xf numFmtId="0" fontId="34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34" fillId="0" borderId="4" xfId="63" applyNumberFormat="1" applyFont="1" applyFill="1" applyBorder="1" applyAlignment="1" applyProtection="1">
      <alignment horizontal="left" vertical="center" wrapText="1"/>
      <protection locked="0"/>
    </xf>
    <xf numFmtId="178" fontId="34" fillId="0" borderId="4" xfId="0" applyNumberFormat="1" applyFont="1" applyFill="1" applyBorder="1" applyAlignment="1">
      <alignment horizontal="center" vertical="center"/>
    </xf>
    <xf numFmtId="49" fontId="34" fillId="0" borderId="4" xfId="0" applyNumberFormat="1" applyFont="1" applyFill="1" applyBorder="1" applyAlignment="1">
      <alignment horizontal="center" vertical="center" wrapText="1"/>
    </xf>
    <xf numFmtId="0" fontId="34" fillId="0" borderId="4" xfId="0" applyNumberFormat="1" applyFont="1" applyFill="1" applyBorder="1" applyAlignment="1">
      <alignment horizontal="left" vertical="center" wrapText="1"/>
    </xf>
    <xf numFmtId="0" fontId="34" fillId="0" borderId="4" xfId="55" applyNumberFormat="1" applyFont="1" applyFill="1" applyBorder="1" applyAlignment="1">
      <alignment horizontal="center" vertical="center" wrapText="1"/>
    </xf>
    <xf numFmtId="0" fontId="34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34" fillId="2" borderId="4" xfId="63" applyNumberFormat="1" applyFont="1" applyFill="1" applyBorder="1" applyAlignment="1" applyProtection="1">
      <alignment horizontal="left" vertical="center" wrapText="1"/>
      <protection locked="0"/>
    </xf>
    <xf numFmtId="0" fontId="25" fillId="2" borderId="4" xfId="63" applyNumberFormat="1" applyFont="1" applyFill="1" applyBorder="1" applyAlignment="1" applyProtection="1">
      <alignment horizontal="center" vertical="center" wrapText="1"/>
      <protection locked="0"/>
    </xf>
    <xf numFmtId="49" fontId="14" fillId="2" borderId="4" xfId="0" applyNumberFormat="1" applyFont="1" applyFill="1" applyBorder="1" applyAlignment="1">
      <alignment horizontal="center" vertical="center" wrapText="1"/>
    </xf>
    <xf numFmtId="0" fontId="14" fillId="2" borderId="4" xfId="0" applyNumberFormat="1" applyFont="1" applyFill="1" applyBorder="1" applyAlignment="1">
      <alignment horizontal="left" vertical="center" wrapText="1"/>
    </xf>
    <xf numFmtId="0" fontId="15" fillId="2" borderId="4" xfId="55" applyNumberFormat="1" applyFont="1" applyFill="1" applyBorder="1" applyAlignment="1">
      <alignment horizontal="center" vertical="center" wrapText="1"/>
    </xf>
    <xf numFmtId="49" fontId="30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25" fillId="0" borderId="4" xfId="10" applyFont="1" applyFill="1" applyBorder="1" applyAlignment="1" applyProtection="1">
      <alignment horizontal="left" vertical="center" wrapText="1"/>
      <protection locked="0"/>
    </xf>
    <xf numFmtId="49" fontId="25" fillId="0" borderId="4" xfId="58" applyNumberFormat="1" applyFont="1" applyFill="1" applyBorder="1" applyAlignment="1">
      <alignment horizontal="center" vertical="center" wrapText="1"/>
    </xf>
    <xf numFmtId="49" fontId="34" fillId="0" borderId="4" xfId="58" applyNumberFormat="1" applyFont="1" applyFill="1" applyBorder="1" applyAlignment="1">
      <alignment horizontal="center" vertical="center" wrapText="1"/>
    </xf>
    <xf numFmtId="0" fontId="34" fillId="0" borderId="4" xfId="10" applyFont="1" applyFill="1" applyBorder="1" applyAlignment="1" applyProtection="1">
      <alignment horizontal="center" vertical="center" wrapText="1"/>
      <protection locked="0"/>
    </xf>
    <xf numFmtId="49" fontId="34" fillId="0" borderId="4" xfId="63" applyNumberFormat="1" applyFont="1" applyFill="1" applyBorder="1" applyAlignment="1" applyProtection="1">
      <alignment horizontal="center" vertical="center" wrapText="1"/>
      <protection locked="0"/>
    </xf>
    <xf numFmtId="49" fontId="34" fillId="0" borderId="4" xfId="10" applyNumberFormat="1" applyFont="1" applyFill="1" applyBorder="1" applyAlignment="1" applyProtection="1">
      <alignment horizontal="center" vertical="center" wrapText="1"/>
      <protection locked="0"/>
    </xf>
    <xf numFmtId="49" fontId="2" fillId="2" borderId="4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63" applyFont="1" applyFill="1" applyBorder="1" applyAlignment="1" applyProtection="1">
      <alignment horizontal="center" vertical="center" wrapText="1"/>
      <protection locked="0"/>
    </xf>
    <xf numFmtId="177" fontId="25" fillId="0" borderId="4" xfId="0" applyNumberFormat="1" applyFont="1" applyFill="1" applyBorder="1" applyAlignment="1">
      <alignment horizontal="center" vertical="center" wrapText="1"/>
    </xf>
    <xf numFmtId="176" fontId="25" fillId="0" borderId="4" xfId="0" applyNumberFormat="1" applyFont="1" applyFill="1" applyBorder="1" applyAlignment="1">
      <alignment horizontal="center" vertical="center"/>
    </xf>
    <xf numFmtId="177" fontId="25" fillId="0" borderId="4" xfId="63" applyNumberFormat="1" applyFont="1" applyFill="1" applyBorder="1" applyAlignment="1" applyProtection="1">
      <alignment horizontal="center" vertical="center" wrapText="1"/>
      <protection locked="0"/>
    </xf>
    <xf numFmtId="177" fontId="25" fillId="0" borderId="4" xfId="60" applyNumberFormat="1" applyFont="1" applyFill="1" applyBorder="1" applyAlignment="1" applyProtection="1">
      <alignment horizontal="center" vertical="center" wrapText="1"/>
      <protection locked="0"/>
    </xf>
    <xf numFmtId="176" fontId="34" fillId="0" borderId="4" xfId="0" applyNumberFormat="1" applyFont="1" applyFill="1" applyBorder="1" applyAlignment="1">
      <alignment horizontal="center" vertical="center" wrapText="1"/>
    </xf>
    <xf numFmtId="0" fontId="16" fillId="2" borderId="4" xfId="63" applyNumberFormat="1" applyFont="1" applyFill="1" applyBorder="1" applyAlignment="1" applyProtection="1">
      <alignment horizontal="center" vertical="center" wrapText="1"/>
      <protection locked="0"/>
    </xf>
    <xf numFmtId="176" fontId="30" fillId="2" borderId="4" xfId="0" applyNumberFormat="1" applyFont="1" applyFill="1" applyBorder="1" applyAlignment="1">
      <alignment horizontal="center" vertical="center" wrapText="1"/>
    </xf>
    <xf numFmtId="10" fontId="25" fillId="0" borderId="4" xfId="0" applyNumberFormat="1" applyFont="1" applyFill="1" applyBorder="1" applyAlignment="1">
      <alignment horizontal="center" vertical="center" wrapText="1"/>
    </xf>
    <xf numFmtId="179" fontId="25" fillId="0" borderId="4" xfId="0" applyNumberFormat="1" applyFont="1" applyFill="1" applyBorder="1" applyAlignment="1">
      <alignment horizontal="center" vertical="center" wrapText="1"/>
    </xf>
    <xf numFmtId="180" fontId="25" fillId="0" borderId="4" xfId="60" applyNumberFormat="1" applyFont="1" applyFill="1" applyBorder="1" applyAlignment="1" applyProtection="1">
      <alignment horizontal="center" vertical="center" wrapText="1"/>
      <protection locked="0"/>
    </xf>
    <xf numFmtId="10" fontId="25" fillId="0" borderId="4" xfId="41" applyNumberFormat="1" applyFont="1" applyFill="1" applyBorder="1" applyAlignment="1" applyProtection="1">
      <alignment horizontal="center" vertical="center" wrapText="1"/>
      <protection locked="0"/>
    </xf>
    <xf numFmtId="180" fontId="34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34" fillId="0" borderId="4" xfId="10" applyFont="1" applyFill="1" applyBorder="1" applyAlignment="1" applyProtection="1">
      <alignment horizontal="center" vertical="center" wrapText="1" shrinkToFit="1"/>
      <protection locked="0"/>
    </xf>
    <xf numFmtId="180" fontId="34" fillId="2" borderId="4" xfId="10" applyNumberFormat="1" applyFont="1" applyFill="1" applyBorder="1" applyAlignment="1" applyProtection="1">
      <alignment horizontal="center" vertical="center" wrapText="1"/>
      <protection locked="0"/>
    </xf>
    <xf numFmtId="0" fontId="34" fillId="2" borderId="4" xfId="10" applyFont="1" applyFill="1" applyBorder="1" applyAlignment="1" applyProtection="1">
      <alignment horizontal="center" vertical="center" wrapText="1" shrinkToFit="1"/>
      <protection locked="0"/>
    </xf>
    <xf numFmtId="0" fontId="25" fillId="0" borderId="15" xfId="63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63" applyNumberFormat="1" applyFont="1" applyFill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>
      <alignment horizontal="center" vertical="center" wrapText="1"/>
    </xf>
    <xf numFmtId="0" fontId="35" fillId="2" borderId="0" xfId="63" applyNumberFormat="1" applyFont="1" applyFill="1" applyAlignment="1" applyProtection="1">
      <alignment horizontal="center" vertical="center" wrapText="1"/>
      <protection locked="0"/>
    </xf>
    <xf numFmtId="0" fontId="36" fillId="0" borderId="0" xfId="20" applyFont="1" applyFill="1" applyAlignment="1">
      <alignment vertical="center"/>
    </xf>
    <xf numFmtId="0" fontId="37" fillId="0" borderId="0" xfId="20" applyFont="1" applyFill="1" applyAlignment="1">
      <alignment vertical="center"/>
    </xf>
    <xf numFmtId="0" fontId="26" fillId="0" borderId="0" xfId="20" applyFont="1" applyFill="1" applyBorder="1" applyAlignment="1">
      <alignment horizontal="left" vertical="center"/>
    </xf>
    <xf numFmtId="0" fontId="38" fillId="0" borderId="0" xfId="20" applyFont="1" applyFill="1" applyBorder="1" applyAlignment="1">
      <alignment horizontal="center" vertical="center"/>
    </xf>
    <xf numFmtId="0" fontId="38" fillId="0" borderId="0" xfId="20" applyFont="1" applyFill="1" applyBorder="1" applyAlignment="1">
      <alignment horizontal="left" vertical="center"/>
    </xf>
    <xf numFmtId="0" fontId="27" fillId="0" borderId="0" xfId="20" applyFont="1" applyFill="1" applyBorder="1" applyAlignment="1">
      <alignment horizontal="center" vertical="center"/>
    </xf>
    <xf numFmtId="0" fontId="26" fillId="0" borderId="4" xfId="20" applyFont="1" applyFill="1" applyBorder="1" applyAlignment="1">
      <alignment horizontal="center" vertical="center" wrapText="1"/>
    </xf>
    <xf numFmtId="0" fontId="39" fillId="0" borderId="4" xfId="20" applyFont="1" applyFill="1" applyBorder="1" applyAlignment="1">
      <alignment horizontal="center" vertical="center"/>
    </xf>
    <xf numFmtId="0" fontId="40" fillId="0" borderId="4" xfId="20" applyFont="1" applyFill="1" applyBorder="1" applyAlignment="1">
      <alignment horizontal="center" vertical="center" wrapText="1"/>
    </xf>
    <xf numFmtId="0" fontId="40" fillId="0" borderId="4" xfId="20" applyFont="1" applyFill="1" applyBorder="1" applyAlignment="1">
      <alignment horizontal="center" vertical="center"/>
    </xf>
    <xf numFmtId="0" fontId="37" fillId="0" borderId="4" xfId="51" applyFont="1" applyFill="1" applyBorder="1" applyAlignment="1">
      <alignment horizontal="center" vertical="center" wrapText="1"/>
    </xf>
    <xf numFmtId="0" fontId="37" fillId="0" borderId="4" xfId="51" applyFont="1" applyFill="1" applyBorder="1" applyAlignment="1">
      <alignment horizontal="center" vertical="center"/>
    </xf>
    <xf numFmtId="178" fontId="41" fillId="0" borderId="4" xfId="0" applyNumberFormat="1" applyFont="1" applyFill="1" applyBorder="1" applyAlignment="1">
      <alignment horizontal="center" vertical="center" wrapText="1"/>
    </xf>
    <xf numFmtId="0" fontId="41" fillId="0" borderId="4" xfId="51" applyFont="1" applyFill="1" applyBorder="1" applyAlignment="1">
      <alignment horizontal="center" vertical="center"/>
    </xf>
    <xf numFmtId="0" fontId="37" fillId="0" borderId="4" xfId="20" applyFont="1" applyFill="1" applyBorder="1" applyAlignment="1">
      <alignment horizontal="center" vertical="center"/>
    </xf>
    <xf numFmtId="0" fontId="37" fillId="0" borderId="4" xfId="20" applyFont="1" applyFill="1" applyBorder="1" applyAlignment="1">
      <alignment vertical="center"/>
    </xf>
    <xf numFmtId="0" fontId="37" fillId="0" borderId="4" xfId="20" applyFont="1" applyFill="1" applyBorder="1" applyAlignment="1">
      <alignment horizontal="center" vertical="center" wrapText="1"/>
    </xf>
    <xf numFmtId="0" fontId="42" fillId="0" borderId="4" xfId="0" applyFont="1" applyFill="1" applyBorder="1" applyAlignment="1">
      <alignment horizontal="center" vertical="center" wrapText="1"/>
    </xf>
    <xf numFmtId="0" fontId="37" fillId="0" borderId="1" xfId="20" applyFont="1" applyFill="1" applyBorder="1" applyAlignment="1">
      <alignment horizontal="center" vertical="center" wrapText="1"/>
    </xf>
    <xf numFmtId="178" fontId="14" fillId="0" borderId="1" xfId="0" applyNumberFormat="1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 wrapText="1"/>
    </xf>
    <xf numFmtId="178" fontId="14" fillId="0" borderId="5" xfId="0" applyNumberFormat="1" applyFont="1" applyFill="1" applyBorder="1" applyAlignment="1">
      <alignment horizontal="center" vertical="center" wrapText="1"/>
    </xf>
    <xf numFmtId="178" fontId="14" fillId="0" borderId="12" xfId="0" applyNumberFormat="1" applyFont="1" applyFill="1" applyBorder="1" applyAlignment="1">
      <alignment horizontal="center" vertical="center" wrapText="1"/>
    </xf>
    <xf numFmtId="178" fontId="14" fillId="0" borderId="9" xfId="0" applyNumberFormat="1" applyFont="1" applyFill="1" applyBorder="1" applyAlignment="1">
      <alignment horizontal="center" vertical="center" wrapText="1"/>
    </xf>
    <xf numFmtId="49" fontId="43" fillId="0" borderId="4" xfId="0" applyNumberFormat="1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37" fillId="0" borderId="9" xfId="20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center" vertical="center" wrapText="1"/>
    </xf>
    <xf numFmtId="178" fontId="30" fillId="0" borderId="3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7" fillId="0" borderId="10" xfId="2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5" fillId="0" borderId="4" xfId="0" applyFont="1" applyFill="1" applyBorder="1" applyAlignment="1">
      <alignment horizontal="center" vertical="center" wrapText="1"/>
    </xf>
    <xf numFmtId="49" fontId="46" fillId="0" borderId="4" xfId="0" applyNumberFormat="1" applyFont="1" applyFill="1" applyBorder="1" applyAlignment="1">
      <alignment horizontal="center" vertical="center" wrapText="1"/>
    </xf>
    <xf numFmtId="0" fontId="47" fillId="0" borderId="4" xfId="20" applyFont="1" applyFill="1" applyBorder="1" applyAlignment="1">
      <alignment horizontal="center" vertical="center"/>
    </xf>
    <xf numFmtId="49" fontId="48" fillId="0" borderId="4" xfId="0" applyNumberFormat="1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center" vertical="center" wrapText="1"/>
    </xf>
    <xf numFmtId="0" fontId="47" fillId="0" borderId="5" xfId="20" applyFont="1" applyFill="1" applyBorder="1" applyAlignment="1">
      <alignment horizontal="center" vertical="center" wrapText="1"/>
    </xf>
    <xf numFmtId="0" fontId="47" fillId="0" borderId="11" xfId="20" applyFont="1" applyFill="1" applyBorder="1" applyAlignment="1">
      <alignment horizontal="center" vertical="center"/>
    </xf>
    <xf numFmtId="0" fontId="47" fillId="0" borderId="7" xfId="2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center" vertical="center" wrapText="1"/>
    </xf>
    <xf numFmtId="178" fontId="47" fillId="0" borderId="4" xfId="59" applyNumberFormat="1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left" vertical="center" wrapText="1"/>
    </xf>
    <xf numFmtId="0" fontId="29" fillId="0" borderId="4" xfId="20" applyFont="1" applyFill="1" applyBorder="1" applyAlignment="1">
      <alignment horizontal="center" vertical="center" wrapText="1"/>
    </xf>
    <xf numFmtId="0" fontId="47" fillId="0" borderId="1" xfId="20" applyFont="1" applyFill="1" applyBorder="1" applyAlignment="1">
      <alignment vertical="center"/>
    </xf>
    <xf numFmtId="49" fontId="47" fillId="0" borderId="1" xfId="0" applyNumberFormat="1" applyFont="1" applyFill="1" applyBorder="1" applyAlignment="1">
      <alignment horizontal="center" vertical="center" wrapText="1"/>
    </xf>
    <xf numFmtId="49" fontId="47" fillId="0" borderId="3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47" fillId="2" borderId="4" xfId="20" applyFont="1" applyFill="1" applyBorder="1" applyAlignment="1">
      <alignment horizontal="center" vertical="center"/>
    </xf>
    <xf numFmtId="0" fontId="47" fillId="2" borderId="1" xfId="20" applyFont="1" applyFill="1" applyBorder="1" applyAlignment="1">
      <alignment horizontal="center" vertical="center"/>
    </xf>
    <xf numFmtId="0" fontId="47" fillId="2" borderId="3" xfId="20" applyFont="1" applyFill="1" applyBorder="1" applyAlignment="1">
      <alignment horizontal="center" vertical="center"/>
    </xf>
    <xf numFmtId="0" fontId="41" fillId="0" borderId="4" xfId="51" applyFont="1" applyFill="1" applyBorder="1" applyAlignment="1">
      <alignment horizontal="center" vertical="center" wrapText="1"/>
    </xf>
    <xf numFmtId="0" fontId="37" fillId="0" borderId="2" xfId="20" applyFont="1" applyFill="1" applyBorder="1" applyAlignment="1">
      <alignment horizontal="center" vertical="center"/>
    </xf>
    <xf numFmtId="0" fontId="37" fillId="0" borderId="3" xfId="20" applyFont="1" applyFill="1" applyBorder="1" applyAlignment="1">
      <alignment horizontal="center" vertical="center"/>
    </xf>
    <xf numFmtId="0" fontId="47" fillId="0" borderId="6" xfId="20" applyFont="1" applyFill="1" applyBorder="1" applyAlignment="1">
      <alignment horizontal="center" vertical="center"/>
    </xf>
    <xf numFmtId="0" fontId="47" fillId="0" borderId="12" xfId="20" applyFont="1" applyFill="1" applyBorder="1" applyAlignment="1">
      <alignment horizontal="center" vertical="center"/>
    </xf>
    <xf numFmtId="0" fontId="47" fillId="0" borderId="9" xfId="20" applyFont="1" applyFill="1" applyBorder="1" applyAlignment="1">
      <alignment horizontal="center" vertical="center" wrapText="1"/>
    </xf>
    <xf numFmtId="0" fontId="47" fillId="0" borderId="0" xfId="20" applyFont="1" applyFill="1" applyAlignment="1">
      <alignment horizontal="center" vertical="center"/>
    </xf>
    <xf numFmtId="0" fontId="47" fillId="0" borderId="14" xfId="20" applyFont="1" applyFill="1" applyBorder="1" applyAlignment="1">
      <alignment horizontal="center" vertical="center"/>
    </xf>
    <xf numFmtId="0" fontId="47" fillId="0" borderId="16" xfId="20" applyFont="1" applyFill="1" applyBorder="1" applyAlignment="1">
      <alignment horizontal="center" vertical="center"/>
    </xf>
    <xf numFmtId="0" fontId="50" fillId="0" borderId="0" xfId="20" applyFont="1" applyFill="1" applyBorder="1" applyAlignment="1">
      <alignment horizontal="center" vertical="center"/>
    </xf>
    <xf numFmtId="0" fontId="47" fillId="0" borderId="8" xfId="20" applyFont="1" applyFill="1" applyBorder="1" applyAlignment="1">
      <alignment horizontal="center" vertical="center"/>
    </xf>
    <xf numFmtId="0" fontId="47" fillId="0" borderId="13" xfId="20" applyFont="1" applyFill="1" applyBorder="1" applyAlignment="1">
      <alignment horizontal="center" vertical="center"/>
    </xf>
    <xf numFmtId="0" fontId="47" fillId="0" borderId="10" xfId="20" applyFont="1" applyFill="1" applyBorder="1" applyAlignment="1">
      <alignment horizontal="center" vertical="center"/>
    </xf>
    <xf numFmtId="0" fontId="47" fillId="2" borderId="2" xfId="20" applyFont="1" applyFill="1" applyBorder="1" applyAlignment="1">
      <alignment horizontal="center" vertical="center"/>
    </xf>
    <xf numFmtId="0" fontId="51" fillId="0" borderId="0" xfId="20" applyFont="1" applyFill="1" applyBorder="1" applyAlignment="1">
      <alignment vertical="center"/>
    </xf>
    <xf numFmtId="0" fontId="36" fillId="0" borderId="0" xfId="20" applyFont="1" applyFill="1" applyBorder="1" applyAlignment="1">
      <alignment vertical="center"/>
    </xf>
    <xf numFmtId="0" fontId="23" fillId="0" borderId="4" xfId="20" applyFont="1" applyFill="1" applyBorder="1" applyAlignment="1">
      <alignment horizontal="center" vertical="center"/>
    </xf>
    <xf numFmtId="0" fontId="52" fillId="0" borderId="4" xfId="20" applyFont="1" applyFill="1" applyBorder="1" applyAlignment="1">
      <alignment horizontal="center" vertical="center"/>
    </xf>
    <xf numFmtId="49" fontId="37" fillId="0" borderId="4" xfId="20" applyNumberFormat="1" applyFont="1" applyFill="1" applyBorder="1" applyAlignment="1">
      <alignment horizontal="center" vertical="center"/>
    </xf>
    <xf numFmtId="0" fontId="37" fillId="0" borderId="4" xfId="20" applyFont="1" applyFill="1" applyBorder="1" applyAlignment="1">
      <alignment horizontal="left" vertical="center"/>
    </xf>
    <xf numFmtId="0" fontId="37" fillId="0" borderId="4" xfId="20" applyFont="1" applyFill="1" applyBorder="1" applyAlignment="1">
      <alignment horizontal="left" vertical="center" wrapText="1"/>
    </xf>
    <xf numFmtId="0" fontId="30" fillId="0" borderId="4" xfId="20" applyFont="1" applyFill="1" applyBorder="1" applyAlignment="1">
      <alignment horizontal="left" vertical="center" wrapText="1"/>
    </xf>
    <xf numFmtId="0" fontId="22" fillId="0" borderId="4" xfId="20" applyFont="1" applyFill="1" applyBorder="1" applyAlignment="1">
      <alignment horizontal="left" vertical="center" wrapText="1"/>
    </xf>
    <xf numFmtId="0" fontId="37" fillId="0" borderId="4" xfId="51" applyFont="1" applyFill="1" applyBorder="1" applyAlignment="1">
      <alignment horizontal="left" vertical="center"/>
    </xf>
    <xf numFmtId="0" fontId="50" fillId="0" borderId="4" xfId="20" applyFont="1" applyFill="1" applyBorder="1" applyAlignment="1">
      <alignment horizontal="center" vertical="center"/>
    </xf>
    <xf numFmtId="49" fontId="50" fillId="0" borderId="0" xfId="20" applyNumberFormat="1" applyFont="1" applyFill="1" applyBorder="1" applyAlignment="1">
      <alignment horizontal="center" vertical="center"/>
    </xf>
    <xf numFmtId="0" fontId="50" fillId="0" borderId="0" xfId="20" applyFont="1" applyFill="1" applyBorder="1" applyAlignment="1">
      <alignment horizontal="left" vertical="center"/>
    </xf>
    <xf numFmtId="0" fontId="51" fillId="0" borderId="0" xfId="20" applyFont="1" applyFill="1" applyBorder="1" applyAlignment="1">
      <alignment horizontal="left" vertical="top" wrapText="1"/>
    </xf>
    <xf numFmtId="0" fontId="23" fillId="0" borderId="4" xfId="51" applyFont="1" applyFill="1" applyBorder="1" applyAlignment="1">
      <alignment horizontal="center" vertical="center"/>
    </xf>
    <xf numFmtId="0" fontId="36" fillId="0" borderId="0" xfId="20" applyFont="1" applyFill="1" applyBorder="1" applyAlignment="1">
      <alignment vertical="center" wrapText="1"/>
    </xf>
    <xf numFmtId="58" fontId="23" fillId="0" borderId="4" xfId="20" applyNumberFormat="1" applyFont="1" applyFill="1" applyBorder="1" applyAlignment="1">
      <alignment horizontal="center" vertical="center" shrinkToFit="1"/>
    </xf>
    <xf numFmtId="49" fontId="52" fillId="0" borderId="4" xfId="20" applyNumberFormat="1" applyFont="1" applyFill="1" applyBorder="1" applyAlignment="1">
      <alignment horizontal="center" vertical="center" shrinkToFit="1"/>
    </xf>
    <xf numFmtId="58" fontId="52" fillId="0" borderId="4" xfId="20" applyNumberFormat="1" applyFont="1" applyFill="1" applyBorder="1" applyAlignment="1">
      <alignment horizontal="center" vertical="center" shrinkToFit="1"/>
    </xf>
    <xf numFmtId="0" fontId="41" fillId="0" borderId="4" xfId="20" applyFont="1" applyFill="1" applyBorder="1" applyAlignment="1">
      <alignment horizontal="center" vertical="center"/>
    </xf>
    <xf numFmtId="0" fontId="25" fillId="0" borderId="0" xfId="20" applyFont="1" applyFill="1" applyBorder="1" applyAlignment="1">
      <alignment horizontal="center" vertical="center"/>
    </xf>
    <xf numFmtId="0" fontId="32" fillId="0" borderId="0" xfId="20" applyFont="1" applyFill="1" applyBorder="1" applyAlignment="1">
      <alignment horizontal="center" vertical="center"/>
    </xf>
    <xf numFmtId="0" fontId="21" fillId="0" borderId="0" xfId="35" applyFont="1" applyFill="1" applyAlignment="1" applyProtection="1">
      <alignment horizontal="center" vertical="center" wrapText="1"/>
      <protection locked="0"/>
    </xf>
    <xf numFmtId="0" fontId="0" fillId="0" borderId="0" xfId="61" applyFill="1">
      <alignment vertical="center"/>
    </xf>
    <xf numFmtId="0" fontId="33" fillId="0" borderId="0" xfId="35" applyFont="1" applyFill="1" applyAlignment="1" applyProtection="1">
      <alignment horizontal="center" vertical="center" wrapText="1"/>
      <protection locked="0"/>
    </xf>
    <xf numFmtId="0" fontId="0" fillId="2" borderId="0" xfId="0" applyFill="1">
      <alignment vertical="center"/>
    </xf>
    <xf numFmtId="0" fontId="20" fillId="0" borderId="0" xfId="35" applyFont="1" applyFill="1" applyAlignment="1" applyProtection="1">
      <alignment horizontal="center" vertical="center" wrapText="1"/>
      <protection locked="0"/>
    </xf>
    <xf numFmtId="0" fontId="22" fillId="0" borderId="0" xfId="35" applyFont="1" applyFill="1" applyAlignment="1" applyProtection="1">
      <alignment horizontal="center" vertical="center" wrapText="1"/>
      <protection locked="0"/>
    </xf>
    <xf numFmtId="0" fontId="22" fillId="0" borderId="0" xfId="35" applyFont="1" applyFill="1" applyAlignment="1" applyProtection="1">
      <alignment horizontal="left" vertical="center" wrapText="1"/>
      <protection locked="0"/>
    </xf>
    <xf numFmtId="49" fontId="20" fillId="0" borderId="0" xfId="35" applyNumberFormat="1" applyFont="1" applyFill="1" applyAlignment="1" applyProtection="1">
      <alignment horizontal="center" vertical="center" wrapText="1"/>
      <protection locked="0"/>
    </xf>
    <xf numFmtId="176" fontId="22" fillId="0" borderId="0" xfId="35" applyNumberFormat="1" applyFont="1" applyFill="1" applyAlignment="1" applyProtection="1">
      <alignment horizontal="center" vertical="center" wrapText="1"/>
      <protection locked="0"/>
    </xf>
    <xf numFmtId="0" fontId="24" fillId="0" borderId="1" xfId="35" applyFont="1" applyFill="1" applyBorder="1" applyAlignment="1" applyProtection="1">
      <alignment horizontal="left" vertical="center"/>
      <protection locked="0"/>
    </xf>
    <xf numFmtId="0" fontId="24" fillId="0" borderId="2" xfId="35" applyFont="1" applyFill="1" applyBorder="1" applyAlignment="1" applyProtection="1">
      <alignment horizontal="left" vertical="center"/>
      <protection locked="0"/>
    </xf>
    <xf numFmtId="0" fontId="24" fillId="0" borderId="3" xfId="35" applyFont="1" applyFill="1" applyBorder="1" applyAlignment="1" applyProtection="1">
      <alignment horizontal="left" vertical="center"/>
      <protection locked="0"/>
    </xf>
    <xf numFmtId="0" fontId="23" fillId="0" borderId="1" xfId="35" applyFont="1" applyFill="1" applyBorder="1" applyAlignment="1" applyProtection="1">
      <alignment horizontal="left" vertical="center"/>
      <protection locked="0"/>
    </xf>
    <xf numFmtId="0" fontId="23" fillId="0" borderId="2" xfId="35" applyFont="1" applyFill="1" applyBorder="1" applyAlignment="1" applyProtection="1">
      <alignment horizontal="left" vertical="center"/>
      <protection locked="0"/>
    </xf>
    <xf numFmtId="0" fontId="23" fillId="0" borderId="4" xfId="35" applyFont="1" applyFill="1" applyBorder="1" applyAlignment="1" applyProtection="1">
      <alignment horizontal="left" vertical="center"/>
      <protection locked="0"/>
    </xf>
    <xf numFmtId="0" fontId="24" fillId="0" borderId="4" xfId="35" applyFont="1" applyFill="1" applyBorder="1" applyAlignment="1" applyProtection="1">
      <alignment horizontal="left" vertical="center" wrapText="1"/>
      <protection locked="0"/>
    </xf>
    <xf numFmtId="0" fontId="23" fillId="0" borderId="4" xfId="35" applyFont="1" applyFill="1" applyBorder="1" applyAlignment="1" applyProtection="1">
      <alignment horizontal="left" vertical="center" wrapText="1"/>
      <protection locked="0"/>
    </xf>
    <xf numFmtId="0" fontId="23" fillId="0" borderId="5" xfId="35" applyFont="1" applyFill="1" applyBorder="1" applyAlignment="1" applyProtection="1">
      <alignment horizontal="left" vertical="top" wrapText="1"/>
      <protection locked="0"/>
    </xf>
    <xf numFmtId="0" fontId="23" fillId="0" borderId="6" xfId="35" applyFont="1" applyFill="1" applyBorder="1" applyAlignment="1" applyProtection="1">
      <alignment horizontal="left" vertical="top" wrapText="1"/>
      <protection locked="0"/>
    </xf>
    <xf numFmtId="0" fontId="23" fillId="0" borderId="7" xfId="35" applyFont="1" applyFill="1" applyBorder="1" applyAlignment="1" applyProtection="1">
      <alignment horizontal="left" vertical="top" wrapText="1"/>
      <protection locked="0"/>
    </xf>
    <xf numFmtId="0" fontId="23" fillId="0" borderId="8" xfId="35" applyFont="1" applyFill="1" applyBorder="1" applyAlignment="1" applyProtection="1">
      <alignment horizontal="left" vertical="top" wrapText="1"/>
      <protection locked="0"/>
    </xf>
    <xf numFmtId="0" fontId="9" fillId="0" borderId="1" xfId="35" applyFont="1" applyFill="1" applyBorder="1" applyAlignment="1" applyProtection="1">
      <alignment horizontal="center" vertical="center" wrapText="1"/>
      <protection locked="0"/>
    </xf>
    <xf numFmtId="0" fontId="9" fillId="0" borderId="2" xfId="35" applyFont="1" applyFill="1" applyBorder="1" applyAlignment="1" applyProtection="1">
      <alignment horizontal="center" vertical="center" wrapText="1"/>
      <protection locked="0"/>
    </xf>
    <xf numFmtId="0" fontId="9" fillId="0" borderId="4" xfId="35" applyFont="1" applyFill="1" applyBorder="1" applyAlignment="1" applyProtection="1">
      <alignment horizontal="center" vertical="center" wrapText="1"/>
      <protection locked="0"/>
    </xf>
    <xf numFmtId="0" fontId="9" fillId="0" borderId="4" xfId="61" applyFont="1" applyFill="1" applyBorder="1" applyAlignment="1">
      <alignment horizontal="center" vertical="center"/>
    </xf>
    <xf numFmtId="0" fontId="9" fillId="0" borderId="4" xfId="61" applyFont="1" applyFill="1" applyBorder="1" applyAlignment="1">
      <alignment horizontal="center" vertical="center" wrapText="1"/>
    </xf>
    <xf numFmtId="0" fontId="9" fillId="2" borderId="4" xfId="1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35" applyFont="1" applyFill="1" applyBorder="1" applyAlignment="1" applyProtection="1">
      <alignment horizontal="center" vertical="center" wrapText="1"/>
      <protection locked="0"/>
    </xf>
    <xf numFmtId="0" fontId="9" fillId="2" borderId="4" xfId="61" applyFont="1" applyFill="1" applyBorder="1" applyAlignment="1">
      <alignment horizontal="center" vertical="center" wrapText="1"/>
    </xf>
    <xf numFmtId="0" fontId="9" fillId="2" borderId="4" xfId="61" applyFont="1" applyFill="1" applyBorder="1" applyAlignment="1">
      <alignment horizontal="center" vertical="center"/>
    </xf>
    <xf numFmtId="0" fontId="10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35" applyFont="1" applyFill="1" applyBorder="1" applyAlignment="1" applyProtection="1">
      <alignment horizontal="center" vertical="center" wrapText="1"/>
      <protection locked="0"/>
    </xf>
    <xf numFmtId="0" fontId="10" fillId="0" borderId="4" xfId="61" applyFont="1" applyFill="1" applyBorder="1" applyAlignment="1">
      <alignment horizontal="center" vertical="center" wrapText="1"/>
    </xf>
    <xf numFmtId="0" fontId="10" fillId="0" borderId="4" xfId="61" applyFont="1" applyFill="1" applyBorder="1" applyAlignment="1">
      <alignment horizontal="center" vertical="center"/>
    </xf>
    <xf numFmtId="0" fontId="9" fillId="0" borderId="4" xfId="61" applyFont="1" applyFill="1" applyBorder="1">
      <alignment vertical="center"/>
    </xf>
    <xf numFmtId="0" fontId="23" fillId="0" borderId="3" xfId="35" applyFont="1" applyFill="1" applyBorder="1" applyAlignment="1" applyProtection="1">
      <alignment horizontal="left" vertical="center"/>
      <protection locked="0"/>
    </xf>
    <xf numFmtId="0" fontId="26" fillId="0" borderId="4" xfId="35" applyFont="1" applyFill="1" applyBorder="1" applyAlignment="1" applyProtection="1">
      <alignment horizontal="left" vertical="center" wrapText="1"/>
      <protection locked="0"/>
    </xf>
    <xf numFmtId="0" fontId="27" fillId="0" borderId="5" xfId="35" applyFont="1" applyFill="1" applyBorder="1" applyAlignment="1" applyProtection="1">
      <alignment horizontal="center" vertical="center" wrapText="1"/>
      <protection locked="0"/>
    </xf>
    <xf numFmtId="0" fontId="26" fillId="0" borderId="4" xfId="35" applyFont="1" applyFill="1" applyBorder="1" applyAlignment="1" applyProtection="1">
      <alignment horizontal="left" vertical="center"/>
      <protection locked="0"/>
    </xf>
    <xf numFmtId="0" fontId="27" fillId="0" borderId="11" xfId="35" applyFont="1" applyFill="1" applyBorder="1" applyAlignment="1" applyProtection="1">
      <alignment horizontal="center" vertical="center" wrapText="1"/>
      <protection locked="0"/>
    </xf>
    <xf numFmtId="0" fontId="26" fillId="0" borderId="6" xfId="35" applyFont="1" applyFill="1" applyBorder="1" applyAlignment="1" applyProtection="1">
      <alignment horizontal="left" vertical="top" wrapText="1"/>
      <protection locked="0"/>
    </xf>
    <xf numFmtId="0" fontId="26" fillId="0" borderId="12" xfId="35" applyFont="1" applyFill="1" applyBorder="1" applyAlignment="1" applyProtection="1">
      <alignment horizontal="left" vertical="top" wrapText="1"/>
      <protection locked="0"/>
    </xf>
    <xf numFmtId="0" fontId="26" fillId="0" borderId="8" xfId="35" applyFont="1" applyFill="1" applyBorder="1" applyAlignment="1" applyProtection="1">
      <alignment horizontal="left" vertical="top" wrapText="1"/>
      <protection locked="0"/>
    </xf>
    <xf numFmtId="0" fontId="26" fillId="0" borderId="13" xfId="35" applyFont="1" applyFill="1" applyBorder="1" applyAlignment="1" applyProtection="1">
      <alignment horizontal="left" vertical="top" wrapText="1"/>
      <protection locked="0"/>
    </xf>
    <xf numFmtId="0" fontId="27" fillId="0" borderId="7" xfId="35" applyFont="1" applyFill="1" applyBorder="1" applyAlignment="1" applyProtection="1">
      <alignment horizontal="center" vertical="center" wrapText="1"/>
      <protection locked="0"/>
    </xf>
    <xf numFmtId="0" fontId="9" fillId="0" borderId="3" xfId="35" applyFont="1" applyFill="1" applyBorder="1" applyAlignment="1" applyProtection="1">
      <alignment horizontal="center" vertical="center" wrapText="1"/>
      <protection locked="0"/>
    </xf>
    <xf numFmtId="0" fontId="9" fillId="0" borderId="12" xfId="35" applyFont="1" applyFill="1" applyBorder="1" applyAlignment="1" applyProtection="1">
      <alignment horizontal="center" vertical="center" wrapText="1"/>
      <protection locked="0"/>
    </xf>
    <xf numFmtId="49" fontId="9" fillId="0" borderId="9" xfId="35" applyNumberFormat="1" applyFont="1" applyFill="1" applyBorder="1" applyAlignment="1" applyProtection="1">
      <alignment horizontal="center" vertical="center" wrapText="1"/>
      <protection locked="0"/>
    </xf>
    <xf numFmtId="0" fontId="9" fillId="0" borderId="9" xfId="35" applyFont="1" applyFill="1" applyBorder="1" applyAlignment="1" applyProtection="1">
      <alignment horizontal="center" vertical="center" wrapText="1"/>
      <protection locked="0"/>
    </xf>
    <xf numFmtId="49" fontId="9" fillId="0" borderId="10" xfId="35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35" applyFont="1" applyFill="1" applyBorder="1" applyAlignment="1" applyProtection="1">
      <alignment horizontal="center" vertical="center" wrapText="1"/>
      <protection locked="0"/>
    </xf>
    <xf numFmtId="0" fontId="9" fillId="0" borderId="4" xfId="35" applyFont="1" applyFill="1" applyBorder="1" applyAlignment="1" applyProtection="1">
      <alignment horizontal="left" vertical="center" wrapText="1"/>
      <protection locked="0"/>
    </xf>
    <xf numFmtId="178" fontId="9" fillId="0" borderId="4" xfId="61" applyNumberFormat="1" applyFont="1" applyFill="1" applyBorder="1" applyAlignment="1">
      <alignment horizontal="center" vertical="center" wrapText="1"/>
    </xf>
    <xf numFmtId="0" fontId="9" fillId="0" borderId="4" xfId="61" applyFont="1" applyFill="1" applyBorder="1" applyAlignment="1">
      <alignment horizontal="left" vertical="center" wrapText="1"/>
    </xf>
    <xf numFmtId="49" fontId="9" fillId="0" borderId="4" xfId="61" applyNumberFormat="1" applyFont="1" applyFill="1" applyBorder="1" applyAlignment="1">
      <alignment horizontal="center" vertical="center" wrapText="1"/>
    </xf>
    <xf numFmtId="0" fontId="9" fillId="0" borderId="10" xfId="61" applyFont="1" applyFill="1" applyBorder="1" applyAlignment="1">
      <alignment horizontal="left" vertical="center" wrapText="1"/>
    </xf>
    <xf numFmtId="0" fontId="9" fillId="0" borderId="10" xfId="10" applyFont="1" applyFill="1" applyBorder="1" applyAlignment="1" applyProtection="1">
      <alignment horizontal="left" vertical="center" wrapText="1" shrinkToFit="1"/>
      <protection locked="0"/>
    </xf>
    <xf numFmtId="0" fontId="9" fillId="2" borderId="4" xfId="35" applyFont="1" applyFill="1" applyBorder="1" applyAlignment="1" applyProtection="1">
      <alignment horizontal="left" vertical="center" wrapText="1"/>
      <protection locked="0"/>
    </xf>
    <xf numFmtId="178" fontId="9" fillId="2" borderId="4" xfId="61" applyNumberFormat="1" applyFont="1" applyFill="1" applyBorder="1" applyAlignment="1">
      <alignment horizontal="center" vertical="center" wrapText="1"/>
    </xf>
    <xf numFmtId="0" fontId="9" fillId="2" borderId="10" xfId="61" applyFont="1" applyFill="1" applyBorder="1" applyAlignment="1">
      <alignment horizontal="left" vertical="center" wrapText="1"/>
    </xf>
    <xf numFmtId="0" fontId="10" fillId="0" borderId="4" xfId="35" applyFont="1" applyFill="1" applyBorder="1" applyAlignment="1" applyProtection="1">
      <alignment horizontal="left" vertical="center" wrapText="1"/>
      <protection locked="0"/>
    </xf>
    <xf numFmtId="178" fontId="10" fillId="0" borderId="4" xfId="61" applyNumberFormat="1" applyFont="1" applyFill="1" applyBorder="1" applyAlignment="1">
      <alignment horizontal="center" vertical="center" wrapText="1"/>
    </xf>
    <xf numFmtId="0" fontId="10" fillId="0" borderId="10" xfId="10" applyFont="1" applyFill="1" applyBorder="1" applyAlignment="1" applyProtection="1">
      <alignment horizontal="left" vertical="center" wrapText="1" shrinkToFit="1"/>
      <protection locked="0"/>
    </xf>
    <xf numFmtId="49" fontId="10" fillId="0" borderId="4" xfId="61" applyNumberFormat="1" applyFont="1" applyFill="1" applyBorder="1" applyAlignment="1">
      <alignment horizontal="center" vertical="center" wrapText="1"/>
    </xf>
    <xf numFmtId="49" fontId="9" fillId="0" borderId="10" xfId="61" applyNumberFormat="1" applyFont="1" applyFill="1" applyBorder="1" applyAlignment="1">
      <alignment horizontal="center" vertical="center" wrapText="1"/>
    </xf>
    <xf numFmtId="178" fontId="9" fillId="0" borderId="10" xfId="61" applyNumberFormat="1" applyFont="1" applyFill="1" applyBorder="1" applyAlignment="1">
      <alignment horizontal="center" vertical="center" wrapText="1"/>
    </xf>
    <xf numFmtId="0" fontId="28" fillId="0" borderId="6" xfId="35" applyFont="1" applyFill="1" applyBorder="1" applyAlignment="1" applyProtection="1">
      <alignment horizontal="center" vertical="center" wrapText="1"/>
      <protection locked="0"/>
    </xf>
    <xf numFmtId="0" fontId="27" fillId="0" borderId="6" xfId="35" applyFont="1" applyFill="1" applyBorder="1" applyAlignment="1" applyProtection="1">
      <alignment horizontal="center" vertical="center" wrapText="1"/>
      <protection locked="0"/>
    </xf>
    <xf numFmtId="0" fontId="28" fillId="0" borderId="0" xfId="35" applyFont="1" applyFill="1" applyAlignment="1" applyProtection="1">
      <alignment horizontal="center" vertical="center" wrapText="1"/>
      <protection locked="0"/>
    </xf>
    <xf numFmtId="0" fontId="27" fillId="0" borderId="0" xfId="35" applyFont="1" applyFill="1" applyAlignment="1" applyProtection="1">
      <alignment horizontal="center" vertical="center" wrapText="1"/>
      <protection locked="0"/>
    </xf>
    <xf numFmtId="0" fontId="28" fillId="0" borderId="8" xfId="35" applyFont="1" applyFill="1" applyBorder="1" applyAlignment="1" applyProtection="1">
      <alignment horizontal="center" vertical="center" wrapText="1"/>
      <protection locked="0"/>
    </xf>
    <xf numFmtId="0" fontId="27" fillId="0" borderId="8" xfId="35" applyFont="1" applyFill="1" applyBorder="1" applyAlignment="1" applyProtection="1">
      <alignment horizontal="center" vertical="center" wrapText="1"/>
      <protection locked="0"/>
    </xf>
    <xf numFmtId="49" fontId="9" fillId="0" borderId="4" xfId="35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58" applyNumberFormat="1" applyFont="1" applyFill="1" applyBorder="1" applyAlignment="1">
      <alignment horizontal="center" vertical="center" wrapText="1"/>
    </xf>
    <xf numFmtId="0" fontId="9" fillId="2" borderId="4" xfId="10" applyFont="1" applyFill="1" applyBorder="1" applyAlignment="1" applyProtection="1">
      <alignment horizontal="center" vertical="center" wrapText="1"/>
      <protection locked="0"/>
    </xf>
    <xf numFmtId="49" fontId="9" fillId="2" borderId="4" xfId="61" applyNumberFormat="1" applyFont="1" applyFill="1" applyBorder="1" applyAlignment="1">
      <alignment horizontal="center" vertical="center" wrapText="1"/>
    </xf>
    <xf numFmtId="49" fontId="9" fillId="2" borderId="10" xfId="35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10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35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35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61" applyFont="1" applyFill="1" applyBorder="1" applyAlignment="1">
      <alignment horizontal="center" vertical="center"/>
    </xf>
    <xf numFmtId="176" fontId="9" fillId="0" borderId="9" xfId="35" applyNumberFormat="1" applyFont="1" applyFill="1" applyBorder="1" applyAlignment="1" applyProtection="1">
      <alignment horizontal="center" vertical="center" wrapText="1"/>
      <protection locked="0"/>
    </xf>
    <xf numFmtId="179" fontId="9" fillId="0" borderId="9" xfId="46" applyNumberFormat="1" applyFont="1" applyFill="1" applyBorder="1" applyAlignment="1">
      <alignment horizontal="center" vertical="center" wrapText="1"/>
    </xf>
    <xf numFmtId="179" fontId="9" fillId="0" borderId="5" xfId="46" applyNumberFormat="1" applyFont="1" applyFill="1" applyBorder="1" applyAlignment="1">
      <alignment horizontal="center" vertical="center" wrapText="1"/>
    </xf>
    <xf numFmtId="176" fontId="9" fillId="0" borderId="10" xfId="35" applyNumberFormat="1" applyFont="1" applyFill="1" applyBorder="1" applyAlignment="1" applyProtection="1">
      <alignment horizontal="center" vertical="center" wrapText="1"/>
      <protection locked="0"/>
    </xf>
    <xf numFmtId="179" fontId="9" fillId="0" borderId="10" xfId="46" applyNumberFormat="1" applyFont="1" applyFill="1" applyBorder="1" applyAlignment="1">
      <alignment horizontal="center" vertical="center" wrapText="1"/>
    </xf>
    <xf numFmtId="179" fontId="9" fillId="0" borderId="7" xfId="46" applyNumberFormat="1" applyFont="1" applyFill="1" applyBorder="1" applyAlignment="1">
      <alignment horizontal="center" vertical="center" wrapText="1"/>
    </xf>
    <xf numFmtId="176" fontId="9" fillId="0" borderId="4" xfId="61" applyNumberFormat="1" applyFont="1" applyFill="1" applyBorder="1" applyAlignment="1">
      <alignment horizontal="center" vertical="center" wrapText="1"/>
    </xf>
    <xf numFmtId="182" fontId="53" fillId="0" borderId="4" xfId="61" applyNumberFormat="1" applyFont="1" applyFill="1" applyBorder="1" applyAlignment="1">
      <alignment horizontal="center" vertical="center"/>
    </xf>
    <xf numFmtId="0" fontId="53" fillId="0" borderId="4" xfId="61" applyFont="1" applyFill="1" applyBorder="1" applyAlignment="1">
      <alignment horizontal="center" vertical="center"/>
    </xf>
    <xf numFmtId="182" fontId="9" fillId="0" borderId="4" xfId="61" applyNumberFormat="1" applyFont="1" applyFill="1" applyBorder="1" applyAlignment="1">
      <alignment horizontal="center" vertical="center"/>
    </xf>
    <xf numFmtId="0" fontId="9" fillId="2" borderId="10" xfId="35" applyFont="1" applyFill="1" applyBorder="1" applyAlignment="1" applyProtection="1">
      <alignment horizontal="center" vertical="center" wrapText="1"/>
      <protection locked="0"/>
    </xf>
    <xf numFmtId="182" fontId="9" fillId="2" borderId="4" xfId="61" applyNumberFormat="1" applyFont="1" applyFill="1" applyBorder="1" applyAlignment="1">
      <alignment horizontal="center" vertical="center"/>
    </xf>
    <xf numFmtId="176" fontId="9" fillId="2" borderId="4" xfId="61" applyNumberFormat="1" applyFont="1" applyFill="1" applyBorder="1" applyAlignment="1">
      <alignment horizontal="center" vertical="center" wrapText="1"/>
    </xf>
    <xf numFmtId="176" fontId="10" fillId="0" borderId="4" xfId="61" applyNumberFormat="1" applyFont="1" applyFill="1" applyBorder="1" applyAlignment="1">
      <alignment horizontal="center" vertical="center" wrapText="1"/>
    </xf>
    <xf numFmtId="0" fontId="10" fillId="0" borderId="10" xfId="35" applyFont="1" applyFill="1" applyBorder="1" applyAlignment="1" applyProtection="1">
      <alignment horizontal="center" vertical="center" wrapText="1"/>
      <protection locked="0"/>
    </xf>
    <xf numFmtId="0" fontId="9" fillId="0" borderId="10" xfId="61" applyFont="1" applyFill="1" applyBorder="1" applyAlignment="1">
      <alignment horizontal="center" vertical="center" wrapText="1"/>
    </xf>
    <xf numFmtId="176" fontId="9" fillId="0" borderId="10" xfId="61" applyNumberFormat="1" applyFont="1" applyFill="1" applyBorder="1" applyAlignment="1">
      <alignment horizontal="center" vertical="center" wrapText="1"/>
    </xf>
    <xf numFmtId="177" fontId="9" fillId="0" borderId="6" xfId="46" applyNumberFormat="1" applyFont="1" applyFill="1" applyBorder="1" applyAlignment="1">
      <alignment horizontal="center" vertical="center" wrapText="1"/>
    </xf>
    <xf numFmtId="177" fontId="9" fillId="0" borderId="12" xfId="46" applyNumberFormat="1" applyFont="1" applyFill="1" applyBorder="1" applyAlignment="1">
      <alignment horizontal="center" vertical="center" wrapText="1"/>
    </xf>
    <xf numFmtId="176" fontId="9" fillId="0" borderId="9" xfId="46" applyNumberFormat="1" applyFont="1" applyFill="1" applyBorder="1" applyAlignment="1">
      <alignment horizontal="center" vertical="center" wrapText="1"/>
    </xf>
    <xf numFmtId="10" fontId="9" fillId="0" borderId="9" xfId="46" applyNumberFormat="1" applyFont="1" applyFill="1" applyBorder="1" applyAlignment="1">
      <alignment horizontal="center" vertical="center" wrapText="1"/>
    </xf>
    <xf numFmtId="177" fontId="9" fillId="0" borderId="9" xfId="46" applyNumberFormat="1" applyFont="1" applyFill="1" applyBorder="1" applyAlignment="1">
      <alignment horizontal="center" vertical="center" wrapText="1"/>
    </xf>
    <xf numFmtId="177" fontId="9" fillId="0" borderId="3" xfId="46" applyNumberFormat="1" applyFont="1" applyFill="1" applyBorder="1" applyAlignment="1">
      <alignment horizontal="center" vertical="center" wrapText="1"/>
    </xf>
    <xf numFmtId="177" fontId="9" fillId="0" borderId="4" xfId="46" applyNumberFormat="1" applyFont="1" applyFill="1" applyBorder="1" applyAlignment="1">
      <alignment horizontal="center" vertical="center" wrapText="1"/>
    </xf>
    <xf numFmtId="176" fontId="9" fillId="0" borderId="10" xfId="46" applyNumberFormat="1" applyFont="1" applyFill="1" applyBorder="1" applyAlignment="1">
      <alignment horizontal="center" vertical="center" wrapText="1"/>
    </xf>
    <xf numFmtId="10" fontId="9" fillId="0" borderId="10" xfId="46" applyNumberFormat="1" applyFont="1" applyFill="1" applyBorder="1" applyAlignment="1">
      <alignment horizontal="center" vertical="center" wrapText="1"/>
    </xf>
    <xf numFmtId="177" fontId="9" fillId="0" borderId="10" xfId="46" applyNumberFormat="1" applyFont="1" applyFill="1" applyBorder="1" applyAlignment="1">
      <alignment horizontal="center" vertical="center" wrapText="1"/>
    </xf>
    <xf numFmtId="177" fontId="9" fillId="0" borderId="4" xfId="35" applyNumberFormat="1" applyFont="1" applyFill="1" applyBorder="1" applyAlignment="1" applyProtection="1">
      <alignment horizontal="center" vertical="center" wrapText="1"/>
      <protection locked="0"/>
    </xf>
    <xf numFmtId="176" fontId="9" fillId="0" borderId="4" xfId="35" applyNumberFormat="1" applyFont="1" applyFill="1" applyBorder="1" applyAlignment="1" applyProtection="1">
      <alignment horizontal="center" vertical="center" wrapText="1"/>
      <protection locked="0"/>
    </xf>
    <xf numFmtId="10" fontId="9" fillId="0" borderId="4" xfId="35" applyNumberFormat="1" applyFont="1" applyFill="1" applyBorder="1" applyAlignment="1" applyProtection="1">
      <alignment horizontal="center" vertical="center" wrapText="1"/>
      <protection locked="0"/>
    </xf>
    <xf numFmtId="177" fontId="9" fillId="0" borderId="10" xfId="35" applyNumberFormat="1" applyFont="1" applyFill="1" applyBorder="1" applyAlignment="1" applyProtection="1">
      <alignment horizontal="center" vertical="center" wrapText="1"/>
      <protection locked="0"/>
    </xf>
    <xf numFmtId="10" fontId="9" fillId="0" borderId="10" xfId="35" applyNumberFormat="1" applyFont="1" applyFill="1" applyBorder="1" applyAlignment="1" applyProtection="1">
      <alignment horizontal="center" vertical="center" wrapText="1"/>
      <protection locked="0"/>
    </xf>
    <xf numFmtId="177" fontId="9" fillId="0" borderId="10" xfId="61" applyNumberFormat="1" applyFont="1" applyFill="1" applyBorder="1" applyAlignment="1">
      <alignment horizontal="center" vertical="center"/>
    </xf>
    <xf numFmtId="180" fontId="9" fillId="0" borderId="17" xfId="10" applyNumberFormat="1" applyFont="1" applyFill="1" applyBorder="1" applyAlignment="1" applyProtection="1">
      <alignment horizontal="center" vertical="center" wrapText="1"/>
      <protection locked="0"/>
    </xf>
    <xf numFmtId="177" fontId="9" fillId="0" borderId="4" xfId="61" applyNumberFormat="1" applyFont="1" applyFill="1" applyBorder="1" applyAlignment="1">
      <alignment horizontal="center" vertical="center"/>
    </xf>
    <xf numFmtId="177" fontId="9" fillId="0" borderId="4" xfId="61" applyNumberFormat="1" applyFont="1" applyFill="1" applyBorder="1" applyAlignment="1">
      <alignment horizontal="center" vertical="center" wrapText="1"/>
    </xf>
    <xf numFmtId="10" fontId="9" fillId="0" borderId="4" xfId="61" applyNumberFormat="1" applyFont="1" applyFill="1" applyBorder="1" applyAlignment="1">
      <alignment horizontal="center" vertical="center" wrapText="1"/>
    </xf>
    <xf numFmtId="182" fontId="9" fillId="0" borderId="10" xfId="61" applyNumberFormat="1" applyFont="1" applyFill="1" applyBorder="1" applyAlignment="1">
      <alignment horizontal="center" vertical="center"/>
    </xf>
    <xf numFmtId="177" fontId="9" fillId="2" borderId="4" xfId="61" applyNumberFormat="1" applyFont="1" applyFill="1" applyBorder="1" applyAlignment="1">
      <alignment horizontal="center" vertical="center"/>
    </xf>
    <xf numFmtId="177" fontId="10" fillId="0" borderId="4" xfId="35" applyNumberFormat="1" applyFont="1" applyFill="1" applyBorder="1" applyAlignment="1" applyProtection="1">
      <alignment horizontal="center" vertical="center" wrapText="1"/>
      <protection locked="0"/>
    </xf>
    <xf numFmtId="176" fontId="10" fillId="0" borderId="4" xfId="35" applyNumberFormat="1" applyFont="1" applyFill="1" applyBorder="1" applyAlignment="1" applyProtection="1">
      <alignment horizontal="center" vertical="center" wrapText="1"/>
      <protection locked="0"/>
    </xf>
    <xf numFmtId="10" fontId="10" fillId="0" borderId="4" xfId="35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35" applyFont="1" applyFill="1" applyBorder="1" applyAlignment="1" applyProtection="1">
      <alignment horizontal="center" vertical="center" wrapText="1"/>
      <protection locked="0"/>
    </xf>
    <xf numFmtId="49" fontId="30" fillId="0" borderId="10" xfId="35" applyNumberFormat="1" applyFont="1" applyFill="1" applyBorder="1" applyAlignment="1" applyProtection="1">
      <alignment horizontal="center" vertical="center" wrapText="1"/>
      <protection locked="0"/>
    </xf>
    <xf numFmtId="0" fontId="30" fillId="0" borderId="4" xfId="61" applyFont="1" applyFill="1" applyBorder="1" applyAlignment="1">
      <alignment horizontal="center" vertical="center" wrapText="1"/>
    </xf>
    <xf numFmtId="0" fontId="21" fillId="0" borderId="9" xfId="35" applyFont="1" applyFill="1" applyBorder="1" applyAlignment="1" applyProtection="1">
      <alignment horizontal="center" vertical="center" wrapText="1"/>
      <protection locked="0"/>
    </xf>
    <xf numFmtId="0" fontId="30" fillId="0" borderId="4" xfId="61" applyFont="1" applyFill="1" applyBorder="1" applyAlignment="1">
      <alignment horizontal="left" vertical="center" wrapText="1"/>
    </xf>
    <xf numFmtId="182" fontId="9" fillId="0" borderId="9" xfId="35" applyNumberFormat="1" applyFont="1" applyFill="1" applyBorder="1" applyAlignment="1" applyProtection="1">
      <alignment horizontal="center" vertical="center" wrapText="1"/>
      <protection locked="0"/>
    </xf>
    <xf numFmtId="182" fontId="9" fillId="0" borderId="10" xfId="35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35" applyFont="1" applyFill="1" applyAlignment="1" applyProtection="1">
      <alignment horizontal="center" vertical="center" wrapText="1"/>
      <protection locked="0"/>
    </xf>
    <xf numFmtId="0" fontId="10" fillId="0" borderId="1" xfId="61" applyFont="1" applyFill="1" applyBorder="1" applyAlignment="1">
      <alignment horizontal="center" vertical="center" wrapText="1"/>
    </xf>
    <xf numFmtId="0" fontId="35" fillId="0" borderId="0" xfId="35" applyFont="1" applyFill="1" applyAlignment="1" applyProtection="1">
      <alignment horizontal="center" vertical="center" wrapText="1"/>
      <protection locked="0"/>
    </xf>
    <xf numFmtId="0" fontId="54" fillId="0" borderId="0" xfId="0" applyFont="1" applyFill="1">
      <alignment vertical="center"/>
    </xf>
    <xf numFmtId="0" fontId="25" fillId="0" borderId="9" xfId="1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2" xfId="63" applyNumberFormat="1" applyFont="1" applyFill="1" applyBorder="1" applyAlignment="1" applyProtection="1">
      <alignment horizontal="center" vertical="center" wrapText="1"/>
      <protection locked="0"/>
    </xf>
    <xf numFmtId="0" fontId="26" fillId="0" borderId="3" xfId="63" applyFont="1" applyFill="1" applyBorder="1" applyAlignment="1" applyProtection="1">
      <alignment horizontal="center" vertical="center"/>
      <protection locked="0"/>
    </xf>
    <xf numFmtId="0" fontId="26" fillId="0" borderId="4" xfId="63" applyFont="1" applyFill="1" applyBorder="1" applyAlignment="1" applyProtection="1">
      <alignment horizontal="center" vertical="center" wrapText="1"/>
      <protection locked="0"/>
    </xf>
    <xf numFmtId="0" fontId="25" fillId="0" borderId="3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9" xfId="63" applyNumberFormat="1" applyFont="1" applyFill="1" applyBorder="1" applyAlignment="1" applyProtection="1">
      <alignment horizontal="center" vertical="center" wrapText="1"/>
      <protection locked="0"/>
    </xf>
    <xf numFmtId="49" fontId="25" fillId="0" borderId="9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63" applyNumberFormat="1" applyFont="1" applyFill="1" applyBorder="1" applyAlignment="1" applyProtection="1">
      <alignment horizontal="center" vertical="center" wrapText="1"/>
      <protection locked="0"/>
    </xf>
    <xf numFmtId="49" fontId="25" fillId="0" borderId="10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10" applyFont="1" applyFill="1" applyBorder="1" applyAlignment="1" applyProtection="1">
      <alignment horizontal="left" vertical="center" wrapText="1" shrinkToFit="1"/>
      <protection locked="0"/>
    </xf>
    <xf numFmtId="178" fontId="55" fillId="0" borderId="0" xfId="0" applyNumberFormat="1" applyFont="1" applyFill="1" applyAlignment="1">
      <alignment horizontal="left" vertical="center"/>
    </xf>
    <xf numFmtId="0" fontId="56" fillId="0" borderId="4" xfId="0" applyFont="1" applyFill="1" applyBorder="1" applyAlignment="1">
      <alignment horizontal="center" vertical="center" wrapText="1"/>
    </xf>
    <xf numFmtId="0" fontId="15" fillId="0" borderId="4" xfId="55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10" applyFont="1" applyFill="1" applyBorder="1" applyAlignment="1" applyProtection="1">
      <alignment horizontal="left" vertical="center" wrapText="1" shrinkToFit="1"/>
      <protection locked="0"/>
    </xf>
    <xf numFmtId="49" fontId="25" fillId="0" borderId="9" xfId="10" applyNumberFormat="1" applyFont="1" applyFill="1" applyBorder="1" applyAlignment="1" applyProtection="1">
      <alignment horizontal="center" vertical="center" wrapText="1"/>
      <protection locked="0"/>
    </xf>
    <xf numFmtId="49" fontId="25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63" applyFont="1" applyFill="1" applyBorder="1" applyAlignment="1" applyProtection="1">
      <alignment horizontal="center" vertical="center" wrapText="1"/>
      <protection locked="0"/>
    </xf>
    <xf numFmtId="49" fontId="15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10" applyFont="1" applyFill="1" applyBorder="1" applyAlignment="1" applyProtection="1">
      <alignment horizontal="center" vertical="center" wrapText="1"/>
      <protection locked="0"/>
    </xf>
    <xf numFmtId="49" fontId="15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>
      <alignment horizontal="center" vertical="center"/>
    </xf>
    <xf numFmtId="176" fontId="25" fillId="0" borderId="9" xfId="63" applyNumberFormat="1" applyFont="1" applyFill="1" applyBorder="1" applyAlignment="1" applyProtection="1">
      <alignment horizontal="center" vertical="center" wrapText="1"/>
      <protection locked="0"/>
    </xf>
    <xf numFmtId="179" fontId="25" fillId="0" borderId="9" xfId="62" applyNumberFormat="1" applyFont="1" applyFill="1" applyBorder="1" applyAlignment="1">
      <alignment horizontal="center" vertical="center" wrapText="1"/>
    </xf>
    <xf numFmtId="177" fontId="25" fillId="0" borderId="5" xfId="62" applyNumberFormat="1" applyFont="1" applyFill="1" applyBorder="1" applyAlignment="1">
      <alignment horizontal="center" vertical="center" wrapText="1"/>
    </xf>
    <xf numFmtId="177" fontId="25" fillId="0" borderId="6" xfId="62" applyNumberFormat="1" applyFont="1" applyFill="1" applyBorder="1" applyAlignment="1">
      <alignment horizontal="center" vertical="center" wrapText="1"/>
    </xf>
    <xf numFmtId="176" fontId="25" fillId="0" borderId="10" xfId="63" applyNumberFormat="1" applyFont="1" applyFill="1" applyBorder="1" applyAlignment="1" applyProtection="1">
      <alignment horizontal="center" vertical="center" wrapText="1"/>
      <protection locked="0"/>
    </xf>
    <xf numFmtId="179" fontId="25" fillId="0" borderId="10" xfId="62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0" fontId="15" fillId="0" borderId="4" xfId="63" applyNumberFormat="1" applyFont="1" applyFill="1" applyBorder="1" applyAlignment="1" applyProtection="1">
      <alignment horizontal="center" vertical="center" wrapText="1"/>
      <protection locked="0"/>
    </xf>
    <xf numFmtId="177" fontId="25" fillId="0" borderId="12" xfId="62" applyNumberFormat="1" applyFont="1" applyFill="1" applyBorder="1" applyAlignment="1">
      <alignment horizontal="center" vertical="center" wrapText="1"/>
    </xf>
    <xf numFmtId="176" fontId="25" fillId="0" borderId="9" xfId="62" applyNumberFormat="1" applyFont="1" applyFill="1" applyBorder="1" applyAlignment="1">
      <alignment horizontal="center" vertical="center" wrapText="1"/>
    </xf>
    <xf numFmtId="10" fontId="25" fillId="0" borderId="9" xfId="62" applyNumberFormat="1" applyFont="1" applyFill="1" applyBorder="1" applyAlignment="1">
      <alignment horizontal="center" vertical="center" wrapText="1"/>
    </xf>
    <xf numFmtId="177" fontId="25" fillId="0" borderId="9" xfId="62" applyNumberFormat="1" applyFont="1" applyFill="1" applyBorder="1" applyAlignment="1">
      <alignment horizontal="center" vertical="center" wrapText="1"/>
    </xf>
    <xf numFmtId="176" fontId="25" fillId="0" borderId="10" xfId="62" applyNumberFormat="1" applyFont="1" applyFill="1" applyBorder="1" applyAlignment="1">
      <alignment horizontal="center" vertical="center" wrapText="1"/>
    </xf>
    <xf numFmtId="10" fontId="25" fillId="0" borderId="10" xfId="62" applyNumberFormat="1" applyFont="1" applyFill="1" applyBorder="1" applyAlignment="1">
      <alignment horizontal="center" vertical="center" wrapText="1"/>
    </xf>
    <xf numFmtId="177" fontId="25" fillId="0" borderId="10" xfId="62" applyNumberFormat="1" applyFont="1" applyFill="1" applyBorder="1" applyAlignment="1">
      <alignment horizontal="center" vertical="center" wrapText="1"/>
    </xf>
    <xf numFmtId="180" fontId="25" fillId="0" borderId="15" xfId="10" applyNumberFormat="1" applyFont="1" applyFill="1" applyBorder="1" applyAlignment="1" applyProtection="1">
      <alignment horizontal="center" vertical="center" wrapText="1"/>
      <protection locked="0"/>
    </xf>
    <xf numFmtId="180" fontId="15" fillId="0" borderId="4" xfId="1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10" applyFont="1" applyFill="1" applyBorder="1" applyAlignment="1" applyProtection="1">
      <alignment horizontal="center" vertical="center" wrapText="1" shrinkToFit="1"/>
      <protection locked="0"/>
    </xf>
    <xf numFmtId="0" fontId="25" fillId="0" borderId="9" xfId="10" applyFont="1" applyFill="1" applyBorder="1" applyAlignment="1" applyProtection="1">
      <alignment horizontal="center" vertical="center" wrapText="1" shrinkToFit="1"/>
      <protection locked="0"/>
    </xf>
    <xf numFmtId="0" fontId="25" fillId="0" borderId="5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10" xfId="63" applyFont="1" applyFill="1" applyBorder="1" applyAlignment="1" applyProtection="1">
      <alignment horizontal="center" vertical="center" wrapText="1"/>
      <protection locked="0"/>
    </xf>
    <xf numFmtId="0" fontId="25" fillId="0" borderId="10" xfId="10" applyFont="1" applyFill="1" applyBorder="1" applyAlignment="1" applyProtection="1">
      <alignment horizontal="center" vertical="center" wrapText="1" shrinkToFit="1"/>
      <protection locked="0"/>
    </xf>
    <xf numFmtId="0" fontId="25" fillId="0" borderId="7" xfId="63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>
      <alignment horizontal="center" vertical="center" wrapText="1"/>
    </xf>
    <xf numFmtId="0" fontId="4" fillId="2" borderId="0" xfId="63" applyNumberFormat="1" applyFont="1" applyFill="1" applyAlignment="1" applyProtection="1">
      <alignment horizontal="center" vertical="center" wrapText="1"/>
      <protection locked="0"/>
    </xf>
    <xf numFmtId="0" fontId="20" fillId="2" borderId="0" xfId="6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3" applyFont="1" applyFill="1" applyBorder="1" applyAlignment="1" applyProtection="1">
      <alignment horizontal="left" vertical="center" wrapText="1"/>
      <protection locked="0"/>
    </xf>
    <xf numFmtId="0" fontId="8" fillId="0" borderId="2" xfId="63" applyFont="1" applyFill="1" applyBorder="1" applyAlignment="1" applyProtection="1">
      <alignment horizontal="left" vertical="center" wrapText="1"/>
      <protection locked="0"/>
    </xf>
    <xf numFmtId="0" fontId="25" fillId="2" borderId="10" xfId="10" applyNumberFormat="1" applyFont="1" applyFill="1" applyBorder="1" applyAlignment="1" applyProtection="1">
      <alignment horizontal="center" vertical="center" wrapText="1"/>
      <protection locked="0"/>
    </xf>
    <xf numFmtId="0" fontId="25" fillId="2" borderId="4" xfId="63" applyFont="1" applyFill="1" applyBorder="1" applyAlignment="1" applyProtection="1">
      <alignment horizontal="center" vertical="center" wrapText="1"/>
      <protection locked="0"/>
    </xf>
    <xf numFmtId="0" fontId="25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>
      <alignment vertical="center"/>
    </xf>
    <xf numFmtId="0" fontId="25" fillId="2" borderId="4" xfId="0" applyFont="1" applyFill="1" applyBorder="1" applyAlignment="1">
      <alignment horizontal="center" vertical="center"/>
    </xf>
    <xf numFmtId="0" fontId="57" fillId="0" borderId="10" xfId="10" applyNumberFormat="1" applyFont="1" applyFill="1" applyBorder="1" applyAlignment="1" applyProtection="1">
      <alignment horizontal="center" vertical="center" wrapText="1"/>
      <protection locked="0"/>
    </xf>
    <xf numFmtId="0" fontId="57" fillId="0" borderId="4" xfId="63" applyFont="1" applyFill="1" applyBorder="1" applyAlignment="1" applyProtection="1">
      <alignment horizontal="center" vertical="center" wrapText="1"/>
      <protection locked="0"/>
    </xf>
    <xf numFmtId="0" fontId="57" fillId="0" borderId="4" xfId="0" applyFont="1" applyFill="1" applyBorder="1" applyAlignment="1">
      <alignment horizontal="center" vertical="center" wrapText="1"/>
    </xf>
    <xf numFmtId="0" fontId="57" fillId="0" borderId="4" xfId="0" applyFont="1" applyFill="1" applyBorder="1">
      <alignment vertical="center"/>
    </xf>
    <xf numFmtId="0" fontId="57" fillId="0" borderId="4" xfId="0" applyFont="1" applyFill="1" applyBorder="1" applyAlignment="1">
      <alignment horizontal="center" vertical="center"/>
    </xf>
    <xf numFmtId="0" fontId="8" fillId="0" borderId="3" xfId="63" applyFont="1" applyFill="1" applyBorder="1" applyAlignment="1" applyProtection="1">
      <alignment horizontal="left" vertical="center" wrapText="1"/>
      <protection locked="0"/>
    </xf>
    <xf numFmtId="0" fontId="25" fillId="0" borderId="10" xfId="0" applyNumberFormat="1" applyFont="1" applyFill="1" applyBorder="1" applyAlignment="1">
      <alignment horizontal="left" vertical="center" wrapText="1"/>
    </xf>
    <xf numFmtId="0" fontId="25" fillId="2" borderId="4" xfId="63" applyNumberFormat="1" applyFont="1" applyFill="1" applyBorder="1" applyAlignment="1" applyProtection="1">
      <alignment horizontal="left" vertical="center" wrapText="1"/>
      <protection locked="0"/>
    </xf>
    <xf numFmtId="49" fontId="25" fillId="2" borderId="4" xfId="0" applyNumberFormat="1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7" fillId="0" borderId="4" xfId="63" applyNumberFormat="1" applyFont="1" applyFill="1" applyBorder="1" applyAlignment="1" applyProtection="1">
      <alignment horizontal="center" vertical="center" wrapText="1"/>
      <protection locked="0"/>
    </xf>
    <xf numFmtId="0" fontId="57" fillId="0" borderId="4" xfId="63" applyNumberFormat="1" applyFont="1" applyFill="1" applyBorder="1" applyAlignment="1" applyProtection="1">
      <alignment horizontal="left" vertical="center" wrapText="1"/>
      <protection locked="0"/>
    </xf>
    <xf numFmtId="178" fontId="58" fillId="0" borderId="0" xfId="0" applyNumberFormat="1" applyFont="1" applyFill="1" applyAlignment="1">
      <alignment horizontal="center" vertical="center"/>
    </xf>
    <xf numFmtId="49" fontId="57" fillId="0" borderId="10" xfId="0" applyNumberFormat="1" applyFont="1" applyFill="1" applyBorder="1" applyAlignment="1">
      <alignment horizontal="center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0" xfId="0" applyNumberFormat="1" applyFont="1" applyFill="1" applyBorder="1" applyAlignment="1">
      <alignment horizontal="left" vertical="center" wrapText="1"/>
    </xf>
    <xf numFmtId="0" fontId="57" fillId="0" borderId="10" xfId="55" applyNumberFormat="1" applyFont="1" applyFill="1" applyBorder="1" applyAlignment="1">
      <alignment horizontal="center" vertical="center" wrapText="1"/>
    </xf>
    <xf numFmtId="0" fontId="25" fillId="2" borderId="4" xfId="0" applyNumberFormat="1" applyFont="1" applyFill="1" applyBorder="1" applyAlignment="1">
      <alignment horizontal="left" vertical="center" wrapText="1"/>
    </xf>
    <xf numFmtId="0" fontId="25" fillId="2" borderId="4" xfId="55" applyNumberFormat="1" applyFont="1" applyFill="1" applyBorder="1" applyAlignment="1">
      <alignment horizontal="center" vertical="center" wrapText="1"/>
    </xf>
    <xf numFmtId="49" fontId="25" fillId="7" borderId="4" xfId="0" applyNumberFormat="1" applyFont="1" applyFill="1" applyBorder="1" applyAlignment="1">
      <alignment horizontal="center" vertical="center" wrapText="1"/>
    </xf>
    <xf numFmtId="0" fontId="57" fillId="0" borderId="10" xfId="63" applyFont="1" applyFill="1" applyBorder="1" applyAlignment="1" applyProtection="1">
      <alignment horizontal="center" vertical="center" wrapText="1"/>
      <protection locked="0"/>
    </xf>
    <xf numFmtId="49" fontId="34" fillId="0" borderId="10" xfId="58" applyNumberFormat="1" applyFont="1" applyFill="1" applyBorder="1" applyAlignment="1">
      <alignment horizontal="center" vertical="center" wrapText="1"/>
    </xf>
    <xf numFmtId="0" fontId="57" fillId="2" borderId="10" xfId="10" applyFont="1" applyFill="1" applyBorder="1" applyAlignment="1" applyProtection="1">
      <alignment horizontal="center" vertical="center" wrapText="1"/>
      <protection locked="0"/>
    </xf>
    <xf numFmtId="49" fontId="57" fillId="2" borderId="10" xfId="0" applyNumberFormat="1" applyFont="1" applyFill="1" applyBorder="1" applyAlignment="1">
      <alignment horizontal="center" vertical="center" wrapText="1"/>
    </xf>
    <xf numFmtId="49" fontId="57" fillId="2" borderId="10" xfId="63" applyNumberFormat="1" applyFont="1" applyFill="1" applyBorder="1" applyAlignment="1" applyProtection="1">
      <alignment horizontal="center" vertical="center" wrapText="1"/>
      <protection locked="0"/>
    </xf>
    <xf numFmtId="49" fontId="57" fillId="2" borderId="10" xfId="10" applyNumberFormat="1" applyFont="1" applyFill="1" applyBorder="1" applyAlignment="1" applyProtection="1">
      <alignment horizontal="center" vertical="center" wrapText="1"/>
      <protection locked="0"/>
    </xf>
    <xf numFmtId="0" fontId="57" fillId="0" borderId="10" xfId="0" applyFont="1" applyFill="1" applyBorder="1" applyAlignment="1">
      <alignment horizontal="center" vertical="center"/>
    </xf>
    <xf numFmtId="49" fontId="25" fillId="2" borderId="4" xfId="58" applyNumberFormat="1" applyFont="1" applyFill="1" applyBorder="1" applyAlignment="1">
      <alignment horizontal="center" vertical="center" wrapText="1"/>
    </xf>
    <xf numFmtId="0" fontId="25" fillId="2" borderId="4" xfId="10" applyFont="1" applyFill="1" applyBorder="1" applyAlignment="1" applyProtection="1">
      <alignment horizontal="center" vertical="center" wrapText="1"/>
      <protection locked="0"/>
    </xf>
    <xf numFmtId="49" fontId="25" fillId="2" borderId="4" xfId="63" applyNumberFormat="1" applyFont="1" applyFill="1" applyBorder="1" applyAlignment="1" applyProtection="1">
      <alignment horizontal="center" vertical="center" wrapText="1"/>
      <protection locked="0"/>
    </xf>
    <xf numFmtId="49" fontId="25" fillId="2" borderId="4" xfId="10" applyNumberFormat="1" applyFont="1" applyFill="1" applyBorder="1" applyAlignment="1" applyProtection="1">
      <alignment horizontal="center" vertical="center" wrapText="1"/>
      <protection locked="0"/>
    </xf>
    <xf numFmtId="179" fontId="25" fillId="7" borderId="9" xfId="62" applyNumberFormat="1" applyFont="1" applyFill="1" applyBorder="1" applyAlignment="1">
      <alignment horizontal="center" vertical="center" wrapText="1"/>
    </xf>
    <xf numFmtId="177" fontId="25" fillId="7" borderId="5" xfId="62" applyNumberFormat="1" applyFont="1" applyFill="1" applyBorder="1" applyAlignment="1">
      <alignment horizontal="center" vertical="center" wrapText="1"/>
    </xf>
    <xf numFmtId="177" fontId="25" fillId="7" borderId="6" xfId="62" applyNumberFormat="1" applyFont="1" applyFill="1" applyBorder="1" applyAlignment="1">
      <alignment horizontal="center" vertical="center" wrapText="1"/>
    </xf>
    <xf numFmtId="179" fontId="25" fillId="7" borderId="10" xfId="62" applyNumberFormat="1" applyFont="1" applyFill="1" applyBorder="1" applyAlignment="1">
      <alignment horizontal="center" vertical="center" wrapText="1"/>
    </xf>
    <xf numFmtId="177" fontId="25" fillId="7" borderId="4" xfId="62" applyNumberFormat="1" applyFont="1" applyFill="1" applyBorder="1" applyAlignment="1">
      <alignment horizontal="center" vertical="center" wrapText="1"/>
    </xf>
    <xf numFmtId="0" fontId="25" fillId="7" borderId="10" xfId="63" applyNumberFormat="1" applyFont="1" applyFill="1" applyBorder="1" applyAlignment="1" applyProtection="1">
      <alignment horizontal="center" vertical="center" wrapText="1"/>
      <protection locked="0"/>
    </xf>
    <xf numFmtId="0" fontId="25" fillId="7" borderId="4" xfId="63" applyFont="1" applyFill="1" applyBorder="1" applyAlignment="1" applyProtection="1">
      <alignment horizontal="center" vertical="center" wrapText="1"/>
      <protection locked="0"/>
    </xf>
    <xf numFmtId="177" fontId="25" fillId="7" borderId="4" xfId="10" applyNumberFormat="1" applyFont="1" applyFill="1" applyBorder="1" applyAlignment="1" applyProtection="1">
      <alignment horizontal="center" vertical="center" wrapText="1"/>
      <protection locked="0"/>
    </xf>
    <xf numFmtId="177" fontId="25" fillId="7" borderId="4" xfId="63" applyNumberFormat="1" applyFont="1" applyFill="1" applyBorder="1" applyAlignment="1" applyProtection="1">
      <alignment horizontal="center" vertical="center" wrapText="1"/>
      <protection locked="0"/>
    </xf>
    <xf numFmtId="0" fontId="25" fillId="7" borderId="4" xfId="63" applyNumberFormat="1" applyFont="1" applyFill="1" applyBorder="1" applyAlignment="1" applyProtection="1">
      <alignment horizontal="center" vertical="center" wrapText="1"/>
      <protection locked="0"/>
    </xf>
    <xf numFmtId="177" fontId="25" fillId="7" borderId="4" xfId="60" applyNumberFormat="1" applyFont="1" applyFill="1" applyBorder="1" applyAlignment="1" applyProtection="1">
      <alignment horizontal="center" vertical="center" wrapText="1"/>
      <protection locked="0"/>
    </xf>
    <xf numFmtId="49" fontId="25" fillId="7" borderId="4" xfId="10" applyNumberFormat="1" applyFont="1" applyFill="1" applyBorder="1" applyAlignment="1" applyProtection="1">
      <alignment horizontal="center" vertical="center" wrapText="1"/>
      <protection locked="0"/>
    </xf>
    <xf numFmtId="177" fontId="25" fillId="2" borderId="4" xfId="10" applyNumberFormat="1" applyFont="1" applyFill="1" applyBorder="1" applyAlignment="1" applyProtection="1">
      <alignment horizontal="center" vertical="center" wrapText="1"/>
      <protection locked="0"/>
    </xf>
    <xf numFmtId="176" fontId="57" fillId="0" borderId="10" xfId="0" applyNumberFormat="1" applyFont="1" applyFill="1" applyBorder="1" applyAlignment="1">
      <alignment horizontal="center" vertical="center" wrapText="1"/>
    </xf>
    <xf numFmtId="0" fontId="57" fillId="0" borderId="10" xfId="63" applyNumberFormat="1" applyFont="1" applyFill="1" applyBorder="1" applyAlignment="1" applyProtection="1">
      <alignment horizontal="center" vertical="center" wrapText="1"/>
      <protection locked="0"/>
    </xf>
    <xf numFmtId="0" fontId="57" fillId="2" borderId="10" xfId="63" applyNumberFormat="1" applyFont="1" applyFill="1" applyBorder="1" applyAlignment="1" applyProtection="1">
      <alignment horizontal="center" vertical="center" wrapText="1"/>
      <protection locked="0"/>
    </xf>
    <xf numFmtId="176" fontId="25" fillId="2" borderId="4" xfId="0" applyNumberFormat="1" applyFont="1" applyFill="1" applyBorder="1" applyAlignment="1">
      <alignment horizontal="center" vertical="center" wrapText="1"/>
    </xf>
    <xf numFmtId="177" fontId="25" fillId="7" borderId="4" xfId="0" applyNumberFormat="1" applyFont="1" applyFill="1" applyBorder="1" applyAlignment="1">
      <alignment horizontal="center" vertical="center" wrapText="1"/>
    </xf>
    <xf numFmtId="177" fontId="25" fillId="7" borderId="12" xfId="62" applyNumberFormat="1" applyFont="1" applyFill="1" applyBorder="1" applyAlignment="1">
      <alignment horizontal="center" vertical="center" wrapText="1"/>
    </xf>
    <xf numFmtId="176" fontId="25" fillId="7" borderId="9" xfId="62" applyNumberFormat="1" applyFont="1" applyFill="1" applyBorder="1" applyAlignment="1">
      <alignment horizontal="center" vertical="center" wrapText="1"/>
    </xf>
    <xf numFmtId="10" fontId="25" fillId="7" borderId="9" xfId="62" applyNumberFormat="1" applyFont="1" applyFill="1" applyBorder="1" applyAlignment="1">
      <alignment horizontal="center" vertical="center" wrapText="1"/>
    </xf>
    <xf numFmtId="177" fontId="25" fillId="7" borderId="9" xfId="62" applyNumberFormat="1" applyFont="1" applyFill="1" applyBorder="1" applyAlignment="1">
      <alignment horizontal="center" vertical="center" wrapText="1"/>
    </xf>
    <xf numFmtId="0" fontId="25" fillId="8" borderId="4" xfId="63" applyFont="1" applyFill="1" applyBorder="1" applyAlignment="1" applyProtection="1">
      <alignment horizontal="center" vertical="center" wrapText="1"/>
      <protection locked="0"/>
    </xf>
    <xf numFmtId="176" fontId="25" fillId="7" borderId="10" xfId="62" applyNumberFormat="1" applyFont="1" applyFill="1" applyBorder="1" applyAlignment="1">
      <alignment horizontal="center" vertical="center" wrapText="1"/>
    </xf>
    <xf numFmtId="10" fontId="25" fillId="7" borderId="10" xfId="62" applyNumberFormat="1" applyFont="1" applyFill="1" applyBorder="1" applyAlignment="1">
      <alignment horizontal="center" vertical="center" wrapText="1"/>
    </xf>
    <xf numFmtId="177" fontId="25" fillId="7" borderId="10" xfId="62" applyNumberFormat="1" applyFont="1" applyFill="1" applyBorder="1" applyAlignment="1">
      <alignment horizontal="center" vertical="center" wrapText="1"/>
    </xf>
    <xf numFmtId="0" fontId="25" fillId="8" borderId="10" xfId="63" applyNumberFormat="1" applyFont="1" applyFill="1" applyBorder="1" applyAlignment="1" applyProtection="1">
      <alignment horizontal="center" vertical="center" wrapText="1"/>
      <protection locked="0"/>
    </xf>
    <xf numFmtId="176" fontId="25" fillId="7" borderId="4" xfId="10" applyNumberFormat="1" applyFont="1" applyFill="1" applyBorder="1" applyAlignment="1" applyProtection="1">
      <alignment horizontal="center" vertical="center" wrapText="1"/>
      <protection locked="0"/>
    </xf>
    <xf numFmtId="10" fontId="25" fillId="7" borderId="4" xfId="10" applyNumberFormat="1" applyFont="1" applyFill="1" applyBorder="1" applyAlignment="1" applyProtection="1">
      <alignment horizontal="center" vertical="center" wrapText="1"/>
      <protection locked="0"/>
    </xf>
    <xf numFmtId="179" fontId="25" fillId="7" borderId="4" xfId="10" applyNumberFormat="1" applyFont="1" applyFill="1" applyBorder="1" applyAlignment="1" applyProtection="1">
      <alignment horizontal="center" vertical="center" wrapText="1"/>
      <protection locked="0"/>
    </xf>
    <xf numFmtId="176" fontId="25" fillId="7" borderId="4" xfId="63" applyNumberFormat="1" applyFont="1" applyFill="1" applyBorder="1" applyAlignment="1" applyProtection="1">
      <alignment horizontal="center" vertical="center" wrapText="1"/>
      <protection locked="0"/>
    </xf>
    <xf numFmtId="179" fontId="25" fillId="7" borderId="4" xfId="63" applyNumberFormat="1" applyFont="1" applyFill="1" applyBorder="1" applyAlignment="1" applyProtection="1">
      <alignment horizontal="center" vertical="center" wrapText="1"/>
      <protection locked="0"/>
    </xf>
    <xf numFmtId="180" fontId="25" fillId="7" borderId="4" xfId="60" applyNumberFormat="1" applyFont="1" applyFill="1" applyBorder="1" applyAlignment="1" applyProtection="1">
      <alignment horizontal="center" vertical="center" wrapText="1"/>
      <protection locked="0"/>
    </xf>
    <xf numFmtId="10" fontId="25" fillId="7" borderId="4" xfId="41" applyNumberFormat="1" applyFont="1" applyFill="1" applyBorder="1" applyAlignment="1" applyProtection="1">
      <alignment horizontal="center" vertical="center" wrapText="1"/>
      <protection locked="0"/>
    </xf>
    <xf numFmtId="0" fontId="25" fillId="8" borderId="4" xfId="63" applyNumberFormat="1" applyFont="1" applyFill="1" applyBorder="1" applyAlignment="1" applyProtection="1">
      <alignment horizontal="center" vertical="center" wrapText="1"/>
      <protection locked="0"/>
    </xf>
    <xf numFmtId="10" fontId="25" fillId="7" borderId="4" xfId="63" applyNumberFormat="1" applyFont="1" applyFill="1" applyBorder="1" applyAlignment="1" applyProtection="1">
      <alignment horizontal="center" vertical="center" wrapText="1"/>
      <protection locked="0"/>
    </xf>
    <xf numFmtId="177" fontId="25" fillId="2" borderId="4" xfId="63" applyNumberFormat="1" applyFont="1" applyFill="1" applyBorder="1" applyAlignment="1" applyProtection="1">
      <alignment horizontal="center" vertical="center" wrapText="1"/>
      <protection locked="0"/>
    </xf>
    <xf numFmtId="178" fontId="25" fillId="7" borderId="4" xfId="63" applyNumberFormat="1" applyFont="1" applyFill="1" applyBorder="1" applyAlignment="1" applyProtection="1">
      <alignment horizontal="center" vertical="center" wrapText="1"/>
      <protection locked="0"/>
    </xf>
    <xf numFmtId="180" fontId="25" fillId="8" borderId="4" xfId="10" applyNumberFormat="1" applyFont="1" applyFill="1" applyBorder="1" applyAlignment="1" applyProtection="1">
      <alignment horizontal="center" vertical="center" wrapText="1"/>
      <protection locked="0"/>
    </xf>
    <xf numFmtId="176" fontId="25" fillId="2" borderId="4" xfId="10" applyNumberFormat="1" applyFont="1" applyFill="1" applyBorder="1" applyAlignment="1" applyProtection="1">
      <alignment horizontal="center" vertical="center" wrapText="1"/>
      <protection locked="0"/>
    </xf>
    <xf numFmtId="10" fontId="25" fillId="2" borderId="4" xfId="10" applyNumberFormat="1" applyFont="1" applyFill="1" applyBorder="1" applyAlignment="1" applyProtection="1">
      <alignment horizontal="center" vertical="center" wrapText="1"/>
      <protection locked="0"/>
    </xf>
    <xf numFmtId="179" fontId="25" fillId="2" borderId="4" xfId="10" applyNumberFormat="1" applyFont="1" applyFill="1" applyBorder="1" applyAlignment="1" applyProtection="1">
      <alignment horizontal="center" vertical="center" wrapText="1"/>
      <protection locked="0"/>
    </xf>
    <xf numFmtId="178" fontId="25" fillId="2" borderId="4" xfId="63" applyNumberFormat="1" applyFont="1" applyFill="1" applyBorder="1" applyAlignment="1" applyProtection="1">
      <alignment horizontal="center" vertical="center" wrapText="1"/>
      <protection locked="0"/>
    </xf>
    <xf numFmtId="180" fontId="57" fillId="2" borderId="10" xfId="10" applyNumberFormat="1" applyFont="1" applyFill="1" applyBorder="1" applyAlignment="1" applyProtection="1">
      <alignment horizontal="center" vertical="center" wrapText="1"/>
      <protection locked="0"/>
    </xf>
    <xf numFmtId="0" fontId="57" fillId="2" borderId="10" xfId="10" applyFont="1" applyFill="1" applyBorder="1" applyAlignment="1" applyProtection="1">
      <alignment horizontal="center" vertical="center" wrapText="1" shrinkToFit="1"/>
      <protection locked="0"/>
    </xf>
    <xf numFmtId="0" fontId="57" fillId="2" borderId="10" xfId="0" applyFont="1" applyFill="1" applyBorder="1" applyAlignment="1">
      <alignment horizontal="center" vertical="center" wrapText="1"/>
    </xf>
    <xf numFmtId="0" fontId="57" fillId="8" borderId="10" xfId="63" applyNumberFormat="1" applyFont="1" applyFill="1" applyBorder="1" applyAlignment="1" applyProtection="1">
      <alignment horizontal="center" vertical="center" wrapText="1"/>
      <protection locked="0"/>
    </xf>
    <xf numFmtId="178" fontId="25" fillId="7" borderId="4" xfId="10" applyNumberFormat="1" applyFont="1" applyFill="1" applyBorder="1" applyAlignment="1" applyProtection="1">
      <alignment horizontal="center" vertical="center" wrapText="1"/>
      <protection locked="0"/>
    </xf>
    <xf numFmtId="0" fontId="25" fillId="8" borderId="15" xfId="63" applyNumberFormat="1" applyFont="1" applyFill="1" applyBorder="1" applyAlignment="1" applyProtection="1">
      <alignment horizontal="center" vertical="center" wrapText="1"/>
      <protection locked="0"/>
    </xf>
    <xf numFmtId="176" fontId="25" fillId="7" borderId="4" xfId="0" applyNumberFormat="1" applyFont="1" applyFill="1" applyBorder="1" applyAlignment="1">
      <alignment horizontal="center" vertical="center" wrapText="1"/>
    </xf>
    <xf numFmtId="10" fontId="25" fillId="7" borderId="4" xfId="0" applyNumberFormat="1" applyFont="1" applyFill="1" applyBorder="1" applyAlignment="1">
      <alignment horizontal="center" vertical="center" wrapText="1"/>
    </xf>
    <xf numFmtId="0" fontId="25" fillId="2" borderId="4" xfId="10" applyFont="1" applyFill="1" applyBorder="1" applyAlignment="1" applyProtection="1">
      <alignment horizontal="center" vertical="center" wrapText="1" shrinkToFit="1"/>
      <protection locked="0"/>
    </xf>
    <xf numFmtId="0" fontId="34" fillId="8" borderId="10" xfId="63" applyNumberFormat="1" applyFont="1" applyFill="1" applyBorder="1" applyAlignment="1" applyProtection="1">
      <alignment horizontal="center" vertical="center" wrapText="1"/>
      <protection locked="0"/>
    </xf>
    <xf numFmtId="0" fontId="57" fillId="0" borderId="0" xfId="63" applyNumberFormat="1" applyFont="1" applyFill="1" applyAlignment="1" applyProtection="1">
      <alignment horizontal="center" vertical="center" wrapText="1"/>
      <protection locked="0"/>
    </xf>
    <xf numFmtId="0" fontId="35" fillId="0" borderId="0" xfId="63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>
      <alignment horizontal="center" vertical="center" wrapText="1"/>
    </xf>
    <xf numFmtId="0" fontId="25" fillId="2" borderId="4" xfId="10" applyNumberFormat="1" applyFont="1" applyFill="1" applyBorder="1" applyAlignment="1" applyProtection="1">
      <alignment horizontal="center" vertical="center" wrapText="1"/>
      <protection locked="0"/>
    </xf>
    <xf numFmtId="49" fontId="25" fillId="2" borderId="4" xfId="0" applyNumberFormat="1" applyFont="1" applyFill="1" applyBorder="1" applyAlignment="1">
      <alignment horizontal="left" vertical="center" wrapText="1"/>
    </xf>
    <xf numFmtId="0" fontId="21" fillId="2" borderId="0" xfId="63" applyNumberFormat="1" applyFont="1" applyFill="1" applyBorder="1" applyAlignment="1" applyProtection="1">
      <alignment horizontal="center" vertical="center" wrapText="1"/>
      <protection locked="0"/>
    </xf>
    <xf numFmtId="0" fontId="25" fillId="8" borderId="0" xfId="0" applyFont="1" applyFill="1" applyAlignment="1">
      <alignment horizontal="center" vertical="center"/>
    </xf>
    <xf numFmtId="0" fontId="36" fillId="0" borderId="0" xfId="20" applyFont="1" applyAlignment="1">
      <alignment vertical="center"/>
    </xf>
    <xf numFmtId="0" fontId="37" fillId="0" borderId="0" xfId="20" applyFont="1" applyAlignment="1">
      <alignment vertical="center"/>
    </xf>
    <xf numFmtId="0" fontId="26" fillId="9" borderId="4" xfId="20" applyFont="1" applyFill="1" applyBorder="1" applyAlignment="1">
      <alignment horizontal="center" vertical="center" wrapText="1"/>
    </xf>
    <xf numFmtId="0" fontId="39" fillId="9" borderId="4" xfId="20" applyFont="1" applyFill="1" applyBorder="1" applyAlignment="1">
      <alignment horizontal="center" vertical="center"/>
    </xf>
    <xf numFmtId="0" fontId="40" fillId="0" borderId="5" xfId="20" applyFont="1" applyFill="1" applyBorder="1" applyAlignment="1">
      <alignment horizontal="center" vertical="center" wrapText="1"/>
    </xf>
    <xf numFmtId="0" fontId="40" fillId="0" borderId="6" xfId="20" applyFont="1" applyFill="1" applyBorder="1" applyAlignment="1">
      <alignment horizontal="center" vertical="center" wrapText="1"/>
    </xf>
    <xf numFmtId="0" fontId="40" fillId="0" borderId="7" xfId="20" applyFont="1" applyFill="1" applyBorder="1" applyAlignment="1">
      <alignment horizontal="center" vertical="center" wrapText="1"/>
    </xf>
    <xf numFmtId="0" fontId="40" fillId="0" borderId="8" xfId="20" applyFont="1" applyFill="1" applyBorder="1" applyAlignment="1">
      <alignment horizontal="center" vertical="center" wrapText="1"/>
    </xf>
    <xf numFmtId="0" fontId="37" fillId="0" borderId="4" xfId="51" applyFont="1" applyBorder="1" applyAlignment="1">
      <alignment horizontal="center" vertical="center"/>
    </xf>
    <xf numFmtId="0" fontId="41" fillId="0" borderId="4" xfId="51" applyFont="1" applyBorder="1" applyAlignment="1">
      <alignment horizontal="center" vertical="center" wrapText="1"/>
    </xf>
    <xf numFmtId="0" fontId="41" fillId="0" borderId="4" xfId="51" applyFont="1" applyBorder="1" applyAlignment="1">
      <alignment horizontal="center" vertical="center"/>
    </xf>
    <xf numFmtId="0" fontId="30" fillId="2" borderId="1" xfId="63" applyNumberFormat="1" applyFont="1" applyFill="1" applyBorder="1" applyAlignment="1" applyProtection="1">
      <alignment horizontal="center" vertical="center" wrapText="1"/>
      <protection locked="0"/>
    </xf>
    <xf numFmtId="0" fontId="30" fillId="2" borderId="3" xfId="63" applyNumberFormat="1" applyFont="1" applyFill="1" applyBorder="1" applyAlignment="1" applyProtection="1">
      <alignment horizontal="center" vertical="center" wrapText="1"/>
      <protection locked="0"/>
    </xf>
    <xf numFmtId="178" fontId="30" fillId="2" borderId="4" xfId="0" applyNumberFormat="1" applyFont="1" applyFill="1" applyBorder="1" applyAlignment="1">
      <alignment horizontal="center" vertical="center" wrapText="1"/>
    </xf>
    <xf numFmtId="0" fontId="30" fillId="2" borderId="5" xfId="63" applyNumberFormat="1" applyFont="1" applyFill="1" applyBorder="1" applyAlignment="1" applyProtection="1">
      <alignment horizontal="center" vertical="center" wrapText="1"/>
      <protection locked="0"/>
    </xf>
    <xf numFmtId="0" fontId="30" fillId="2" borderId="12" xfId="63" applyNumberFormat="1" applyFont="1" applyFill="1" applyBorder="1" applyAlignment="1" applyProtection="1">
      <alignment horizontal="center" vertical="center" wrapText="1"/>
      <protection locked="0"/>
    </xf>
    <xf numFmtId="0" fontId="44" fillId="2" borderId="11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center" vertical="center" wrapText="1"/>
    </xf>
    <xf numFmtId="0" fontId="44" fillId="2" borderId="4" xfId="0" applyFont="1" applyFill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178" fontId="14" fillId="2" borderId="1" xfId="0" applyNumberFormat="1" applyFont="1" applyFill="1" applyBorder="1" applyAlignment="1">
      <alignment horizontal="center" vertical="center" wrapText="1"/>
    </xf>
    <xf numFmtId="178" fontId="14" fillId="2" borderId="3" xfId="0" applyNumberFormat="1" applyFont="1" applyFill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7" fillId="10" borderId="4" xfId="20" applyFont="1" applyFill="1" applyBorder="1" applyAlignment="1">
      <alignment horizontal="center" vertical="center"/>
    </xf>
    <xf numFmtId="49" fontId="48" fillId="10" borderId="4" xfId="0" applyNumberFormat="1" applyFont="1" applyFill="1" applyBorder="1" applyAlignment="1">
      <alignment horizontal="center" vertical="center" wrapText="1"/>
    </xf>
    <xf numFmtId="0" fontId="48" fillId="10" borderId="4" xfId="0" applyFont="1" applyFill="1" applyBorder="1" applyAlignment="1">
      <alignment horizontal="center" vertical="center" wrapText="1"/>
    </xf>
    <xf numFmtId="0" fontId="47" fillId="10" borderId="5" xfId="20" applyFont="1" applyFill="1" applyBorder="1" applyAlignment="1">
      <alignment horizontal="center" vertical="center" wrapText="1"/>
    </xf>
    <xf numFmtId="0" fontId="47" fillId="10" borderId="11" xfId="20" applyFont="1" applyFill="1" applyBorder="1" applyAlignment="1">
      <alignment horizontal="center" vertical="center" wrapText="1"/>
    </xf>
    <xf numFmtId="0" fontId="47" fillId="10" borderId="7" xfId="20" applyFont="1" applyFill="1" applyBorder="1" applyAlignment="1">
      <alignment horizontal="center" vertical="center" wrapText="1"/>
    </xf>
    <xf numFmtId="0" fontId="59" fillId="10" borderId="4" xfId="0" applyFont="1" applyFill="1" applyBorder="1" applyAlignment="1">
      <alignment horizontal="center" vertical="center" wrapText="1"/>
    </xf>
    <xf numFmtId="0" fontId="47" fillId="11" borderId="4" xfId="20" applyFont="1" applyFill="1" applyBorder="1" applyAlignment="1">
      <alignment horizontal="center" vertical="center"/>
    </xf>
    <xf numFmtId="0" fontId="47" fillId="11" borderId="10" xfId="20" applyFont="1" applyFill="1" applyBorder="1" applyAlignment="1">
      <alignment horizontal="center" vertical="center"/>
    </xf>
    <xf numFmtId="0" fontId="47" fillId="11" borderId="4" xfId="20" applyFont="1" applyFill="1" applyBorder="1" applyAlignment="1">
      <alignment horizontal="left" vertical="center"/>
    </xf>
    <xf numFmtId="0" fontId="47" fillId="3" borderId="4" xfId="20" applyFont="1" applyFill="1" applyBorder="1" applyAlignment="1">
      <alignment horizontal="center" vertical="center"/>
    </xf>
    <xf numFmtId="0" fontId="29" fillId="3" borderId="4" xfId="20" applyFont="1" applyFill="1" applyBorder="1" applyAlignment="1">
      <alignment horizontal="center" vertical="center" wrapText="1"/>
    </xf>
    <xf numFmtId="0" fontId="47" fillId="3" borderId="1" xfId="20" applyFont="1" applyFill="1" applyBorder="1" applyAlignment="1">
      <alignment vertical="center"/>
    </xf>
    <xf numFmtId="0" fontId="47" fillId="3" borderId="1" xfId="20" applyFont="1" applyFill="1" applyBorder="1" applyAlignment="1">
      <alignment horizontal="center" vertical="center"/>
    </xf>
    <xf numFmtId="49" fontId="47" fillId="3" borderId="1" xfId="0" applyNumberFormat="1" applyFont="1" applyFill="1" applyBorder="1" applyAlignment="1">
      <alignment horizontal="center" vertical="center" wrapText="1"/>
    </xf>
    <xf numFmtId="49" fontId="47" fillId="3" borderId="3" xfId="0" applyNumberFormat="1" applyFont="1" applyFill="1" applyBorder="1" applyAlignment="1">
      <alignment horizontal="center" vertical="center" wrapText="1"/>
    </xf>
    <xf numFmtId="178" fontId="47" fillId="3" borderId="4" xfId="59" applyNumberFormat="1" applyFont="1" applyFill="1" applyBorder="1" applyAlignment="1">
      <alignment horizontal="center" vertical="center" wrapText="1"/>
    </xf>
    <xf numFmtId="0" fontId="47" fillId="3" borderId="4" xfId="0" applyFont="1" applyFill="1" applyBorder="1" applyAlignment="1">
      <alignment horizontal="left" vertical="center" wrapText="1"/>
    </xf>
    <xf numFmtId="0" fontId="37" fillId="7" borderId="4" xfId="20" applyFont="1" applyFill="1" applyBorder="1" applyAlignment="1">
      <alignment horizontal="center" vertical="center"/>
    </xf>
    <xf numFmtId="0" fontId="37" fillId="0" borderId="1" xfId="20" applyFont="1" applyBorder="1" applyAlignment="1">
      <alignment horizontal="center" vertical="center"/>
    </xf>
    <xf numFmtId="0" fontId="37" fillId="0" borderId="3" xfId="20" applyFont="1" applyBorder="1" applyAlignment="1">
      <alignment horizontal="center" vertical="center"/>
    </xf>
    <xf numFmtId="0" fontId="37" fillId="0" borderId="4" xfId="20" applyFont="1" applyBorder="1" applyAlignment="1">
      <alignment vertical="center"/>
    </xf>
    <xf numFmtId="0" fontId="41" fillId="0" borderId="4" xfId="51" applyFont="1" applyBorder="1" applyAlignment="1">
      <alignment horizontal="left" vertical="center" wrapText="1"/>
    </xf>
    <xf numFmtId="0" fontId="47" fillId="10" borderId="6" xfId="20" applyFont="1" applyFill="1" applyBorder="1" applyAlignment="1">
      <alignment horizontal="center" vertical="center" wrapText="1"/>
    </xf>
    <xf numFmtId="0" fontId="47" fillId="10" borderId="12" xfId="20" applyFont="1" applyFill="1" applyBorder="1" applyAlignment="1">
      <alignment horizontal="center" vertical="center" wrapText="1"/>
    </xf>
    <xf numFmtId="0" fontId="47" fillId="10" borderId="9" xfId="20" applyFont="1" applyFill="1" applyBorder="1" applyAlignment="1">
      <alignment horizontal="center" vertical="center" wrapText="1"/>
    </xf>
    <xf numFmtId="0" fontId="47" fillId="10" borderId="6" xfId="20" applyFont="1" applyFill="1" applyBorder="1" applyAlignment="1">
      <alignment horizontal="center" vertical="center"/>
    </xf>
    <xf numFmtId="0" fontId="47" fillId="10" borderId="12" xfId="20" applyFont="1" applyFill="1" applyBorder="1" applyAlignment="1">
      <alignment horizontal="center" vertical="center"/>
    </xf>
    <xf numFmtId="0" fontId="47" fillId="10" borderId="0" xfId="20" applyFont="1" applyFill="1" applyAlignment="1">
      <alignment horizontal="center" vertical="center" wrapText="1"/>
    </xf>
    <xf numFmtId="0" fontId="47" fillId="10" borderId="14" xfId="20" applyFont="1" applyFill="1" applyBorder="1" applyAlignment="1">
      <alignment horizontal="center" vertical="center" wrapText="1"/>
    </xf>
    <xf numFmtId="0" fontId="47" fillId="10" borderId="16" xfId="20" applyFont="1" applyFill="1" applyBorder="1" applyAlignment="1">
      <alignment horizontal="center" vertical="center"/>
    </xf>
    <xf numFmtId="0" fontId="47" fillId="10" borderId="11" xfId="20" applyFont="1" applyFill="1" applyBorder="1" applyAlignment="1">
      <alignment horizontal="center" vertical="center"/>
    </xf>
    <xf numFmtId="0" fontId="47" fillId="10" borderId="0" xfId="20" applyFont="1" applyFill="1" applyAlignment="1">
      <alignment horizontal="center" vertical="center"/>
    </xf>
    <xf numFmtId="0" fontId="47" fillId="10" borderId="14" xfId="20" applyFont="1" applyFill="1" applyBorder="1" applyAlignment="1">
      <alignment horizontal="center" vertical="center"/>
    </xf>
    <xf numFmtId="0" fontId="47" fillId="10" borderId="8" xfId="20" applyFont="1" applyFill="1" applyBorder="1" applyAlignment="1">
      <alignment horizontal="center" vertical="center" wrapText="1"/>
    </xf>
    <xf numFmtId="0" fontId="47" fillId="10" borderId="13" xfId="20" applyFont="1" applyFill="1" applyBorder="1" applyAlignment="1">
      <alignment horizontal="center" vertical="center" wrapText="1"/>
    </xf>
    <xf numFmtId="0" fontId="47" fillId="10" borderId="10" xfId="20" applyFont="1" applyFill="1" applyBorder="1" applyAlignment="1">
      <alignment horizontal="center" vertical="center"/>
    </xf>
    <xf numFmtId="0" fontId="47" fillId="10" borderId="7" xfId="20" applyFont="1" applyFill="1" applyBorder="1" applyAlignment="1">
      <alignment horizontal="center" vertical="center"/>
    </xf>
    <xf numFmtId="0" fontId="47" fillId="10" borderId="8" xfId="20" applyFont="1" applyFill="1" applyBorder="1" applyAlignment="1">
      <alignment horizontal="center" vertical="center"/>
    </xf>
    <xf numFmtId="0" fontId="47" fillId="10" borderId="13" xfId="20" applyFont="1" applyFill="1" applyBorder="1" applyAlignment="1">
      <alignment horizontal="center" vertical="center"/>
    </xf>
    <xf numFmtId="0" fontId="47" fillId="3" borderId="2" xfId="20" applyFont="1" applyFill="1" applyBorder="1" applyAlignment="1">
      <alignment horizontal="center" vertical="center"/>
    </xf>
    <xf numFmtId="0" fontId="47" fillId="3" borderId="3" xfId="20" applyFont="1" applyFill="1" applyBorder="1" applyAlignment="1">
      <alignment horizontal="center" vertical="center"/>
    </xf>
    <xf numFmtId="0" fontId="37" fillId="0" borderId="1" xfId="20" applyFont="1" applyFill="1" applyBorder="1" applyAlignment="1">
      <alignment horizontal="center" vertical="center"/>
    </xf>
    <xf numFmtId="0" fontId="51" fillId="0" borderId="0" xfId="20" applyFont="1" applyFill="1" applyBorder="1" applyAlignment="1">
      <alignment horizontal="left" vertical="center" wrapText="1"/>
    </xf>
    <xf numFmtId="0" fontId="40" fillId="0" borderId="12" xfId="20" applyFont="1" applyFill="1" applyBorder="1" applyAlignment="1">
      <alignment horizontal="center" vertical="center" wrapText="1"/>
    </xf>
    <xf numFmtId="0" fontId="40" fillId="0" borderId="13" xfId="20" applyFont="1" applyFill="1" applyBorder="1" applyAlignment="1">
      <alignment horizontal="center" vertical="center" wrapText="1"/>
    </xf>
    <xf numFmtId="0" fontId="37" fillId="0" borderId="4" xfId="20" applyFont="1" applyBorder="1" applyAlignment="1">
      <alignment horizontal="center" vertical="center"/>
    </xf>
    <xf numFmtId="0" fontId="41" fillId="0" borderId="4" xfId="20" applyFont="1" applyBorder="1" applyAlignment="1">
      <alignment horizontal="center" vertical="center"/>
    </xf>
    <xf numFmtId="0" fontId="37" fillId="0" borderId="4" xfId="20" applyFont="1" applyBorder="1" applyAlignment="1">
      <alignment horizontal="left" vertical="center"/>
    </xf>
    <xf numFmtId="0" fontId="36" fillId="0" borderId="0" xfId="20" applyFont="1" applyBorder="1" applyAlignment="1">
      <alignment vertical="center"/>
    </xf>
    <xf numFmtId="58" fontId="52" fillId="0" borderId="4" xfId="20" applyNumberFormat="1" applyFont="1" applyBorder="1" applyAlignment="1">
      <alignment horizontal="center" vertical="center" shrinkToFit="1"/>
    </xf>
    <xf numFmtId="0" fontId="37" fillId="0" borderId="0" xfId="20" applyFont="1" applyFill="1" applyBorder="1" applyAlignment="1">
      <alignment vertical="center"/>
    </xf>
    <xf numFmtId="0" fontId="47" fillId="4" borderId="0" xfId="0" applyFont="1" applyFill="1" applyAlignment="1">
      <alignment horizontal="center" vertical="center"/>
    </xf>
    <xf numFmtId="0" fontId="60" fillId="0" borderId="4" xfId="0" applyFont="1" applyBorder="1" applyAlignment="1">
      <alignment horizontal="center" vertical="center"/>
    </xf>
    <xf numFmtId="0" fontId="61" fillId="4" borderId="0" xfId="0" applyFont="1" applyFill="1" applyAlignment="1">
      <alignment vertical="center"/>
    </xf>
    <xf numFmtId="0" fontId="37" fillId="4" borderId="4" xfId="0" applyFont="1" applyFill="1" applyBorder="1" applyAlignment="1">
      <alignment horizontal="center" vertical="center"/>
    </xf>
    <xf numFmtId="0" fontId="62" fillId="4" borderId="4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BOM_Level_Below3" xfId="10"/>
    <cellStyle name="60% - 强调文字颜色 3" xfId="11" builtinId="40"/>
    <cellStyle name="超链接" xfId="12" builtinId="8"/>
    <cellStyle name="样式 1 5" xfId="13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样式 1 2" xfId="3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BOM_Level_Below3 4" xfId="41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常规 3 2" xfId="46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常规 2 2" xfId="51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BOM_Level_1" xfId="58"/>
    <cellStyle name="常规 5" xfId="59"/>
    <cellStyle name="BOM_Level_Below3 3" xfId="60"/>
    <cellStyle name="常规 2" xfId="61"/>
    <cellStyle name="常规 3" xfId="62"/>
    <cellStyle name="样式 1" xfId="63"/>
  </cellStyles>
  <dxfs count="7">
    <dxf>
      <font>
        <b val="1"/>
        <i val="0"/>
        <color indexed="10"/>
      </font>
      <fill>
        <patternFill patternType="solid">
          <bgColor indexed="55"/>
        </patternFill>
      </fill>
    </dxf>
    <dxf>
      <fill>
        <patternFill patternType="solid">
          <bgColor indexed="23"/>
        </patternFill>
      </fill>
    </dxf>
    <dxf>
      <font>
        <b val="1"/>
        <i val="0"/>
        <color indexed="36"/>
      </font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9.xml"/><Relationship Id="rId17" Type="http://schemas.openxmlformats.org/officeDocument/2006/relationships/externalLink" Target="externalLinks/externalLink8.xml"/><Relationship Id="rId16" Type="http://schemas.openxmlformats.org/officeDocument/2006/relationships/externalLink" Target="externalLinks/externalLink7.xml"/><Relationship Id="rId15" Type="http://schemas.openxmlformats.org/officeDocument/2006/relationships/externalLink" Target="externalLinks/externalLink6.xml"/><Relationship Id="rId14" Type="http://schemas.openxmlformats.org/officeDocument/2006/relationships/externalLink" Target="externalLinks/externalLink5.xml"/><Relationship Id="rId13" Type="http://schemas.openxmlformats.org/officeDocument/2006/relationships/externalLink" Target="externalLinks/externalLink4.xml"/><Relationship Id="rId12" Type="http://schemas.openxmlformats.org/officeDocument/2006/relationships/externalLink" Target="externalLinks/externalLink3.xml"/><Relationship Id="rId11" Type="http://schemas.openxmlformats.org/officeDocument/2006/relationships/externalLink" Target="externalLinks/externalLink2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emf"/><Relationship Id="rId8" Type="http://schemas.openxmlformats.org/officeDocument/2006/relationships/image" Target="../media/image9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0" Type="http://schemas.openxmlformats.org/officeDocument/2006/relationships/image" Target="../media/image51.png"/><Relationship Id="rId5" Type="http://schemas.openxmlformats.org/officeDocument/2006/relationships/image" Target="../media/image6.emf"/><Relationship Id="rId49" Type="http://schemas.openxmlformats.org/officeDocument/2006/relationships/image" Target="../media/image50.wmf"/><Relationship Id="rId48" Type="http://schemas.openxmlformats.org/officeDocument/2006/relationships/image" Target="../media/image49.emf"/><Relationship Id="rId47" Type="http://schemas.openxmlformats.org/officeDocument/2006/relationships/image" Target="../media/image48.wmf"/><Relationship Id="rId46" Type="http://schemas.openxmlformats.org/officeDocument/2006/relationships/image" Target="../media/image47.emf"/><Relationship Id="rId45" Type="http://schemas.openxmlformats.org/officeDocument/2006/relationships/image" Target="../media/image46.png"/><Relationship Id="rId44" Type="http://schemas.openxmlformats.org/officeDocument/2006/relationships/image" Target="../media/image45.emf"/><Relationship Id="rId43" Type="http://schemas.openxmlformats.org/officeDocument/2006/relationships/image" Target="../media/image44.emf"/><Relationship Id="rId42" Type="http://schemas.openxmlformats.org/officeDocument/2006/relationships/image" Target="../media/image43.wmf"/><Relationship Id="rId41" Type="http://schemas.openxmlformats.org/officeDocument/2006/relationships/image" Target="../media/image42.wmf"/><Relationship Id="rId40" Type="http://schemas.openxmlformats.org/officeDocument/2006/relationships/image" Target="../media/image41.wmf"/><Relationship Id="rId4" Type="http://schemas.openxmlformats.org/officeDocument/2006/relationships/image" Target="../media/image5.emf"/><Relationship Id="rId39" Type="http://schemas.openxmlformats.org/officeDocument/2006/relationships/image" Target="../media/image40.wmf"/><Relationship Id="rId38" Type="http://schemas.openxmlformats.org/officeDocument/2006/relationships/image" Target="../media/image39.wmf"/><Relationship Id="rId37" Type="http://schemas.openxmlformats.org/officeDocument/2006/relationships/image" Target="../media/image38.wmf"/><Relationship Id="rId36" Type="http://schemas.openxmlformats.org/officeDocument/2006/relationships/image" Target="../media/image37.wmf"/><Relationship Id="rId35" Type="http://schemas.openxmlformats.org/officeDocument/2006/relationships/image" Target="../media/image36.wmf"/><Relationship Id="rId34" Type="http://schemas.openxmlformats.org/officeDocument/2006/relationships/image" Target="../media/image35.emf"/><Relationship Id="rId33" Type="http://schemas.openxmlformats.org/officeDocument/2006/relationships/image" Target="../media/image34.emf"/><Relationship Id="rId32" Type="http://schemas.openxmlformats.org/officeDocument/2006/relationships/image" Target="../media/image33.emf"/><Relationship Id="rId31" Type="http://schemas.openxmlformats.org/officeDocument/2006/relationships/image" Target="../media/image32.emf"/><Relationship Id="rId30" Type="http://schemas.openxmlformats.org/officeDocument/2006/relationships/image" Target="../media/image31.emf"/><Relationship Id="rId3" Type="http://schemas.openxmlformats.org/officeDocument/2006/relationships/image" Target="../media/image4.emf"/><Relationship Id="rId29" Type="http://schemas.openxmlformats.org/officeDocument/2006/relationships/image" Target="../media/image30.emf"/><Relationship Id="rId28" Type="http://schemas.openxmlformats.org/officeDocument/2006/relationships/image" Target="../media/image29.emf"/><Relationship Id="rId27" Type="http://schemas.openxmlformats.org/officeDocument/2006/relationships/image" Target="../media/image28.emf"/><Relationship Id="rId26" Type="http://schemas.openxmlformats.org/officeDocument/2006/relationships/image" Target="../media/image27.emf"/><Relationship Id="rId25" Type="http://schemas.openxmlformats.org/officeDocument/2006/relationships/image" Target="../media/image26.emf"/><Relationship Id="rId24" Type="http://schemas.openxmlformats.org/officeDocument/2006/relationships/image" Target="../media/image25.emf"/><Relationship Id="rId23" Type="http://schemas.openxmlformats.org/officeDocument/2006/relationships/image" Target="../media/image24.emf"/><Relationship Id="rId22" Type="http://schemas.openxmlformats.org/officeDocument/2006/relationships/image" Target="../media/image23.emf"/><Relationship Id="rId21" Type="http://schemas.openxmlformats.org/officeDocument/2006/relationships/image" Target="../media/image22.emf"/><Relationship Id="rId20" Type="http://schemas.openxmlformats.org/officeDocument/2006/relationships/image" Target="../media/image21.emf"/><Relationship Id="rId2" Type="http://schemas.openxmlformats.org/officeDocument/2006/relationships/image" Target="../media/image3.emf"/><Relationship Id="rId19" Type="http://schemas.openxmlformats.org/officeDocument/2006/relationships/image" Target="../media/image20.emf"/><Relationship Id="rId18" Type="http://schemas.openxmlformats.org/officeDocument/2006/relationships/image" Target="../media/image19.emf"/><Relationship Id="rId17" Type="http://schemas.openxmlformats.org/officeDocument/2006/relationships/image" Target="../media/image18.emf"/><Relationship Id="rId16" Type="http://schemas.openxmlformats.org/officeDocument/2006/relationships/image" Target="../media/image17.emf"/><Relationship Id="rId15" Type="http://schemas.openxmlformats.org/officeDocument/2006/relationships/image" Target="../media/image16.emf"/><Relationship Id="rId14" Type="http://schemas.openxmlformats.org/officeDocument/2006/relationships/image" Target="../media/image15.emf"/><Relationship Id="rId13" Type="http://schemas.openxmlformats.org/officeDocument/2006/relationships/image" Target="../media/image14.emf"/><Relationship Id="rId12" Type="http://schemas.openxmlformats.org/officeDocument/2006/relationships/image" Target="../media/image13.emf"/><Relationship Id="rId11" Type="http://schemas.openxmlformats.org/officeDocument/2006/relationships/image" Target="../media/image12.emf"/><Relationship Id="rId10" Type="http://schemas.openxmlformats.org/officeDocument/2006/relationships/image" Target="../media/image11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9.emf"/><Relationship Id="rId8" Type="http://schemas.openxmlformats.org/officeDocument/2006/relationships/image" Target="../media/image58.emf"/><Relationship Id="rId7" Type="http://schemas.openxmlformats.org/officeDocument/2006/relationships/image" Target="../media/image57.emf"/><Relationship Id="rId6" Type="http://schemas.openxmlformats.org/officeDocument/2006/relationships/image" Target="../media/image43.wmf"/><Relationship Id="rId5" Type="http://schemas.openxmlformats.org/officeDocument/2006/relationships/image" Target="../media/image56.wmf"/><Relationship Id="rId4" Type="http://schemas.openxmlformats.org/officeDocument/2006/relationships/image" Target="../media/image55.wmf"/><Relationship Id="rId3" Type="http://schemas.openxmlformats.org/officeDocument/2006/relationships/image" Target="../media/image54.wmf"/><Relationship Id="rId2" Type="http://schemas.openxmlformats.org/officeDocument/2006/relationships/image" Target="../media/image53.wmf"/><Relationship Id="rId12" Type="http://schemas.openxmlformats.org/officeDocument/2006/relationships/image" Target="../media/image62.png"/><Relationship Id="rId11" Type="http://schemas.openxmlformats.org/officeDocument/2006/relationships/image" Target="../media/image61.wmf"/><Relationship Id="rId10" Type="http://schemas.openxmlformats.org/officeDocument/2006/relationships/image" Target="../media/image60.wmf"/><Relationship Id="rId1" Type="http://schemas.openxmlformats.org/officeDocument/2006/relationships/image" Target="../media/image52.wmf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71.emf"/><Relationship Id="rId8" Type="http://schemas.openxmlformats.org/officeDocument/2006/relationships/image" Target="../media/image70.emf"/><Relationship Id="rId7" Type="http://schemas.openxmlformats.org/officeDocument/2006/relationships/image" Target="../media/image69.emf"/><Relationship Id="rId6" Type="http://schemas.openxmlformats.org/officeDocument/2006/relationships/image" Target="../media/image68.emf"/><Relationship Id="rId5" Type="http://schemas.openxmlformats.org/officeDocument/2006/relationships/image" Target="../media/image67.emf"/><Relationship Id="rId4" Type="http://schemas.openxmlformats.org/officeDocument/2006/relationships/image" Target="../media/image66.emf"/><Relationship Id="rId37" Type="http://schemas.openxmlformats.org/officeDocument/2006/relationships/image" Target="../media/image40.wmf"/><Relationship Id="rId36" Type="http://schemas.openxmlformats.org/officeDocument/2006/relationships/image" Target="../media/image97.wmf"/><Relationship Id="rId35" Type="http://schemas.openxmlformats.org/officeDocument/2006/relationships/image" Target="../media/image96.wmf"/><Relationship Id="rId34" Type="http://schemas.openxmlformats.org/officeDocument/2006/relationships/image" Target="../media/image95.emf"/><Relationship Id="rId33" Type="http://schemas.openxmlformats.org/officeDocument/2006/relationships/image" Target="../media/image94.emf"/><Relationship Id="rId32" Type="http://schemas.openxmlformats.org/officeDocument/2006/relationships/image" Target="../media/image93.emf"/><Relationship Id="rId31" Type="http://schemas.openxmlformats.org/officeDocument/2006/relationships/image" Target="../media/image92.emf"/><Relationship Id="rId30" Type="http://schemas.openxmlformats.org/officeDocument/2006/relationships/image" Target="../media/image91.emf"/><Relationship Id="rId3" Type="http://schemas.openxmlformats.org/officeDocument/2006/relationships/image" Target="../media/image65.emf"/><Relationship Id="rId29" Type="http://schemas.openxmlformats.org/officeDocument/2006/relationships/image" Target="../media/image58.emf"/><Relationship Id="rId28" Type="http://schemas.openxmlformats.org/officeDocument/2006/relationships/image" Target="../media/image90.wmf"/><Relationship Id="rId27" Type="http://schemas.openxmlformats.org/officeDocument/2006/relationships/image" Target="../media/image89.wmf"/><Relationship Id="rId26" Type="http://schemas.openxmlformats.org/officeDocument/2006/relationships/image" Target="../media/image88.wmf"/><Relationship Id="rId25" Type="http://schemas.openxmlformats.org/officeDocument/2006/relationships/image" Target="../media/image87.wmf"/><Relationship Id="rId24" Type="http://schemas.openxmlformats.org/officeDocument/2006/relationships/image" Target="../media/image86.jpeg"/><Relationship Id="rId23" Type="http://schemas.openxmlformats.org/officeDocument/2006/relationships/image" Target="../media/image85.wmf"/><Relationship Id="rId22" Type="http://schemas.openxmlformats.org/officeDocument/2006/relationships/image" Target="../media/image84.wmf"/><Relationship Id="rId21" Type="http://schemas.openxmlformats.org/officeDocument/2006/relationships/image" Target="../media/image83.emf"/><Relationship Id="rId20" Type="http://schemas.openxmlformats.org/officeDocument/2006/relationships/image" Target="../media/image82.emf"/><Relationship Id="rId2" Type="http://schemas.openxmlformats.org/officeDocument/2006/relationships/image" Target="../media/image64.emf"/><Relationship Id="rId19" Type="http://schemas.openxmlformats.org/officeDocument/2006/relationships/image" Target="../media/image81.emf"/><Relationship Id="rId18" Type="http://schemas.openxmlformats.org/officeDocument/2006/relationships/image" Target="../media/image80.emf"/><Relationship Id="rId17" Type="http://schemas.openxmlformats.org/officeDocument/2006/relationships/image" Target="../media/image79.emf"/><Relationship Id="rId16" Type="http://schemas.openxmlformats.org/officeDocument/2006/relationships/image" Target="../media/image78.emf"/><Relationship Id="rId15" Type="http://schemas.openxmlformats.org/officeDocument/2006/relationships/image" Target="../media/image77.emf"/><Relationship Id="rId14" Type="http://schemas.openxmlformats.org/officeDocument/2006/relationships/image" Target="../media/image76.emf"/><Relationship Id="rId13" Type="http://schemas.openxmlformats.org/officeDocument/2006/relationships/image" Target="../media/image75.emf"/><Relationship Id="rId12" Type="http://schemas.openxmlformats.org/officeDocument/2006/relationships/image" Target="../media/image74.emf"/><Relationship Id="rId11" Type="http://schemas.openxmlformats.org/officeDocument/2006/relationships/image" Target="../media/image73.emf"/><Relationship Id="rId10" Type="http://schemas.openxmlformats.org/officeDocument/2006/relationships/image" Target="../media/image72.emf"/><Relationship Id="rId1" Type="http://schemas.openxmlformats.org/officeDocument/2006/relationships/image" Target="../media/image6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8.wmf"/></Relationships>
</file>

<file path=xl/drawings/_rels/drawing6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emf"/><Relationship Id="rId8" Type="http://schemas.openxmlformats.org/officeDocument/2006/relationships/image" Target="../media/image10.emf"/><Relationship Id="rId7" Type="http://schemas.openxmlformats.org/officeDocument/2006/relationships/image" Target="../media/image8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6" Type="http://schemas.openxmlformats.org/officeDocument/2006/relationships/image" Target="../media/image51.png"/><Relationship Id="rId45" Type="http://schemas.openxmlformats.org/officeDocument/2006/relationships/image" Target="../media/image50.wmf"/><Relationship Id="rId44" Type="http://schemas.openxmlformats.org/officeDocument/2006/relationships/image" Target="../media/image49.emf"/><Relationship Id="rId43" Type="http://schemas.openxmlformats.org/officeDocument/2006/relationships/image" Target="../media/image46.png"/><Relationship Id="rId42" Type="http://schemas.openxmlformats.org/officeDocument/2006/relationships/image" Target="../media/image47.emf"/><Relationship Id="rId41" Type="http://schemas.openxmlformats.org/officeDocument/2006/relationships/image" Target="../media/image104.emf"/><Relationship Id="rId40" Type="http://schemas.openxmlformats.org/officeDocument/2006/relationships/image" Target="../media/image45.emf"/><Relationship Id="rId4" Type="http://schemas.openxmlformats.org/officeDocument/2006/relationships/image" Target="../media/image5.emf"/><Relationship Id="rId39" Type="http://schemas.openxmlformats.org/officeDocument/2006/relationships/image" Target="../media/image103.wmf"/><Relationship Id="rId38" Type="http://schemas.openxmlformats.org/officeDocument/2006/relationships/image" Target="../media/image102.wmf"/><Relationship Id="rId37" Type="http://schemas.openxmlformats.org/officeDocument/2006/relationships/image" Target="../media/image101.wmf"/><Relationship Id="rId36" Type="http://schemas.openxmlformats.org/officeDocument/2006/relationships/image" Target="../media/image100.wmf"/><Relationship Id="rId35" Type="http://schemas.openxmlformats.org/officeDocument/2006/relationships/image" Target="../media/image42.wmf"/><Relationship Id="rId34" Type="http://schemas.openxmlformats.org/officeDocument/2006/relationships/image" Target="../media/image48.wmf"/><Relationship Id="rId33" Type="http://schemas.openxmlformats.org/officeDocument/2006/relationships/image" Target="../media/image99.wmf"/><Relationship Id="rId32" Type="http://schemas.openxmlformats.org/officeDocument/2006/relationships/image" Target="../media/image36.wmf"/><Relationship Id="rId31" Type="http://schemas.openxmlformats.org/officeDocument/2006/relationships/image" Target="../media/image35.emf"/><Relationship Id="rId30" Type="http://schemas.openxmlformats.org/officeDocument/2006/relationships/image" Target="../media/image34.emf"/><Relationship Id="rId3" Type="http://schemas.openxmlformats.org/officeDocument/2006/relationships/image" Target="../media/image4.emf"/><Relationship Id="rId29" Type="http://schemas.openxmlformats.org/officeDocument/2006/relationships/image" Target="../media/image33.emf"/><Relationship Id="rId28" Type="http://schemas.openxmlformats.org/officeDocument/2006/relationships/image" Target="../media/image31.emf"/><Relationship Id="rId27" Type="http://schemas.openxmlformats.org/officeDocument/2006/relationships/image" Target="../media/image30.emf"/><Relationship Id="rId26" Type="http://schemas.openxmlformats.org/officeDocument/2006/relationships/image" Target="../media/image29.emf"/><Relationship Id="rId25" Type="http://schemas.openxmlformats.org/officeDocument/2006/relationships/image" Target="../media/image28.emf"/><Relationship Id="rId24" Type="http://schemas.openxmlformats.org/officeDocument/2006/relationships/image" Target="../media/image27.emf"/><Relationship Id="rId23" Type="http://schemas.openxmlformats.org/officeDocument/2006/relationships/image" Target="../media/image26.emf"/><Relationship Id="rId22" Type="http://schemas.openxmlformats.org/officeDocument/2006/relationships/image" Target="../media/image25.emf"/><Relationship Id="rId21" Type="http://schemas.openxmlformats.org/officeDocument/2006/relationships/image" Target="../media/image24.emf"/><Relationship Id="rId20" Type="http://schemas.openxmlformats.org/officeDocument/2006/relationships/image" Target="../media/image23.emf"/><Relationship Id="rId2" Type="http://schemas.openxmlformats.org/officeDocument/2006/relationships/image" Target="../media/image3.emf"/><Relationship Id="rId19" Type="http://schemas.openxmlformats.org/officeDocument/2006/relationships/image" Target="../media/image22.emf"/><Relationship Id="rId18" Type="http://schemas.openxmlformats.org/officeDocument/2006/relationships/image" Target="../media/image21.emf"/><Relationship Id="rId17" Type="http://schemas.openxmlformats.org/officeDocument/2006/relationships/image" Target="../media/image20.emf"/><Relationship Id="rId16" Type="http://schemas.openxmlformats.org/officeDocument/2006/relationships/image" Target="../media/image19.emf"/><Relationship Id="rId15" Type="http://schemas.openxmlformats.org/officeDocument/2006/relationships/image" Target="../media/image18.emf"/><Relationship Id="rId14" Type="http://schemas.openxmlformats.org/officeDocument/2006/relationships/image" Target="../media/image17.emf"/><Relationship Id="rId13" Type="http://schemas.openxmlformats.org/officeDocument/2006/relationships/image" Target="../media/image15.emf"/><Relationship Id="rId12" Type="http://schemas.openxmlformats.org/officeDocument/2006/relationships/image" Target="../media/image14.emf"/><Relationship Id="rId11" Type="http://schemas.openxmlformats.org/officeDocument/2006/relationships/image" Target="../media/image13.emf"/><Relationship Id="rId10" Type="http://schemas.openxmlformats.org/officeDocument/2006/relationships/image" Target="../media/image12.emf"/><Relationship Id="rId1" Type="http://schemas.openxmlformats.org/officeDocument/2006/relationships/image" Target="../media/image2.emf"/></Relationships>
</file>

<file path=xl/drawings/_rels/drawing7.xml.rels><?xml version="1.0" encoding="UTF-8" standalone="yes"?>
<Relationships xmlns="http://schemas.openxmlformats.org/package/2006/relationships"><Relationship Id="rId9" Type="http://schemas.openxmlformats.org/officeDocument/2006/relationships/image" Target="../media/image61.wmf"/><Relationship Id="rId8" Type="http://schemas.openxmlformats.org/officeDocument/2006/relationships/image" Target="../media/image103.wmf"/><Relationship Id="rId7" Type="http://schemas.openxmlformats.org/officeDocument/2006/relationships/image" Target="../media/image56.wmf"/><Relationship Id="rId6" Type="http://schemas.openxmlformats.org/officeDocument/2006/relationships/image" Target="../media/image108.wmf"/><Relationship Id="rId5" Type="http://schemas.openxmlformats.org/officeDocument/2006/relationships/image" Target="../media/image107.wmf"/><Relationship Id="rId4" Type="http://schemas.openxmlformats.org/officeDocument/2006/relationships/image" Target="../media/image106.wmf"/><Relationship Id="rId3" Type="http://schemas.openxmlformats.org/officeDocument/2006/relationships/image" Target="../media/image105.wmf"/><Relationship Id="rId2" Type="http://schemas.openxmlformats.org/officeDocument/2006/relationships/image" Target="../media/image53.wmf"/><Relationship Id="rId10" Type="http://schemas.openxmlformats.org/officeDocument/2006/relationships/image" Target="../media/image62.png"/><Relationship Id="rId1" Type="http://schemas.openxmlformats.org/officeDocument/2006/relationships/image" Target="../media/image60.wmf"/></Relationships>
</file>

<file path=xl/drawings/_rels/drawing8.xml.rels><?xml version="1.0" encoding="UTF-8" standalone="yes"?>
<Relationships xmlns="http://schemas.openxmlformats.org/package/2006/relationships"><Relationship Id="rId9" Type="http://schemas.openxmlformats.org/officeDocument/2006/relationships/image" Target="../media/image93.emf"/><Relationship Id="rId8" Type="http://schemas.openxmlformats.org/officeDocument/2006/relationships/image" Target="../media/image70.emf"/><Relationship Id="rId7" Type="http://schemas.openxmlformats.org/officeDocument/2006/relationships/image" Target="../media/image69.emf"/><Relationship Id="rId6" Type="http://schemas.openxmlformats.org/officeDocument/2006/relationships/image" Target="../media/image68.emf"/><Relationship Id="rId5" Type="http://schemas.openxmlformats.org/officeDocument/2006/relationships/image" Target="../media/image67.emf"/><Relationship Id="rId4" Type="http://schemas.openxmlformats.org/officeDocument/2006/relationships/image" Target="../media/image66.emf"/><Relationship Id="rId31" Type="http://schemas.openxmlformats.org/officeDocument/2006/relationships/image" Target="../media/image110.wmf"/><Relationship Id="rId30" Type="http://schemas.openxmlformats.org/officeDocument/2006/relationships/image" Target="../media/image109.wmf"/><Relationship Id="rId3" Type="http://schemas.openxmlformats.org/officeDocument/2006/relationships/image" Target="../media/image65.emf"/><Relationship Id="rId29" Type="http://schemas.openxmlformats.org/officeDocument/2006/relationships/image" Target="../media/image100.wmf"/><Relationship Id="rId28" Type="http://schemas.openxmlformats.org/officeDocument/2006/relationships/image" Target="../media/image96.wmf"/><Relationship Id="rId27" Type="http://schemas.openxmlformats.org/officeDocument/2006/relationships/image" Target="../media/image85.wmf"/><Relationship Id="rId26" Type="http://schemas.openxmlformats.org/officeDocument/2006/relationships/image" Target="../media/image84.wmf"/><Relationship Id="rId25" Type="http://schemas.openxmlformats.org/officeDocument/2006/relationships/image" Target="../media/image92.emf"/><Relationship Id="rId24" Type="http://schemas.openxmlformats.org/officeDocument/2006/relationships/image" Target="../media/image83.emf"/><Relationship Id="rId23" Type="http://schemas.openxmlformats.org/officeDocument/2006/relationships/image" Target="../media/image82.emf"/><Relationship Id="rId22" Type="http://schemas.openxmlformats.org/officeDocument/2006/relationships/image" Target="../media/image81.emf"/><Relationship Id="rId21" Type="http://schemas.openxmlformats.org/officeDocument/2006/relationships/image" Target="../media/image80.emf"/><Relationship Id="rId20" Type="http://schemas.openxmlformats.org/officeDocument/2006/relationships/image" Target="../media/image78.emf"/><Relationship Id="rId2" Type="http://schemas.openxmlformats.org/officeDocument/2006/relationships/image" Target="../media/image64.emf"/><Relationship Id="rId19" Type="http://schemas.openxmlformats.org/officeDocument/2006/relationships/image" Target="../media/image91.emf"/><Relationship Id="rId18" Type="http://schemas.openxmlformats.org/officeDocument/2006/relationships/image" Target="../media/image77.emf"/><Relationship Id="rId17" Type="http://schemas.openxmlformats.org/officeDocument/2006/relationships/image" Target="../media/image76.emf"/><Relationship Id="rId16" Type="http://schemas.openxmlformats.org/officeDocument/2006/relationships/image" Target="../media/image75.emf"/><Relationship Id="rId15" Type="http://schemas.openxmlformats.org/officeDocument/2006/relationships/image" Target="../media/image74.emf"/><Relationship Id="rId14" Type="http://schemas.openxmlformats.org/officeDocument/2006/relationships/image" Target="../media/image72.emf"/><Relationship Id="rId13" Type="http://schemas.openxmlformats.org/officeDocument/2006/relationships/image" Target="../media/image71.emf"/><Relationship Id="rId12" Type="http://schemas.openxmlformats.org/officeDocument/2006/relationships/image" Target="../media/image58.emf"/><Relationship Id="rId11" Type="http://schemas.openxmlformats.org/officeDocument/2006/relationships/image" Target="../media/image95.emf"/><Relationship Id="rId10" Type="http://schemas.openxmlformats.org/officeDocument/2006/relationships/image" Target="../media/image94.emf"/><Relationship Id="rId1" Type="http://schemas.openxmlformats.org/officeDocument/2006/relationships/image" Target="../media/image63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295275</xdr:colOff>
      <xdr:row>5</xdr:row>
      <xdr:rowOff>95885</xdr:rowOff>
    </xdr:from>
    <xdr:to>
      <xdr:col>3</xdr:col>
      <xdr:colOff>27940</xdr:colOff>
      <xdr:row>8</xdr:row>
      <xdr:rowOff>240030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5625" y="2210435"/>
          <a:ext cx="875665" cy="20548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175895</xdr:colOff>
      <xdr:row>24</xdr:row>
      <xdr:rowOff>121920</xdr:rowOff>
    </xdr:from>
    <xdr:to>
      <xdr:col>17</xdr:col>
      <xdr:colOff>377269</xdr:colOff>
      <xdr:row>24</xdr:row>
      <xdr:rowOff>437711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6100445" y="9140825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25</xdr:row>
      <xdr:rowOff>82550</xdr:rowOff>
    </xdr:from>
    <xdr:to>
      <xdr:col>17</xdr:col>
      <xdr:colOff>417830</xdr:colOff>
      <xdr:row>25</xdr:row>
      <xdr:rowOff>379730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6038215" y="9609455"/>
          <a:ext cx="30416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26</xdr:row>
      <xdr:rowOff>109855</xdr:rowOff>
    </xdr:from>
    <xdr:to>
      <xdr:col>17</xdr:col>
      <xdr:colOff>471609</xdr:colOff>
      <xdr:row>26</xdr:row>
      <xdr:rowOff>386640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5978525" y="10144760"/>
          <a:ext cx="4171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110408</xdr:colOff>
      <xdr:row>27</xdr:row>
      <xdr:rowOff>15386</xdr:rowOff>
    </xdr:from>
    <xdr:to>
      <xdr:col>17</xdr:col>
      <xdr:colOff>380069</xdr:colOff>
      <xdr:row>27</xdr:row>
      <xdr:rowOff>361949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7958"/>
        <a:stretch>
          <a:fillRect/>
        </a:stretch>
      </xdr:blipFill>
      <xdr:spPr>
        <a:xfrm>
          <a:off x="6034405" y="10558145"/>
          <a:ext cx="26987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97155</xdr:colOff>
      <xdr:row>23</xdr:row>
      <xdr:rowOff>96520</xdr:rowOff>
    </xdr:from>
    <xdr:to>
      <xdr:col>17</xdr:col>
      <xdr:colOff>438741</xdr:colOff>
      <xdr:row>23</xdr:row>
      <xdr:rowOff>351855</xdr:rowOff>
    </xdr:to>
    <xdr:pic>
      <xdr:nvPicPr>
        <xdr:cNvPr id="18" name="Picture 1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6021705" y="8607425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36195</xdr:colOff>
      <xdr:row>59</xdr:row>
      <xdr:rowOff>117475</xdr:rowOff>
    </xdr:from>
    <xdr:to>
      <xdr:col>17</xdr:col>
      <xdr:colOff>464820</xdr:colOff>
      <xdr:row>59</xdr:row>
      <xdr:rowOff>428625</xdr:rowOff>
    </xdr:to>
    <xdr:pic>
      <xdr:nvPicPr>
        <xdr:cNvPr id="30" name="Picture 11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5960745" y="26916380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88265</xdr:colOff>
      <xdr:row>62</xdr:row>
      <xdr:rowOff>146050</xdr:rowOff>
    </xdr:from>
    <xdr:to>
      <xdr:col>17</xdr:col>
      <xdr:colOff>417195</xdr:colOff>
      <xdr:row>62</xdr:row>
      <xdr:rowOff>441325</xdr:rowOff>
    </xdr:to>
    <xdr:pic>
      <xdr:nvPicPr>
        <xdr:cNvPr id="34" name="Picture 23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012815" y="28468955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140335</xdr:colOff>
      <xdr:row>60</xdr:row>
      <xdr:rowOff>136525</xdr:rowOff>
    </xdr:from>
    <xdr:to>
      <xdr:col>17</xdr:col>
      <xdr:colOff>411480</xdr:colOff>
      <xdr:row>60</xdr:row>
      <xdr:rowOff>387985</xdr:rowOff>
    </xdr:to>
    <xdr:pic>
      <xdr:nvPicPr>
        <xdr:cNvPr id="35" name="Picture 2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6064885" y="27443430"/>
          <a:ext cx="271145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116840</xdr:colOff>
      <xdr:row>44</xdr:row>
      <xdr:rowOff>184150</xdr:rowOff>
    </xdr:from>
    <xdr:to>
      <xdr:col>17</xdr:col>
      <xdr:colOff>504190</xdr:colOff>
      <xdr:row>44</xdr:row>
      <xdr:rowOff>347345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6041390" y="19363055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45</xdr:row>
      <xdr:rowOff>79375</xdr:rowOff>
    </xdr:from>
    <xdr:to>
      <xdr:col>17</xdr:col>
      <xdr:colOff>431800</xdr:colOff>
      <xdr:row>45</xdr:row>
      <xdr:rowOff>338455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6048375" y="19766280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78105</xdr:colOff>
      <xdr:row>53</xdr:row>
      <xdr:rowOff>98425</xdr:rowOff>
    </xdr:from>
    <xdr:to>
      <xdr:col>17</xdr:col>
      <xdr:colOff>448945</xdr:colOff>
      <xdr:row>53</xdr:row>
      <xdr:rowOff>361315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23849330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54</xdr:row>
      <xdr:rowOff>79375</xdr:rowOff>
    </xdr:from>
    <xdr:to>
      <xdr:col>17</xdr:col>
      <xdr:colOff>441325</xdr:colOff>
      <xdr:row>54</xdr:row>
      <xdr:rowOff>382270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9325" y="24338280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35560</xdr:colOff>
      <xdr:row>46</xdr:row>
      <xdr:rowOff>117475</xdr:rowOff>
    </xdr:from>
    <xdr:to>
      <xdr:col>17</xdr:col>
      <xdr:colOff>481965</xdr:colOff>
      <xdr:row>46</xdr:row>
      <xdr:rowOff>368300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5960110" y="20312380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151765</xdr:colOff>
      <xdr:row>52</xdr:row>
      <xdr:rowOff>88900</xdr:rowOff>
    </xdr:from>
    <xdr:to>
      <xdr:col>17</xdr:col>
      <xdr:colOff>410845</xdr:colOff>
      <xdr:row>52</xdr:row>
      <xdr:rowOff>403225</xdr:rowOff>
    </xdr:to>
    <xdr:pic>
      <xdr:nvPicPr>
        <xdr:cNvPr id="47" name="Picture 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6076315" y="23331805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21</xdr:row>
      <xdr:rowOff>146050</xdr:rowOff>
    </xdr:from>
    <xdr:to>
      <xdr:col>17</xdr:col>
      <xdr:colOff>485775</xdr:colOff>
      <xdr:row>21</xdr:row>
      <xdr:rowOff>350520</xdr:rowOff>
    </xdr:to>
    <xdr:pic>
      <xdr:nvPicPr>
        <xdr:cNvPr id="68" name="Picture 11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5972175" y="7640955"/>
          <a:ext cx="438150" cy="204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118745</xdr:colOff>
      <xdr:row>41</xdr:row>
      <xdr:rowOff>117475</xdr:rowOff>
    </xdr:from>
    <xdr:to>
      <xdr:col>17</xdr:col>
      <xdr:colOff>385445</xdr:colOff>
      <xdr:row>41</xdr:row>
      <xdr:rowOff>358775</xdr:rowOff>
    </xdr:to>
    <xdr:pic>
      <xdr:nvPicPr>
        <xdr:cNvPr id="70" name="Picture 13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6043295" y="17772380"/>
          <a:ext cx="266700" cy="2413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140970</xdr:colOff>
      <xdr:row>42</xdr:row>
      <xdr:rowOff>117475</xdr:rowOff>
    </xdr:from>
    <xdr:to>
      <xdr:col>17</xdr:col>
      <xdr:colOff>445135</xdr:colOff>
      <xdr:row>42</xdr:row>
      <xdr:rowOff>393700</xdr:rowOff>
    </xdr:to>
    <xdr:pic>
      <xdr:nvPicPr>
        <xdr:cNvPr id="71" name="Picture 14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6065520" y="18280380"/>
          <a:ext cx="304165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43</xdr:row>
      <xdr:rowOff>117475</xdr:rowOff>
    </xdr:from>
    <xdr:to>
      <xdr:col>17</xdr:col>
      <xdr:colOff>391160</xdr:colOff>
      <xdr:row>43</xdr:row>
      <xdr:rowOff>384810</xdr:rowOff>
    </xdr:to>
    <xdr:pic>
      <xdr:nvPicPr>
        <xdr:cNvPr id="72" name="Picture 15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6020435" y="18788380"/>
          <a:ext cx="295275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47</xdr:row>
      <xdr:rowOff>107950</xdr:rowOff>
    </xdr:from>
    <xdr:to>
      <xdr:col>17</xdr:col>
      <xdr:colOff>453390</xdr:colOff>
      <xdr:row>47</xdr:row>
      <xdr:rowOff>317500</xdr:rowOff>
    </xdr:to>
    <xdr:pic>
      <xdr:nvPicPr>
        <xdr:cNvPr id="73" name="Picture 16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6042660" y="20810855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122555</xdr:colOff>
      <xdr:row>48</xdr:row>
      <xdr:rowOff>136525</xdr:rowOff>
    </xdr:from>
    <xdr:to>
      <xdr:col>17</xdr:col>
      <xdr:colOff>488950</xdr:colOff>
      <xdr:row>48</xdr:row>
      <xdr:rowOff>365125</xdr:rowOff>
    </xdr:to>
    <xdr:pic>
      <xdr:nvPicPr>
        <xdr:cNvPr id="74" name="Picture 17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6047105" y="21347430"/>
          <a:ext cx="36639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75565</xdr:colOff>
      <xdr:row>49</xdr:row>
      <xdr:rowOff>165100</xdr:rowOff>
    </xdr:from>
    <xdr:to>
      <xdr:col>17</xdr:col>
      <xdr:colOff>410845</xdr:colOff>
      <xdr:row>49</xdr:row>
      <xdr:rowOff>374650</xdr:rowOff>
    </xdr:to>
    <xdr:pic>
      <xdr:nvPicPr>
        <xdr:cNvPr id="75" name="Picture 18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6000115" y="21884005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97155</xdr:colOff>
      <xdr:row>50</xdr:row>
      <xdr:rowOff>117475</xdr:rowOff>
    </xdr:from>
    <xdr:to>
      <xdr:col>17</xdr:col>
      <xdr:colOff>487680</xdr:colOff>
      <xdr:row>50</xdr:row>
      <xdr:rowOff>360680</xdr:rowOff>
    </xdr:to>
    <xdr:pic>
      <xdr:nvPicPr>
        <xdr:cNvPr id="76" name="Picture 19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6021705" y="22344380"/>
          <a:ext cx="390525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50165</xdr:colOff>
      <xdr:row>51</xdr:row>
      <xdr:rowOff>88900</xdr:rowOff>
    </xdr:from>
    <xdr:to>
      <xdr:col>17</xdr:col>
      <xdr:colOff>477520</xdr:colOff>
      <xdr:row>51</xdr:row>
      <xdr:rowOff>355600</xdr:rowOff>
    </xdr:to>
    <xdr:pic>
      <xdr:nvPicPr>
        <xdr:cNvPr id="77" name="Picture 20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5974715" y="22823805"/>
          <a:ext cx="427355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171450</xdr:colOff>
      <xdr:row>12</xdr:row>
      <xdr:rowOff>127000</xdr:rowOff>
    </xdr:from>
    <xdr:to>
      <xdr:col>17</xdr:col>
      <xdr:colOff>381000</xdr:colOff>
      <xdr:row>12</xdr:row>
      <xdr:rowOff>396875</xdr:rowOff>
    </xdr:to>
    <xdr:pic>
      <xdr:nvPicPr>
        <xdr:cNvPr id="79" name="Picture 13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6096000" y="304990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190500</xdr:colOff>
      <xdr:row>11</xdr:row>
      <xdr:rowOff>136525</xdr:rowOff>
    </xdr:from>
    <xdr:to>
      <xdr:col>17</xdr:col>
      <xdr:colOff>400050</xdr:colOff>
      <xdr:row>11</xdr:row>
      <xdr:rowOff>406400</xdr:rowOff>
    </xdr:to>
    <xdr:pic>
      <xdr:nvPicPr>
        <xdr:cNvPr id="82" name="Picture 16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6115050" y="2551430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142875</xdr:colOff>
      <xdr:row>16</xdr:row>
      <xdr:rowOff>98425</xdr:rowOff>
    </xdr:from>
    <xdr:to>
      <xdr:col>17</xdr:col>
      <xdr:colOff>400050</xdr:colOff>
      <xdr:row>16</xdr:row>
      <xdr:rowOff>429895</xdr:rowOff>
    </xdr:to>
    <xdr:pic>
      <xdr:nvPicPr>
        <xdr:cNvPr id="85" name="Picture 19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6067425" y="5053330"/>
          <a:ext cx="257175" cy="331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90805</xdr:colOff>
      <xdr:row>33</xdr:row>
      <xdr:rowOff>117475</xdr:rowOff>
    </xdr:from>
    <xdr:to>
      <xdr:col>17</xdr:col>
      <xdr:colOff>433705</xdr:colOff>
      <xdr:row>33</xdr:row>
      <xdr:rowOff>374650</xdr:rowOff>
    </xdr:to>
    <xdr:pic>
      <xdr:nvPicPr>
        <xdr:cNvPr id="87" name="Picture 20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6015355" y="13708380"/>
          <a:ext cx="34290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125730</xdr:colOff>
      <xdr:row>34</xdr:row>
      <xdr:rowOff>136525</xdr:rowOff>
    </xdr:from>
    <xdr:to>
      <xdr:col>17</xdr:col>
      <xdr:colOff>430530</xdr:colOff>
      <xdr:row>34</xdr:row>
      <xdr:rowOff>365125</xdr:rowOff>
    </xdr:to>
    <xdr:pic>
      <xdr:nvPicPr>
        <xdr:cNvPr id="89" name="Picture 21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6050280" y="14235430"/>
          <a:ext cx="304800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39</xdr:row>
      <xdr:rowOff>79375</xdr:rowOff>
    </xdr:from>
    <xdr:to>
      <xdr:col>17</xdr:col>
      <xdr:colOff>471170</xdr:colOff>
      <xdr:row>39</xdr:row>
      <xdr:rowOff>377825</xdr:rowOff>
    </xdr:to>
    <xdr:pic>
      <xdr:nvPicPr>
        <xdr:cNvPr id="92" name="Picture 26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6029325" y="16718280"/>
          <a:ext cx="366395" cy="2984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68580</xdr:colOff>
      <xdr:row>56</xdr:row>
      <xdr:rowOff>98425</xdr:rowOff>
    </xdr:from>
    <xdr:to>
      <xdr:col>17</xdr:col>
      <xdr:colOff>449580</xdr:colOff>
      <xdr:row>56</xdr:row>
      <xdr:rowOff>408305</xdr:rowOff>
    </xdr:to>
    <xdr:pic>
      <xdr:nvPicPr>
        <xdr:cNvPr id="93" name="Picture 2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5993130" y="25373330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114300</xdr:colOff>
      <xdr:row>61</xdr:row>
      <xdr:rowOff>98425</xdr:rowOff>
    </xdr:from>
    <xdr:to>
      <xdr:col>17</xdr:col>
      <xdr:colOff>409575</xdr:colOff>
      <xdr:row>61</xdr:row>
      <xdr:rowOff>338455</xdr:rowOff>
    </xdr:to>
    <xdr:pic>
      <xdr:nvPicPr>
        <xdr:cNvPr id="95" name="Picture 31"/>
        <xdr:cNvPicPr>
          <a:picLocks noChangeAspect="1" noChangeArrowheads="1"/>
        </xdr:cNvPicPr>
      </xdr:nvPicPr>
      <xdr:blipFill>
        <a:blip r:embed="rId31"/>
        <a:srcRect/>
        <a:stretch>
          <a:fillRect/>
        </a:stretch>
      </xdr:blipFill>
      <xdr:spPr>
        <a:xfrm>
          <a:off x="6038850" y="27913330"/>
          <a:ext cx="295275" cy="24003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10</xdr:row>
      <xdr:rowOff>88900</xdr:rowOff>
    </xdr:from>
    <xdr:to>
      <xdr:col>17</xdr:col>
      <xdr:colOff>408305</xdr:colOff>
      <xdr:row>10</xdr:row>
      <xdr:rowOff>431800</xdr:rowOff>
    </xdr:to>
    <xdr:pic>
      <xdr:nvPicPr>
        <xdr:cNvPr id="100" name="图片 99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86475" y="1919605"/>
          <a:ext cx="2463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141287</xdr:colOff>
      <xdr:row>35</xdr:row>
      <xdr:rowOff>152400</xdr:rowOff>
    </xdr:from>
    <xdr:to>
      <xdr:col>17</xdr:col>
      <xdr:colOff>447357</xdr:colOff>
      <xdr:row>35</xdr:row>
      <xdr:rowOff>409575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5520" y="14759305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135890</xdr:colOff>
      <xdr:row>36</xdr:row>
      <xdr:rowOff>146050</xdr:rowOff>
    </xdr:from>
    <xdr:to>
      <xdr:col>17</xdr:col>
      <xdr:colOff>441960</xdr:colOff>
      <xdr:row>36</xdr:row>
      <xdr:rowOff>403225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60440" y="15260955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113030</xdr:colOff>
      <xdr:row>57</xdr:row>
      <xdr:rowOff>88900</xdr:rowOff>
    </xdr:from>
    <xdr:to>
      <xdr:col>17</xdr:col>
      <xdr:colOff>468630</xdr:colOff>
      <xdr:row>57</xdr:row>
      <xdr:rowOff>374650</xdr:rowOff>
    </xdr:to>
    <xdr:pic>
      <xdr:nvPicPr>
        <xdr:cNvPr id="110" name="图片 109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37580" y="25871805"/>
          <a:ext cx="355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55</xdr:row>
      <xdr:rowOff>142875</xdr:rowOff>
    </xdr:from>
    <xdr:to>
      <xdr:col>17</xdr:col>
      <xdr:colOff>524510</xdr:colOff>
      <xdr:row>55</xdr:row>
      <xdr:rowOff>295910</xdr:rowOff>
    </xdr:to>
    <xdr:pic>
      <xdr:nvPicPr>
        <xdr:cNvPr id="117" name="图片 116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5981700" y="24909780"/>
          <a:ext cx="45720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34290</xdr:colOff>
      <xdr:row>20</xdr:row>
      <xdr:rowOff>64135</xdr:rowOff>
    </xdr:from>
    <xdr:to>
      <xdr:col>17</xdr:col>
      <xdr:colOff>540385</xdr:colOff>
      <xdr:row>20</xdr:row>
      <xdr:rowOff>448310</xdr:rowOff>
    </xdr:to>
    <xdr:pic>
      <xdr:nvPicPr>
        <xdr:cNvPr id="139" name="图片 138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5958840" y="7051040"/>
          <a:ext cx="48006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154305</xdr:colOff>
      <xdr:row>9</xdr:row>
      <xdr:rowOff>26035</xdr:rowOff>
    </xdr:from>
    <xdr:to>
      <xdr:col>17</xdr:col>
      <xdr:colOff>393700</xdr:colOff>
      <xdr:row>9</xdr:row>
      <xdr:rowOff>459105</xdr:rowOff>
    </xdr:to>
    <xdr:pic>
      <xdr:nvPicPr>
        <xdr:cNvPr id="37" name="图片 3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078855" y="1348740"/>
          <a:ext cx="239395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18</xdr:row>
      <xdr:rowOff>13970</xdr:rowOff>
    </xdr:from>
    <xdr:to>
      <xdr:col>17</xdr:col>
      <xdr:colOff>400050</xdr:colOff>
      <xdr:row>18</xdr:row>
      <xdr:rowOff>455930</xdr:rowOff>
    </xdr:to>
    <xdr:pic>
      <xdr:nvPicPr>
        <xdr:cNvPr id="49" name="图片 48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079490" y="5984875"/>
          <a:ext cx="24511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153670</xdr:colOff>
      <xdr:row>19</xdr:row>
      <xdr:rowOff>33020</xdr:rowOff>
    </xdr:from>
    <xdr:to>
      <xdr:col>17</xdr:col>
      <xdr:colOff>403860</xdr:colOff>
      <xdr:row>19</xdr:row>
      <xdr:rowOff>482600</xdr:rowOff>
    </xdr:to>
    <xdr:pic>
      <xdr:nvPicPr>
        <xdr:cNvPr id="51" name="图片 50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078220" y="6511925"/>
          <a:ext cx="250190" cy="449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166370</xdr:colOff>
      <xdr:row>8</xdr:row>
      <xdr:rowOff>50165</xdr:rowOff>
    </xdr:from>
    <xdr:to>
      <xdr:col>17</xdr:col>
      <xdr:colOff>327025</xdr:colOff>
      <xdr:row>8</xdr:row>
      <xdr:rowOff>384175</xdr:rowOff>
    </xdr:to>
    <xdr:pic>
      <xdr:nvPicPr>
        <xdr:cNvPr id="50" name="图片 49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6090920" y="915670"/>
          <a:ext cx="160655" cy="334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62865</xdr:colOff>
      <xdr:row>32</xdr:row>
      <xdr:rowOff>146685</xdr:rowOff>
    </xdr:from>
    <xdr:to>
      <xdr:col>17</xdr:col>
      <xdr:colOff>419100</xdr:colOff>
      <xdr:row>32</xdr:row>
      <xdr:rowOff>367030</xdr:rowOff>
    </xdr:to>
    <xdr:pic>
      <xdr:nvPicPr>
        <xdr:cNvPr id="53" name="图片 5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5987415" y="13229590"/>
          <a:ext cx="35623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97155</xdr:colOff>
      <xdr:row>22</xdr:row>
      <xdr:rowOff>96520</xdr:rowOff>
    </xdr:from>
    <xdr:to>
      <xdr:col>17</xdr:col>
      <xdr:colOff>438741</xdr:colOff>
      <xdr:row>22</xdr:row>
      <xdr:rowOff>351855</xdr:rowOff>
    </xdr:to>
    <xdr:pic>
      <xdr:nvPicPr>
        <xdr:cNvPr id="116" name="Picture 1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6021705" y="8099425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57150</xdr:colOff>
      <xdr:row>28</xdr:row>
      <xdr:rowOff>79375</xdr:rowOff>
    </xdr:from>
    <xdr:to>
      <xdr:col>17</xdr:col>
      <xdr:colOff>488315</xdr:colOff>
      <xdr:row>28</xdr:row>
      <xdr:rowOff>397510</xdr:rowOff>
    </xdr:to>
    <xdr:pic>
      <xdr:nvPicPr>
        <xdr:cNvPr id="124" name="图片 123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5981700" y="11130280"/>
          <a:ext cx="43116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86784</xdr:colOff>
      <xdr:row>69</xdr:row>
      <xdr:rowOff>134409</xdr:rowOff>
    </xdr:from>
    <xdr:to>
      <xdr:col>17</xdr:col>
      <xdr:colOff>458894</xdr:colOff>
      <xdr:row>69</xdr:row>
      <xdr:rowOff>409364</xdr:rowOff>
    </xdr:to>
    <xdr:pic>
      <xdr:nvPicPr>
        <xdr:cNvPr id="131" name="图片 130"/>
        <xdr:cNvPicPr/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10910" y="32012890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78317</xdr:colOff>
      <xdr:row>70</xdr:row>
      <xdr:rowOff>100542</xdr:rowOff>
    </xdr:from>
    <xdr:to>
      <xdr:col>17</xdr:col>
      <xdr:colOff>450427</xdr:colOff>
      <xdr:row>70</xdr:row>
      <xdr:rowOff>375497</xdr:rowOff>
    </xdr:to>
    <xdr:pic>
      <xdr:nvPicPr>
        <xdr:cNvPr id="132" name="图片 131"/>
        <xdr:cNvPicPr/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2655" y="32487235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77258</xdr:colOff>
      <xdr:row>71</xdr:row>
      <xdr:rowOff>127000</xdr:rowOff>
    </xdr:from>
    <xdr:to>
      <xdr:col>17</xdr:col>
      <xdr:colOff>449368</xdr:colOff>
      <xdr:row>71</xdr:row>
      <xdr:rowOff>401955</xdr:rowOff>
    </xdr:to>
    <xdr:pic>
      <xdr:nvPicPr>
        <xdr:cNvPr id="134" name="图片 133"/>
        <xdr:cNvPicPr/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1385" y="33021905"/>
          <a:ext cx="372110" cy="27495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80964</xdr:colOff>
      <xdr:row>68</xdr:row>
      <xdr:rowOff>83079</xdr:rowOff>
    </xdr:from>
    <xdr:to>
      <xdr:col>17</xdr:col>
      <xdr:colOff>420688</xdr:colOff>
      <xdr:row>68</xdr:row>
      <xdr:rowOff>412751</xdr:rowOff>
    </xdr:to>
    <xdr:pic>
      <xdr:nvPicPr>
        <xdr:cNvPr id="135" name="图片 134"/>
        <xdr:cNvPicPr/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5195" y="31453455"/>
          <a:ext cx="339725" cy="3302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85451</xdr:colOff>
      <xdr:row>64</xdr:row>
      <xdr:rowOff>219346</xdr:rowOff>
    </xdr:from>
    <xdr:to>
      <xdr:col>17</xdr:col>
      <xdr:colOff>418092</xdr:colOff>
      <xdr:row>64</xdr:row>
      <xdr:rowOff>265065</xdr:rowOff>
    </xdr:to>
    <xdr:pic>
      <xdr:nvPicPr>
        <xdr:cNvPr id="67" name="图片 66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 flipV="1">
          <a:off x="6009640" y="29557980"/>
          <a:ext cx="332740" cy="45720"/>
        </a:xfrm>
        <a:prstGeom prst="rect">
          <a:avLst/>
        </a:prstGeom>
      </xdr:spPr>
    </xdr:pic>
    <xdr:clientData/>
  </xdr:twoCellAnchor>
  <xdr:twoCellAnchor>
    <xdr:from>
      <xdr:col>17</xdr:col>
      <xdr:colOff>63500</xdr:colOff>
      <xdr:row>13</xdr:row>
      <xdr:rowOff>136071</xdr:rowOff>
    </xdr:from>
    <xdr:to>
      <xdr:col>17</xdr:col>
      <xdr:colOff>456354</xdr:colOff>
      <xdr:row>13</xdr:row>
      <xdr:rowOff>426357</xdr:rowOff>
    </xdr:to>
    <xdr:pic>
      <xdr:nvPicPr>
        <xdr:cNvPr id="125" name="图片 124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88050" y="3566795"/>
          <a:ext cx="39243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45357</xdr:colOff>
      <xdr:row>14</xdr:row>
      <xdr:rowOff>117929</xdr:rowOff>
    </xdr:from>
    <xdr:to>
      <xdr:col>17</xdr:col>
      <xdr:colOff>438211</xdr:colOff>
      <xdr:row>14</xdr:row>
      <xdr:rowOff>408215</xdr:rowOff>
    </xdr:to>
    <xdr:pic>
      <xdr:nvPicPr>
        <xdr:cNvPr id="126" name="图片 125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9635" y="4056380"/>
          <a:ext cx="393065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45357</xdr:colOff>
      <xdr:row>15</xdr:row>
      <xdr:rowOff>117929</xdr:rowOff>
    </xdr:from>
    <xdr:to>
      <xdr:col>17</xdr:col>
      <xdr:colOff>438211</xdr:colOff>
      <xdr:row>15</xdr:row>
      <xdr:rowOff>408215</xdr:rowOff>
    </xdr:to>
    <xdr:pic>
      <xdr:nvPicPr>
        <xdr:cNvPr id="136" name="图片 135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9635" y="4564380"/>
          <a:ext cx="393065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45357</xdr:colOff>
      <xdr:row>38</xdr:row>
      <xdr:rowOff>117929</xdr:rowOff>
    </xdr:from>
    <xdr:to>
      <xdr:col>17</xdr:col>
      <xdr:colOff>438211</xdr:colOff>
      <xdr:row>38</xdr:row>
      <xdr:rowOff>408215</xdr:rowOff>
    </xdr:to>
    <xdr:pic>
      <xdr:nvPicPr>
        <xdr:cNvPr id="137" name="图片 136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69635" y="16248380"/>
          <a:ext cx="393065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71438</xdr:colOff>
      <xdr:row>37</xdr:row>
      <xdr:rowOff>111125</xdr:rowOff>
    </xdr:from>
    <xdr:to>
      <xdr:col>17</xdr:col>
      <xdr:colOff>464292</xdr:colOff>
      <xdr:row>37</xdr:row>
      <xdr:rowOff>401411</xdr:rowOff>
    </xdr:to>
    <xdr:pic>
      <xdr:nvPicPr>
        <xdr:cNvPr id="138" name="图片 137"/>
        <xdr:cNvPicPr>
          <a:picLocks noChangeAspect="1" noChangeArrowheads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5670" y="15734030"/>
          <a:ext cx="393065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197485</xdr:colOff>
      <xdr:row>30</xdr:row>
      <xdr:rowOff>87630</xdr:rowOff>
    </xdr:from>
    <xdr:to>
      <xdr:col>17</xdr:col>
      <xdr:colOff>357188</xdr:colOff>
      <xdr:row>30</xdr:row>
      <xdr:rowOff>409123</xdr:rowOff>
    </xdr:to>
    <xdr:pic>
      <xdr:nvPicPr>
        <xdr:cNvPr id="140" name="图片 139"/>
        <xdr:cNvPicPr>
          <a:picLocks noChangeAspect="1"/>
        </xdr:cNvPicPr>
      </xdr:nvPicPr>
      <xdr:blipFill>
        <a:blip r:embed="rId47"/>
        <a:stretch>
          <a:fillRect/>
        </a:stretch>
      </xdr:blipFill>
      <xdr:spPr>
        <a:xfrm>
          <a:off x="6122035" y="12154535"/>
          <a:ext cx="15938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104140</xdr:colOff>
      <xdr:row>58</xdr:row>
      <xdr:rowOff>117475</xdr:rowOff>
    </xdr:from>
    <xdr:to>
      <xdr:col>17</xdr:col>
      <xdr:colOff>437515</xdr:colOff>
      <xdr:row>58</xdr:row>
      <xdr:rowOff>295275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28690" y="26408380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58</xdr:row>
      <xdr:rowOff>80645</xdr:rowOff>
    </xdr:from>
    <xdr:to>
      <xdr:col>17</xdr:col>
      <xdr:colOff>484505</xdr:colOff>
      <xdr:row>58</xdr:row>
      <xdr:rowOff>444500</xdr:rowOff>
    </xdr:to>
    <xdr:pic>
      <xdr:nvPicPr>
        <xdr:cNvPr id="3" name="图片 2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5978525" y="26371550"/>
          <a:ext cx="4305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19685</xdr:colOff>
      <xdr:row>29</xdr:row>
      <xdr:rowOff>88265</xdr:rowOff>
    </xdr:from>
    <xdr:to>
      <xdr:col>17</xdr:col>
      <xdr:colOff>487045</xdr:colOff>
      <xdr:row>29</xdr:row>
      <xdr:rowOff>463550</xdr:rowOff>
    </xdr:to>
    <xdr:pic>
      <xdr:nvPicPr>
        <xdr:cNvPr id="6" name="图片 5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5944235" y="11647170"/>
          <a:ext cx="46736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88265</xdr:colOff>
      <xdr:row>31</xdr:row>
      <xdr:rowOff>146050</xdr:rowOff>
    </xdr:from>
    <xdr:to>
      <xdr:col>17</xdr:col>
      <xdr:colOff>417195</xdr:colOff>
      <xdr:row>31</xdr:row>
      <xdr:rowOff>441325</xdr:rowOff>
    </xdr:to>
    <xdr:pic>
      <xdr:nvPicPr>
        <xdr:cNvPr id="8" name="Picture 23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012815" y="12720955"/>
          <a:ext cx="328930" cy="2952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100330</xdr:colOff>
      <xdr:row>10</xdr:row>
      <xdr:rowOff>25400</xdr:rowOff>
    </xdr:from>
    <xdr:to>
      <xdr:col>17</xdr:col>
      <xdr:colOff>498475</xdr:colOff>
      <xdr:row>10</xdr:row>
      <xdr:rowOff>469900</xdr:rowOff>
    </xdr:to>
    <xdr:pic>
      <xdr:nvPicPr>
        <xdr:cNvPr id="40" name="图片 3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94930" y="2391410"/>
          <a:ext cx="39814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214630</xdr:colOff>
      <xdr:row>13</xdr:row>
      <xdr:rowOff>32703</xdr:rowOff>
    </xdr:from>
    <xdr:to>
      <xdr:col>17</xdr:col>
      <xdr:colOff>408940</xdr:colOff>
      <xdr:row>13</xdr:row>
      <xdr:rowOff>466408</xdr:rowOff>
    </xdr:to>
    <xdr:pic>
      <xdr:nvPicPr>
        <xdr:cNvPr id="41" name="图片 4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09230" y="3922395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114935</xdr:colOff>
      <xdr:row>20</xdr:row>
      <xdr:rowOff>55880</xdr:rowOff>
    </xdr:from>
    <xdr:to>
      <xdr:col>17</xdr:col>
      <xdr:colOff>455918</xdr:colOff>
      <xdr:row>20</xdr:row>
      <xdr:rowOff>436563</xdr:rowOff>
    </xdr:to>
    <xdr:pic>
      <xdr:nvPicPr>
        <xdr:cNvPr id="42" name="图片 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709535" y="7501890"/>
          <a:ext cx="340360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64771</xdr:colOff>
      <xdr:row>21</xdr:row>
      <xdr:rowOff>111125</xdr:rowOff>
    </xdr:from>
    <xdr:to>
      <xdr:col>17</xdr:col>
      <xdr:colOff>476935</xdr:colOff>
      <xdr:row>21</xdr:row>
      <xdr:rowOff>420688</xdr:rowOff>
    </xdr:to>
    <xdr:pic>
      <xdr:nvPicPr>
        <xdr:cNvPr id="43" name="图片 4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59370" y="8065135"/>
          <a:ext cx="412115" cy="309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168275</xdr:colOff>
      <xdr:row>23</xdr:row>
      <xdr:rowOff>52388</xdr:rowOff>
    </xdr:from>
    <xdr:to>
      <xdr:col>17</xdr:col>
      <xdr:colOff>362585</xdr:colOff>
      <xdr:row>23</xdr:row>
      <xdr:rowOff>486093</xdr:rowOff>
    </xdr:to>
    <xdr:pic>
      <xdr:nvPicPr>
        <xdr:cNvPr id="44" name="图片 4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762875" y="9022080"/>
          <a:ext cx="194310" cy="433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33020</xdr:colOff>
      <xdr:row>12</xdr:row>
      <xdr:rowOff>28575</xdr:rowOff>
    </xdr:from>
    <xdr:to>
      <xdr:col>17</xdr:col>
      <xdr:colOff>509270</xdr:colOff>
      <xdr:row>12</xdr:row>
      <xdr:rowOff>459740</xdr:rowOff>
    </xdr:to>
    <xdr:pic>
      <xdr:nvPicPr>
        <xdr:cNvPr id="45" name="图片 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7620" y="3410585"/>
          <a:ext cx="4762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93980</xdr:colOff>
      <xdr:row>22</xdr:row>
      <xdr:rowOff>45720</xdr:rowOff>
    </xdr:from>
    <xdr:to>
      <xdr:col>17</xdr:col>
      <xdr:colOff>454347</xdr:colOff>
      <xdr:row>22</xdr:row>
      <xdr:rowOff>396875</xdr:rowOff>
    </xdr:to>
    <xdr:pic>
      <xdr:nvPicPr>
        <xdr:cNvPr id="46" name="图片 4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88580" y="8507730"/>
          <a:ext cx="360045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59690</xdr:colOff>
      <xdr:row>11</xdr:row>
      <xdr:rowOff>64770</xdr:rowOff>
    </xdr:from>
    <xdr:to>
      <xdr:col>17</xdr:col>
      <xdr:colOff>490855</xdr:colOff>
      <xdr:row>11</xdr:row>
      <xdr:rowOff>373380</xdr:rowOff>
    </xdr:to>
    <xdr:pic>
      <xdr:nvPicPr>
        <xdr:cNvPr id="47" name="图片 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54290" y="2938780"/>
          <a:ext cx="431165" cy="308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117475</xdr:colOff>
      <xdr:row>27</xdr:row>
      <xdr:rowOff>153987</xdr:rowOff>
    </xdr:from>
    <xdr:to>
      <xdr:col>17</xdr:col>
      <xdr:colOff>450850</xdr:colOff>
      <xdr:row>27</xdr:row>
      <xdr:rowOff>418782</xdr:rowOff>
    </xdr:to>
    <xdr:pic>
      <xdr:nvPicPr>
        <xdr:cNvPr id="53" name="图片 5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712075" y="11155680"/>
          <a:ext cx="33337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9</xdr:row>
      <xdr:rowOff>79375</xdr:rowOff>
    </xdr:from>
    <xdr:to>
      <xdr:col>17</xdr:col>
      <xdr:colOff>488315</xdr:colOff>
      <xdr:row>9</xdr:row>
      <xdr:rowOff>397510</xdr:rowOff>
    </xdr:to>
    <xdr:pic>
      <xdr:nvPicPr>
        <xdr:cNvPr id="54" name="图片 5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1750" y="1937385"/>
          <a:ext cx="43116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57150</xdr:colOff>
      <xdr:row>8</xdr:row>
      <xdr:rowOff>79375</xdr:rowOff>
    </xdr:from>
    <xdr:to>
      <xdr:col>17</xdr:col>
      <xdr:colOff>488315</xdr:colOff>
      <xdr:row>8</xdr:row>
      <xdr:rowOff>397510</xdr:rowOff>
    </xdr:to>
    <xdr:pic>
      <xdr:nvPicPr>
        <xdr:cNvPr id="56" name="图片 5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51750" y="1429385"/>
          <a:ext cx="431165" cy="318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103189</xdr:colOff>
      <xdr:row>18</xdr:row>
      <xdr:rowOff>123826</xdr:rowOff>
    </xdr:from>
    <xdr:to>
      <xdr:col>17</xdr:col>
      <xdr:colOff>420689</xdr:colOff>
      <xdr:row>18</xdr:row>
      <xdr:rowOff>396876</xdr:rowOff>
    </xdr:to>
    <xdr:pic>
      <xdr:nvPicPr>
        <xdr:cNvPr id="57" name="图片 56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97470" y="6553835"/>
          <a:ext cx="317500" cy="2730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84138</xdr:colOff>
      <xdr:row>17</xdr:row>
      <xdr:rowOff>119064</xdr:rowOff>
    </xdr:from>
    <xdr:to>
      <xdr:col>17</xdr:col>
      <xdr:colOff>460376</xdr:colOff>
      <xdr:row>17</xdr:row>
      <xdr:rowOff>420688</xdr:rowOff>
    </xdr:to>
    <xdr:pic>
      <xdr:nvPicPr>
        <xdr:cNvPr id="58" name="图片 57"/>
        <xdr:cNvPicPr/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78420" y="6040755"/>
          <a:ext cx="376555" cy="301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161925</xdr:colOff>
      <xdr:row>19</xdr:row>
      <xdr:rowOff>114935</xdr:rowOff>
    </xdr:from>
    <xdr:to>
      <xdr:col>17</xdr:col>
      <xdr:colOff>395605</xdr:colOff>
      <xdr:row>19</xdr:row>
      <xdr:rowOff>366395</xdr:rowOff>
    </xdr:to>
    <xdr:pic>
      <xdr:nvPicPr>
        <xdr:cNvPr id="63" name="Picture 22"/>
        <xdr:cNvPicPr>
          <a:picLocks noChangeAspect="1" noChangeArrowheads="1"/>
        </xdr:cNvPicPr>
      </xdr:nvPicPr>
      <xdr:blipFill>
        <a:blip r:embed="rId8"/>
        <a:srcRect/>
        <a:stretch>
          <a:fillRect/>
        </a:stretch>
      </xdr:blipFill>
      <xdr:spPr>
        <a:xfrm>
          <a:off x="7756525" y="7052945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95251</xdr:colOff>
      <xdr:row>19</xdr:row>
      <xdr:rowOff>87312</xdr:rowOff>
    </xdr:from>
    <xdr:to>
      <xdr:col>17</xdr:col>
      <xdr:colOff>406137</xdr:colOff>
      <xdr:row>19</xdr:row>
      <xdr:rowOff>420687</xdr:rowOff>
    </xdr:to>
    <xdr:pic>
      <xdr:nvPicPr>
        <xdr:cNvPr id="64" name="图片 63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689850" y="7025005"/>
          <a:ext cx="310515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91757</xdr:colOff>
      <xdr:row>26</xdr:row>
      <xdr:rowOff>52070</xdr:rowOff>
    </xdr:from>
    <xdr:to>
      <xdr:col>17</xdr:col>
      <xdr:colOff>437832</xdr:colOff>
      <xdr:row>26</xdr:row>
      <xdr:rowOff>471170</xdr:rowOff>
    </xdr:to>
    <xdr:pic>
      <xdr:nvPicPr>
        <xdr:cNvPr id="72" name="图片 7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686040" y="1054608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142875</xdr:colOff>
      <xdr:row>24</xdr:row>
      <xdr:rowOff>111125</xdr:rowOff>
    </xdr:from>
    <xdr:to>
      <xdr:col>17</xdr:col>
      <xdr:colOff>378460</xdr:colOff>
      <xdr:row>24</xdr:row>
      <xdr:rowOff>441960</xdr:rowOff>
    </xdr:to>
    <xdr:pic>
      <xdr:nvPicPr>
        <xdr:cNvPr id="73" name="图片 7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37475" y="9589135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87313</xdr:colOff>
      <xdr:row>25</xdr:row>
      <xdr:rowOff>95250</xdr:rowOff>
    </xdr:from>
    <xdr:to>
      <xdr:col>17</xdr:col>
      <xdr:colOff>387986</xdr:colOff>
      <xdr:row>25</xdr:row>
      <xdr:rowOff>428626</xdr:rowOff>
    </xdr:to>
    <xdr:pic>
      <xdr:nvPicPr>
        <xdr:cNvPr id="74" name="图片 7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681595" y="10081260"/>
          <a:ext cx="30099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91757</xdr:colOff>
      <xdr:row>16</xdr:row>
      <xdr:rowOff>52070</xdr:rowOff>
    </xdr:from>
    <xdr:to>
      <xdr:col>17</xdr:col>
      <xdr:colOff>437832</xdr:colOff>
      <xdr:row>16</xdr:row>
      <xdr:rowOff>471170</xdr:rowOff>
    </xdr:to>
    <xdr:pic>
      <xdr:nvPicPr>
        <xdr:cNvPr id="75" name="图片 74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7686040" y="5466080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142875</xdr:colOff>
      <xdr:row>14</xdr:row>
      <xdr:rowOff>111125</xdr:rowOff>
    </xdr:from>
    <xdr:to>
      <xdr:col>17</xdr:col>
      <xdr:colOff>378460</xdr:colOff>
      <xdr:row>14</xdr:row>
      <xdr:rowOff>441960</xdr:rowOff>
    </xdr:to>
    <xdr:pic>
      <xdr:nvPicPr>
        <xdr:cNvPr id="76" name="图片 75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7737475" y="4509135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87313</xdr:colOff>
      <xdr:row>15</xdr:row>
      <xdr:rowOff>95250</xdr:rowOff>
    </xdr:from>
    <xdr:to>
      <xdr:col>17</xdr:col>
      <xdr:colOff>387986</xdr:colOff>
      <xdr:row>15</xdr:row>
      <xdr:rowOff>428626</xdr:rowOff>
    </xdr:to>
    <xdr:pic>
      <xdr:nvPicPr>
        <xdr:cNvPr id="77" name="图片 76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681595" y="5001260"/>
          <a:ext cx="30099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15</xdr:row>
      <xdr:rowOff>111125</xdr:rowOff>
    </xdr:from>
    <xdr:to>
      <xdr:col>17</xdr:col>
      <xdr:colOff>555625</xdr:colOff>
      <xdr:row>15</xdr:row>
      <xdr:rowOff>446405</xdr:rowOff>
    </xdr:to>
    <xdr:pic>
      <xdr:nvPicPr>
        <xdr:cNvPr id="2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659370" y="5017135"/>
          <a:ext cx="449580" cy="335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120015</xdr:colOff>
      <xdr:row>31</xdr:row>
      <xdr:rowOff>116840</xdr:rowOff>
    </xdr:from>
    <xdr:to>
      <xdr:col>18</xdr:col>
      <xdr:colOff>428757</xdr:colOff>
      <xdr:row>31</xdr:row>
      <xdr:rowOff>435504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8381365" y="12562840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153670</xdr:colOff>
      <xdr:row>30</xdr:row>
      <xdr:rowOff>83185</xdr:rowOff>
    </xdr:from>
    <xdr:to>
      <xdr:col>18</xdr:col>
      <xdr:colOff>416428</xdr:colOff>
      <xdr:row>30</xdr:row>
      <xdr:rowOff>431566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8415020" y="1202118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190500</xdr:colOff>
      <xdr:row>18</xdr:row>
      <xdr:rowOff>123190</xdr:rowOff>
    </xdr:from>
    <xdr:to>
      <xdr:col>18</xdr:col>
      <xdr:colOff>389371</xdr:colOff>
      <xdr:row>18</xdr:row>
      <xdr:rowOff>438547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451850" y="5965190"/>
          <a:ext cx="19875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12700</xdr:colOff>
      <xdr:row>49</xdr:row>
      <xdr:rowOff>76835</xdr:rowOff>
    </xdr:from>
    <xdr:to>
      <xdr:col>18</xdr:col>
      <xdr:colOff>514112</xdr:colOff>
      <xdr:row>49</xdr:row>
      <xdr:rowOff>375008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74050" y="21666835"/>
          <a:ext cx="50101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24130</xdr:colOff>
      <xdr:row>48</xdr:row>
      <xdr:rowOff>88900</xdr:rowOff>
    </xdr:from>
    <xdr:to>
      <xdr:col>18</xdr:col>
      <xdr:colOff>497094</xdr:colOff>
      <xdr:row>48</xdr:row>
      <xdr:rowOff>371365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5480" y="2117090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49530</xdr:colOff>
      <xdr:row>25</xdr:row>
      <xdr:rowOff>111760</xdr:rowOff>
    </xdr:from>
    <xdr:to>
      <xdr:col>18</xdr:col>
      <xdr:colOff>509358</xdr:colOff>
      <xdr:row>25</xdr:row>
      <xdr:rowOff>404837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8310880" y="9509760"/>
          <a:ext cx="45974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96488</xdr:colOff>
      <xdr:row>26</xdr:row>
      <xdr:rowOff>47601</xdr:rowOff>
    </xdr:from>
    <xdr:to>
      <xdr:col>18</xdr:col>
      <xdr:colOff>499470</xdr:colOff>
      <xdr:row>26</xdr:row>
      <xdr:rowOff>339799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8357235" y="9952990"/>
          <a:ext cx="4032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92075</xdr:colOff>
      <xdr:row>24</xdr:row>
      <xdr:rowOff>100330</xdr:rowOff>
    </xdr:from>
    <xdr:to>
      <xdr:col>18</xdr:col>
      <xdr:colOff>458421</xdr:colOff>
      <xdr:row>24</xdr:row>
      <xdr:rowOff>403891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8353425" y="899033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47625</xdr:colOff>
      <xdr:row>46</xdr:row>
      <xdr:rowOff>76200</xdr:rowOff>
    </xdr:from>
    <xdr:to>
      <xdr:col>18</xdr:col>
      <xdr:colOff>452621</xdr:colOff>
      <xdr:row>46</xdr:row>
      <xdr:rowOff>390525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8308975" y="20142200"/>
          <a:ext cx="404495" cy="31432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152400</xdr:colOff>
      <xdr:row>47</xdr:row>
      <xdr:rowOff>76200</xdr:rowOff>
    </xdr:from>
    <xdr:to>
      <xdr:col>18</xdr:col>
      <xdr:colOff>400050</xdr:colOff>
      <xdr:row>47</xdr:row>
      <xdr:rowOff>387718</xdr:rowOff>
    </xdr:to>
    <xdr:pic>
      <xdr:nvPicPr>
        <xdr:cNvPr id="12" name="Picture 2"/>
        <xdr:cNvPicPr>
          <a:picLocks noChangeAspect="1" noChangeArrowheads="1"/>
        </xdr:cNvPicPr>
      </xdr:nvPicPr>
      <xdr:blipFill>
        <a:blip r:embed="rId10"/>
        <a:srcRect/>
        <a:stretch>
          <a:fillRect/>
        </a:stretch>
      </xdr:blipFill>
      <xdr:spPr>
        <a:xfrm>
          <a:off x="8413750" y="20650200"/>
          <a:ext cx="247650" cy="31115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114300</xdr:colOff>
      <xdr:row>21</xdr:row>
      <xdr:rowOff>104775</xdr:rowOff>
    </xdr:from>
    <xdr:to>
      <xdr:col>19</xdr:col>
      <xdr:colOff>0</xdr:colOff>
      <xdr:row>21</xdr:row>
      <xdr:rowOff>424453</xdr:rowOff>
    </xdr:to>
    <xdr:pic>
      <xdr:nvPicPr>
        <xdr:cNvPr id="13" name="Picture 2"/>
        <xdr:cNvPicPr>
          <a:picLocks noChangeAspect="1" noChangeArrowheads="1"/>
        </xdr:cNvPicPr>
      </xdr:nvPicPr>
      <xdr:blipFill>
        <a:blip r:embed="rId11"/>
        <a:srcRect/>
        <a:stretch>
          <a:fillRect/>
        </a:stretch>
      </xdr:blipFill>
      <xdr:spPr>
        <a:xfrm>
          <a:off x="8375650" y="7470775"/>
          <a:ext cx="400050" cy="31940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12065</xdr:colOff>
      <xdr:row>27</xdr:row>
      <xdr:rowOff>142240</xdr:rowOff>
    </xdr:from>
    <xdr:to>
      <xdr:col>18</xdr:col>
      <xdr:colOff>460375</xdr:colOff>
      <xdr:row>27</xdr:row>
      <xdr:rowOff>443865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 flipH="1" flipV="1">
          <a:off x="8273415" y="10556240"/>
          <a:ext cx="44831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123825</xdr:colOff>
      <xdr:row>33</xdr:row>
      <xdr:rowOff>98425</xdr:rowOff>
    </xdr:from>
    <xdr:to>
      <xdr:col>18</xdr:col>
      <xdr:colOff>390525</xdr:colOff>
      <xdr:row>33</xdr:row>
      <xdr:rowOff>359263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85175" y="13560425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85725</xdr:colOff>
      <xdr:row>34</xdr:row>
      <xdr:rowOff>127000</xdr:rowOff>
    </xdr:from>
    <xdr:to>
      <xdr:col>18</xdr:col>
      <xdr:colOff>458657</xdr:colOff>
      <xdr:row>34</xdr:row>
      <xdr:rowOff>374650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7075" y="14097000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158750</xdr:colOff>
      <xdr:row>10</xdr:row>
      <xdr:rowOff>107950</xdr:rowOff>
    </xdr:from>
    <xdr:to>
      <xdr:col>18</xdr:col>
      <xdr:colOff>368300</xdr:colOff>
      <xdr:row>10</xdr:row>
      <xdr:rowOff>391896</xdr:rowOff>
    </xdr:to>
    <xdr:pic>
      <xdr:nvPicPr>
        <xdr:cNvPr id="18" name="Picture 5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420100" y="1885950"/>
          <a:ext cx="209550" cy="28384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154940</xdr:colOff>
      <xdr:row>11</xdr:row>
      <xdr:rowOff>107950</xdr:rowOff>
    </xdr:from>
    <xdr:to>
      <xdr:col>18</xdr:col>
      <xdr:colOff>391795</xdr:colOff>
      <xdr:row>11</xdr:row>
      <xdr:rowOff>429260</xdr:rowOff>
    </xdr:to>
    <xdr:pic>
      <xdr:nvPicPr>
        <xdr:cNvPr id="19" name="Picture 5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416290" y="2393950"/>
          <a:ext cx="236855" cy="32131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107950</xdr:colOff>
      <xdr:row>12</xdr:row>
      <xdr:rowOff>69850</xdr:rowOff>
    </xdr:from>
    <xdr:to>
      <xdr:col>18</xdr:col>
      <xdr:colOff>446405</xdr:colOff>
      <xdr:row>12</xdr:row>
      <xdr:rowOff>391795</xdr:rowOff>
    </xdr:to>
    <xdr:pic>
      <xdr:nvPicPr>
        <xdr:cNvPr id="20" name="Picture 6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8369300" y="2863850"/>
          <a:ext cx="338455" cy="32194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88900</xdr:colOff>
      <xdr:row>16</xdr:row>
      <xdr:rowOff>117475</xdr:rowOff>
    </xdr:from>
    <xdr:to>
      <xdr:col>18</xdr:col>
      <xdr:colOff>465818</xdr:colOff>
      <xdr:row>16</xdr:row>
      <xdr:rowOff>346075</xdr:rowOff>
    </xdr:to>
    <xdr:pic>
      <xdr:nvPicPr>
        <xdr:cNvPr id="21" name="Picture 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8350250" y="4943475"/>
          <a:ext cx="376555" cy="22860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104775</xdr:colOff>
      <xdr:row>20</xdr:row>
      <xdr:rowOff>117475</xdr:rowOff>
    </xdr:from>
    <xdr:to>
      <xdr:col>18</xdr:col>
      <xdr:colOff>469900</xdr:colOff>
      <xdr:row>20</xdr:row>
      <xdr:rowOff>387985</xdr:rowOff>
    </xdr:to>
    <xdr:pic>
      <xdr:nvPicPr>
        <xdr:cNvPr id="22" name="Picture 1"/>
        <xdr:cNvPicPr>
          <a:picLocks noChangeAspect="1" noChangeArrowheads="1"/>
        </xdr:cNvPicPr>
      </xdr:nvPicPr>
      <xdr:blipFill>
        <a:blip r:embed="rId17"/>
        <a:srcRect l="28892" t="23682" r="32584" b="30990"/>
        <a:stretch>
          <a:fillRect/>
        </a:stretch>
      </xdr:blipFill>
      <xdr:spPr>
        <a:xfrm>
          <a:off x="8366125" y="6975475"/>
          <a:ext cx="365125" cy="270510"/>
        </a:xfrm>
        <a:prstGeom prst="rect">
          <a:avLst/>
        </a:prstGeom>
        <a:noFill/>
      </xdr:spPr>
    </xdr:pic>
    <xdr:clientData/>
  </xdr:twoCellAnchor>
  <xdr:twoCellAnchor>
    <xdr:from>
      <xdr:col>18</xdr:col>
      <xdr:colOff>59055</xdr:colOff>
      <xdr:row>23</xdr:row>
      <xdr:rowOff>79375</xdr:rowOff>
    </xdr:from>
    <xdr:to>
      <xdr:col>18</xdr:col>
      <xdr:colOff>484800</xdr:colOff>
      <xdr:row>23</xdr:row>
      <xdr:rowOff>374650</xdr:rowOff>
    </xdr:to>
    <xdr:pic>
      <xdr:nvPicPr>
        <xdr:cNvPr id="23" name="Picture 10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8320405" y="8461375"/>
          <a:ext cx="425450" cy="29527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148590</xdr:colOff>
      <xdr:row>22</xdr:row>
      <xdr:rowOff>117475</xdr:rowOff>
    </xdr:from>
    <xdr:to>
      <xdr:col>18</xdr:col>
      <xdr:colOff>396240</xdr:colOff>
      <xdr:row>22</xdr:row>
      <xdr:rowOff>399820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09940" y="7991475"/>
          <a:ext cx="2476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109855</xdr:colOff>
      <xdr:row>17</xdr:row>
      <xdr:rowOff>69850</xdr:rowOff>
    </xdr:from>
    <xdr:to>
      <xdr:col>18</xdr:col>
      <xdr:colOff>448310</xdr:colOff>
      <xdr:row>17</xdr:row>
      <xdr:rowOff>412115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71205" y="5403850"/>
          <a:ext cx="33845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89535</xdr:colOff>
      <xdr:row>50</xdr:row>
      <xdr:rowOff>107950</xdr:rowOff>
    </xdr:from>
    <xdr:to>
      <xdr:col>18</xdr:col>
      <xdr:colOff>470535</xdr:colOff>
      <xdr:row>50</xdr:row>
      <xdr:rowOff>396875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8350885" y="22205950"/>
          <a:ext cx="381000" cy="28892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114300</xdr:colOff>
      <xdr:row>52</xdr:row>
      <xdr:rowOff>92075</xdr:rowOff>
    </xdr:from>
    <xdr:to>
      <xdr:col>18</xdr:col>
      <xdr:colOff>429260</xdr:colOff>
      <xdr:row>52</xdr:row>
      <xdr:rowOff>375285</xdr:rowOff>
    </xdr:to>
    <xdr:pic>
      <xdr:nvPicPr>
        <xdr:cNvPr id="27" name="图片 26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8375650" y="2320607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161925</xdr:colOff>
      <xdr:row>51</xdr:row>
      <xdr:rowOff>63500</xdr:rowOff>
    </xdr:from>
    <xdr:to>
      <xdr:col>18</xdr:col>
      <xdr:colOff>386715</xdr:colOff>
      <xdr:row>51</xdr:row>
      <xdr:rowOff>379095</xdr:rowOff>
    </xdr:to>
    <xdr:pic>
      <xdr:nvPicPr>
        <xdr:cNvPr id="28" name="图片 27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423275" y="22669500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66675</xdr:colOff>
      <xdr:row>53</xdr:row>
      <xdr:rowOff>136525</xdr:rowOff>
    </xdr:from>
    <xdr:to>
      <xdr:col>18</xdr:col>
      <xdr:colOff>487045</xdr:colOff>
      <xdr:row>53</xdr:row>
      <xdr:rowOff>410210</xdr:rowOff>
    </xdr:to>
    <xdr:pic>
      <xdr:nvPicPr>
        <xdr:cNvPr id="29" name="图片 4" descr="微信图片_20191204142201"/>
        <xdr:cNvPicPr>
          <a:picLocks noChangeAspect="1"/>
        </xdr:cNvPicPr>
      </xdr:nvPicPr>
      <xdr:blipFill>
        <a:blip r:embed="rId24"/>
        <a:srcRect l="10605" r="14953" b="14752"/>
        <a:stretch>
          <a:fillRect/>
        </a:stretch>
      </xdr:blipFill>
      <xdr:spPr>
        <a:xfrm>
          <a:off x="8328025" y="23758525"/>
          <a:ext cx="42037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114300</xdr:colOff>
      <xdr:row>19</xdr:row>
      <xdr:rowOff>107950</xdr:rowOff>
    </xdr:from>
    <xdr:to>
      <xdr:col>18</xdr:col>
      <xdr:colOff>501015</xdr:colOff>
      <xdr:row>19</xdr:row>
      <xdr:rowOff>431165</xdr:rowOff>
    </xdr:to>
    <xdr:pic>
      <xdr:nvPicPr>
        <xdr:cNvPr id="30" name="图片 2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375650" y="6457950"/>
          <a:ext cx="38671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104775</xdr:colOff>
      <xdr:row>32</xdr:row>
      <xdr:rowOff>155575</xdr:rowOff>
    </xdr:from>
    <xdr:to>
      <xdr:col>18</xdr:col>
      <xdr:colOff>481330</xdr:colOff>
      <xdr:row>32</xdr:row>
      <xdr:rowOff>422910</xdr:rowOff>
    </xdr:to>
    <xdr:pic>
      <xdr:nvPicPr>
        <xdr:cNvPr id="31" name="图片 30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366125" y="13109575"/>
          <a:ext cx="376555" cy="267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146050</xdr:colOff>
      <xdr:row>13</xdr:row>
      <xdr:rowOff>76200</xdr:rowOff>
    </xdr:from>
    <xdr:to>
      <xdr:col>18</xdr:col>
      <xdr:colOff>430530</xdr:colOff>
      <xdr:row>13</xdr:row>
      <xdr:rowOff>403225</xdr:rowOff>
    </xdr:to>
    <xdr:pic>
      <xdr:nvPicPr>
        <xdr:cNvPr id="34" name="图片 3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407400" y="337820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145415</xdr:colOff>
      <xdr:row>14</xdr:row>
      <xdr:rowOff>86360</xdr:rowOff>
    </xdr:from>
    <xdr:to>
      <xdr:col>18</xdr:col>
      <xdr:colOff>429895</xdr:colOff>
      <xdr:row>14</xdr:row>
      <xdr:rowOff>413385</xdr:rowOff>
    </xdr:to>
    <xdr:pic>
      <xdr:nvPicPr>
        <xdr:cNvPr id="35" name="图片 34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406765" y="3896360"/>
          <a:ext cx="284480" cy="32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127000</xdr:colOff>
      <xdr:row>15</xdr:row>
      <xdr:rowOff>99060</xdr:rowOff>
    </xdr:from>
    <xdr:to>
      <xdr:col>18</xdr:col>
      <xdr:colOff>469900</xdr:colOff>
      <xdr:row>15</xdr:row>
      <xdr:rowOff>437515</xdr:rowOff>
    </xdr:to>
    <xdr:pic>
      <xdr:nvPicPr>
        <xdr:cNvPr id="36" name="图片 3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388350" y="4417060"/>
          <a:ext cx="34290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142940</xdr:colOff>
      <xdr:row>38</xdr:row>
      <xdr:rowOff>169224</xdr:rowOff>
    </xdr:from>
    <xdr:to>
      <xdr:col>18</xdr:col>
      <xdr:colOff>376964</xdr:colOff>
      <xdr:row>38</xdr:row>
      <xdr:rowOff>421224</xdr:rowOff>
    </xdr:to>
    <xdr:pic>
      <xdr:nvPicPr>
        <xdr:cNvPr id="37" name="Picture 22"/>
        <xdr:cNvPicPr>
          <a:picLocks noChangeAspect="1" noChangeArrowheads="1"/>
        </xdr:cNvPicPr>
      </xdr:nvPicPr>
      <xdr:blipFill>
        <a:blip r:embed="rId29"/>
        <a:srcRect/>
        <a:stretch>
          <a:fillRect/>
        </a:stretch>
      </xdr:blipFill>
      <xdr:spPr>
        <a:xfrm>
          <a:off x="8404225" y="16170910"/>
          <a:ext cx="233680" cy="25209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132145</xdr:colOff>
      <xdr:row>35</xdr:row>
      <xdr:rowOff>137474</xdr:rowOff>
    </xdr:from>
    <xdr:to>
      <xdr:col>18</xdr:col>
      <xdr:colOff>422181</xdr:colOff>
      <xdr:row>35</xdr:row>
      <xdr:rowOff>413699</xdr:rowOff>
    </xdr:to>
    <xdr:pic>
      <xdr:nvPicPr>
        <xdr:cNvPr id="38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8393430" y="14615160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78740</xdr:colOff>
      <xdr:row>37</xdr:row>
      <xdr:rowOff>71120</xdr:rowOff>
    </xdr:from>
    <xdr:to>
      <xdr:col>18</xdr:col>
      <xdr:colOff>431165</xdr:colOff>
      <xdr:row>37</xdr:row>
      <xdr:rowOff>407035</xdr:rowOff>
    </xdr:to>
    <xdr:pic>
      <xdr:nvPicPr>
        <xdr:cNvPr id="39" name="Picture 7"/>
        <xdr:cNvPicPr>
          <a:picLocks noChangeAspect="1" noChangeArrowheads="1"/>
        </xdr:cNvPicPr>
      </xdr:nvPicPr>
      <xdr:blipFill>
        <a:blip r:embed="rId30"/>
        <a:srcRect/>
        <a:stretch>
          <a:fillRect/>
        </a:stretch>
      </xdr:blipFill>
      <xdr:spPr>
        <a:xfrm>
          <a:off x="8340090" y="15565120"/>
          <a:ext cx="352425" cy="335915"/>
        </a:xfrm>
        <a:prstGeom prst="rect">
          <a:avLst/>
        </a:prstGeom>
        <a:noFill/>
      </xdr:spPr>
    </xdr:pic>
    <xdr:clientData/>
  </xdr:twoCellAnchor>
  <xdr:twoCellAnchor>
    <xdr:from>
      <xdr:col>18</xdr:col>
      <xdr:colOff>131510</xdr:colOff>
      <xdr:row>36</xdr:row>
      <xdr:rowOff>117154</xdr:rowOff>
    </xdr:from>
    <xdr:to>
      <xdr:col>18</xdr:col>
      <xdr:colOff>379160</xdr:colOff>
      <xdr:row>36</xdr:row>
      <xdr:rowOff>420049</xdr:rowOff>
    </xdr:to>
    <xdr:pic>
      <xdr:nvPicPr>
        <xdr:cNvPr id="40" name="Picture 16079"/>
        <xdr:cNvPicPr>
          <a:picLocks noChangeAspect="1" noChangeArrowheads="1"/>
        </xdr:cNvPicPr>
      </xdr:nvPicPr>
      <xdr:blipFill>
        <a:blip r:embed="rId31" cstate="print"/>
        <a:srcRect/>
        <a:stretch>
          <a:fillRect/>
        </a:stretch>
      </xdr:blipFill>
      <xdr:spPr>
        <a:xfrm>
          <a:off x="8392795" y="1510284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119727</xdr:colOff>
      <xdr:row>43</xdr:row>
      <xdr:rowOff>32971</xdr:rowOff>
    </xdr:from>
    <xdr:to>
      <xdr:col>18</xdr:col>
      <xdr:colOff>454927</xdr:colOff>
      <xdr:row>43</xdr:row>
      <xdr:rowOff>352848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8380730" y="1857438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70485</xdr:colOff>
      <xdr:row>44</xdr:row>
      <xdr:rowOff>131445</xdr:rowOff>
    </xdr:from>
    <xdr:to>
      <xdr:col>18</xdr:col>
      <xdr:colOff>499111</xdr:colOff>
      <xdr:row>44</xdr:row>
      <xdr:rowOff>399745</xdr:rowOff>
    </xdr:to>
    <xdr:pic>
      <xdr:nvPicPr>
        <xdr:cNvPr id="42" name="图片 41"/>
        <xdr:cNvPicPr>
          <a:picLocks noChangeAspect="1" noChangeArrowheads="1"/>
        </xdr:cNvPicPr>
      </xdr:nvPicPr>
      <xdr:blipFill>
        <a:blip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8331835" y="19181445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68014</xdr:colOff>
      <xdr:row>42</xdr:row>
      <xdr:rowOff>65816</xdr:rowOff>
    </xdr:from>
    <xdr:to>
      <xdr:col>18</xdr:col>
      <xdr:colOff>487113</xdr:colOff>
      <xdr:row>42</xdr:row>
      <xdr:rowOff>369380</xdr:rowOff>
    </xdr:to>
    <xdr:pic>
      <xdr:nvPicPr>
        <xdr:cNvPr id="43" name="图片 42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8329295" y="18099405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139700</xdr:colOff>
      <xdr:row>45</xdr:row>
      <xdr:rowOff>83185</xdr:rowOff>
    </xdr:from>
    <xdr:to>
      <xdr:col>18</xdr:col>
      <xdr:colOff>401955</xdr:colOff>
      <xdr:row>45</xdr:row>
      <xdr:rowOff>474345</xdr:rowOff>
    </xdr:to>
    <xdr:pic>
      <xdr:nvPicPr>
        <xdr:cNvPr id="44" name="图片 43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8401050" y="1964118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75565</xdr:colOff>
      <xdr:row>28</xdr:row>
      <xdr:rowOff>111125</xdr:rowOff>
    </xdr:from>
    <xdr:to>
      <xdr:col>18</xdr:col>
      <xdr:colOff>537210</xdr:colOff>
      <xdr:row>28</xdr:row>
      <xdr:rowOff>377825</xdr:rowOff>
    </xdr:to>
    <xdr:pic>
      <xdr:nvPicPr>
        <xdr:cNvPr id="45" name="图片 44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336915" y="11033125"/>
          <a:ext cx="4387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75565</xdr:colOff>
      <xdr:row>29</xdr:row>
      <xdr:rowOff>111125</xdr:rowOff>
    </xdr:from>
    <xdr:to>
      <xdr:col>18</xdr:col>
      <xdr:colOff>537210</xdr:colOff>
      <xdr:row>29</xdr:row>
      <xdr:rowOff>377825</xdr:rowOff>
    </xdr:to>
    <xdr:pic>
      <xdr:nvPicPr>
        <xdr:cNvPr id="46" name="图片 4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8336915" y="11541125"/>
          <a:ext cx="438785" cy="26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112889</xdr:colOff>
      <xdr:row>8</xdr:row>
      <xdr:rowOff>105833</xdr:rowOff>
    </xdr:from>
    <xdr:to>
      <xdr:col>18</xdr:col>
      <xdr:colOff>301356</xdr:colOff>
      <xdr:row>8</xdr:row>
      <xdr:rowOff>444499</xdr:rowOff>
    </xdr:to>
    <xdr:pic>
      <xdr:nvPicPr>
        <xdr:cNvPr id="47" name="图片 46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373745" y="867410"/>
          <a:ext cx="188595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18</xdr:col>
      <xdr:colOff>44450</xdr:colOff>
      <xdr:row>39</xdr:row>
      <xdr:rowOff>123190</xdr:rowOff>
    </xdr:from>
    <xdr:to>
      <xdr:col>18</xdr:col>
      <xdr:colOff>463549</xdr:colOff>
      <xdr:row>39</xdr:row>
      <xdr:rowOff>426754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8305800" y="16633190"/>
          <a:ext cx="418465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267335</xdr:colOff>
      <xdr:row>5</xdr:row>
      <xdr:rowOff>98425</xdr:rowOff>
    </xdr:from>
    <xdr:to>
      <xdr:col>3</xdr:col>
      <xdr:colOff>185420</xdr:colOff>
      <xdr:row>8</xdr:row>
      <xdr:rowOff>443230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27685" y="2212975"/>
          <a:ext cx="1061085" cy="22555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175895</xdr:colOff>
      <xdr:row>22</xdr:row>
      <xdr:rowOff>121920</xdr:rowOff>
    </xdr:from>
    <xdr:to>
      <xdr:col>17</xdr:col>
      <xdr:colOff>377269</xdr:colOff>
      <xdr:row>22</xdr:row>
      <xdr:rowOff>437711</xdr:rowOff>
    </xdr:to>
    <xdr:pic>
      <xdr:nvPicPr>
        <xdr:cNvPr id="106" name="图片 10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68" t="7383"/>
        <a:stretch>
          <a:fillRect/>
        </a:stretch>
      </xdr:blipFill>
      <xdr:spPr>
        <a:xfrm>
          <a:off x="6621145" y="7995920"/>
          <a:ext cx="201295" cy="3155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113665</xdr:colOff>
      <xdr:row>23</xdr:row>
      <xdr:rowOff>82550</xdr:rowOff>
    </xdr:from>
    <xdr:to>
      <xdr:col>17</xdr:col>
      <xdr:colOff>417830</xdr:colOff>
      <xdr:row>23</xdr:row>
      <xdr:rowOff>379730</xdr:rowOff>
    </xdr:to>
    <xdr:pic>
      <xdr:nvPicPr>
        <xdr:cNvPr id="107" name="图片 10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42" t="2958"/>
        <a:stretch>
          <a:fillRect/>
        </a:stretch>
      </xdr:blipFill>
      <xdr:spPr>
        <a:xfrm>
          <a:off x="6558915" y="8464550"/>
          <a:ext cx="304165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24</xdr:row>
      <xdr:rowOff>109855</xdr:rowOff>
    </xdr:from>
    <xdr:to>
      <xdr:col>17</xdr:col>
      <xdr:colOff>471609</xdr:colOff>
      <xdr:row>24</xdr:row>
      <xdr:rowOff>386640</xdr:rowOff>
    </xdr:to>
    <xdr:pic>
      <xdr:nvPicPr>
        <xdr:cNvPr id="108" name="图片 107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882" t="9901" r="1"/>
        <a:stretch>
          <a:fillRect/>
        </a:stretch>
      </xdr:blipFill>
      <xdr:spPr>
        <a:xfrm>
          <a:off x="6499225" y="8999855"/>
          <a:ext cx="417195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110408</xdr:colOff>
      <xdr:row>25</xdr:row>
      <xdr:rowOff>15386</xdr:rowOff>
    </xdr:from>
    <xdr:to>
      <xdr:col>17</xdr:col>
      <xdr:colOff>380069</xdr:colOff>
      <xdr:row>25</xdr:row>
      <xdr:rowOff>361949</xdr:rowOff>
    </xdr:to>
    <xdr:pic>
      <xdr:nvPicPr>
        <xdr:cNvPr id="109" name="图片 10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00" t="7958"/>
        <a:stretch>
          <a:fillRect/>
        </a:stretch>
      </xdr:blipFill>
      <xdr:spPr>
        <a:xfrm>
          <a:off x="6555105" y="9413240"/>
          <a:ext cx="269875" cy="346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97155</xdr:colOff>
      <xdr:row>21</xdr:row>
      <xdr:rowOff>96520</xdr:rowOff>
    </xdr:from>
    <xdr:to>
      <xdr:col>17</xdr:col>
      <xdr:colOff>438741</xdr:colOff>
      <xdr:row>21</xdr:row>
      <xdr:rowOff>351855</xdr:rowOff>
    </xdr:to>
    <xdr:pic>
      <xdr:nvPicPr>
        <xdr:cNvPr id="15" name="Picture 1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6542405" y="7462520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36195</xdr:colOff>
      <xdr:row>57</xdr:row>
      <xdr:rowOff>117475</xdr:rowOff>
    </xdr:from>
    <xdr:to>
      <xdr:col>17</xdr:col>
      <xdr:colOff>464821</xdr:colOff>
      <xdr:row>57</xdr:row>
      <xdr:rowOff>429203</xdr:rowOff>
    </xdr:to>
    <xdr:pic>
      <xdr:nvPicPr>
        <xdr:cNvPr id="118" name="Picture 11"/>
        <xdr:cNvPicPr>
          <a:picLocks noChangeAspect="1" noChangeArrowheads="1"/>
        </xdr:cNvPicPr>
      </xdr:nvPicPr>
      <xdr:blipFill>
        <a:blip r:embed="rId6"/>
        <a:srcRect/>
        <a:stretch>
          <a:fillRect/>
        </a:stretch>
      </xdr:blipFill>
      <xdr:spPr>
        <a:xfrm>
          <a:off x="6481445" y="25771475"/>
          <a:ext cx="428625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88265</xdr:colOff>
      <xdr:row>58</xdr:row>
      <xdr:rowOff>146050</xdr:rowOff>
    </xdr:from>
    <xdr:to>
      <xdr:col>17</xdr:col>
      <xdr:colOff>417394</xdr:colOff>
      <xdr:row>58</xdr:row>
      <xdr:rowOff>441653</xdr:rowOff>
    </xdr:to>
    <xdr:pic>
      <xdr:nvPicPr>
        <xdr:cNvPr id="149" name="Picture 23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533515" y="26308050"/>
          <a:ext cx="32893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116840</xdr:colOff>
      <xdr:row>42</xdr:row>
      <xdr:rowOff>184150</xdr:rowOff>
    </xdr:from>
    <xdr:to>
      <xdr:col>17</xdr:col>
      <xdr:colOff>504409</xdr:colOff>
      <xdr:row>42</xdr:row>
      <xdr:rowOff>347839</xdr:rowOff>
    </xdr:to>
    <xdr:pic>
      <xdr:nvPicPr>
        <xdr:cNvPr id="160" name="图片 15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98" t="6788"/>
        <a:stretch>
          <a:fillRect/>
        </a:stretch>
      </xdr:blipFill>
      <xdr:spPr>
        <a:xfrm>
          <a:off x="6562090" y="18218150"/>
          <a:ext cx="387350" cy="163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43</xdr:row>
      <xdr:rowOff>79375</xdr:rowOff>
    </xdr:from>
    <xdr:to>
      <xdr:col>17</xdr:col>
      <xdr:colOff>432151</xdr:colOff>
      <xdr:row>43</xdr:row>
      <xdr:rowOff>338850</xdr:rowOff>
    </xdr:to>
    <xdr:pic>
      <xdr:nvPicPr>
        <xdr:cNvPr id="161" name="图片 160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74" t="2849"/>
        <a:stretch>
          <a:fillRect/>
        </a:stretch>
      </xdr:blipFill>
      <xdr:spPr>
        <a:xfrm>
          <a:off x="6569075" y="18621375"/>
          <a:ext cx="307975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78105</xdr:colOff>
      <xdr:row>51</xdr:row>
      <xdr:rowOff>98425</xdr:rowOff>
    </xdr:from>
    <xdr:to>
      <xdr:col>17</xdr:col>
      <xdr:colOff>449504</xdr:colOff>
      <xdr:row>51</xdr:row>
      <xdr:rowOff>361781</xdr:rowOff>
    </xdr:to>
    <xdr:pic>
      <xdr:nvPicPr>
        <xdr:cNvPr id="162" name="图片 161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23355" y="22704425"/>
          <a:ext cx="370840" cy="26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104775</xdr:colOff>
      <xdr:row>52</xdr:row>
      <xdr:rowOff>79375</xdr:rowOff>
    </xdr:from>
    <xdr:to>
      <xdr:col>17</xdr:col>
      <xdr:colOff>441814</xdr:colOff>
      <xdr:row>52</xdr:row>
      <xdr:rowOff>382679</xdr:rowOff>
    </xdr:to>
    <xdr:pic>
      <xdr:nvPicPr>
        <xdr:cNvPr id="163" name="图片 162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0025" y="23193375"/>
          <a:ext cx="33655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35560</xdr:colOff>
      <xdr:row>44</xdr:row>
      <xdr:rowOff>117475</xdr:rowOff>
    </xdr:from>
    <xdr:to>
      <xdr:col>17</xdr:col>
      <xdr:colOff>482502</xdr:colOff>
      <xdr:row>44</xdr:row>
      <xdr:rowOff>368880</xdr:rowOff>
    </xdr:to>
    <xdr:pic>
      <xdr:nvPicPr>
        <xdr:cNvPr id="164" name="图片 163"/>
        <xdr:cNvPicPr>
          <a:picLocks noChangeAspect="1" noChangeArrowheads="1"/>
        </xdr:cNvPicPr>
      </xdr:nvPicPr>
      <xdr:blipFill>
        <a:blip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60" t="13986" r="1"/>
        <a:stretch>
          <a:fillRect/>
        </a:stretch>
      </xdr:blipFill>
      <xdr:spPr>
        <a:xfrm>
          <a:off x="6480810" y="19167475"/>
          <a:ext cx="44640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151765</xdr:colOff>
      <xdr:row>50</xdr:row>
      <xdr:rowOff>88900</xdr:rowOff>
    </xdr:from>
    <xdr:to>
      <xdr:col>17</xdr:col>
      <xdr:colOff>410945</xdr:colOff>
      <xdr:row>50</xdr:row>
      <xdr:rowOff>403225</xdr:rowOff>
    </xdr:to>
    <xdr:pic>
      <xdr:nvPicPr>
        <xdr:cNvPr id="177" name="Picture 2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6597015" y="22186900"/>
          <a:ext cx="259080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118745</xdr:colOff>
      <xdr:row>39</xdr:row>
      <xdr:rowOff>117475</xdr:rowOff>
    </xdr:from>
    <xdr:to>
      <xdr:col>17</xdr:col>
      <xdr:colOff>385445</xdr:colOff>
      <xdr:row>39</xdr:row>
      <xdr:rowOff>359213</xdr:rowOff>
    </xdr:to>
    <xdr:pic>
      <xdr:nvPicPr>
        <xdr:cNvPr id="1037" name="Picture 13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6563995" y="16627475"/>
          <a:ext cx="266700" cy="2413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140970</xdr:colOff>
      <xdr:row>40</xdr:row>
      <xdr:rowOff>117475</xdr:rowOff>
    </xdr:from>
    <xdr:to>
      <xdr:col>17</xdr:col>
      <xdr:colOff>445769</xdr:colOff>
      <xdr:row>40</xdr:row>
      <xdr:rowOff>393746</xdr:rowOff>
    </xdr:to>
    <xdr:pic>
      <xdr:nvPicPr>
        <xdr:cNvPr id="1038" name="Picture 14"/>
        <xdr:cNvPicPr>
          <a:picLocks noChangeAspect="1" noChangeArrowheads="1"/>
        </xdr:cNvPicPr>
      </xdr:nvPicPr>
      <xdr:blipFill>
        <a:blip r:embed="rId15"/>
        <a:srcRect/>
        <a:stretch>
          <a:fillRect/>
        </a:stretch>
      </xdr:blipFill>
      <xdr:spPr>
        <a:xfrm>
          <a:off x="6586220" y="17135475"/>
          <a:ext cx="304165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95885</xdr:colOff>
      <xdr:row>41</xdr:row>
      <xdr:rowOff>117475</xdr:rowOff>
    </xdr:from>
    <xdr:to>
      <xdr:col>17</xdr:col>
      <xdr:colOff>391160</xdr:colOff>
      <xdr:row>41</xdr:row>
      <xdr:rowOff>385113</xdr:rowOff>
    </xdr:to>
    <xdr:pic>
      <xdr:nvPicPr>
        <xdr:cNvPr id="1039" name="Picture 15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6541135" y="17643475"/>
          <a:ext cx="295275" cy="26733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118110</xdr:colOff>
      <xdr:row>45</xdr:row>
      <xdr:rowOff>107950</xdr:rowOff>
    </xdr:from>
    <xdr:to>
      <xdr:col>17</xdr:col>
      <xdr:colOff>454006</xdr:colOff>
      <xdr:row>45</xdr:row>
      <xdr:rowOff>317500</xdr:rowOff>
    </xdr:to>
    <xdr:pic>
      <xdr:nvPicPr>
        <xdr:cNvPr id="1040" name="Picture 1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6563360" y="1966595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122555</xdr:colOff>
      <xdr:row>46</xdr:row>
      <xdr:rowOff>136525</xdr:rowOff>
    </xdr:from>
    <xdr:to>
      <xdr:col>17</xdr:col>
      <xdr:colOff>488987</xdr:colOff>
      <xdr:row>46</xdr:row>
      <xdr:rowOff>365125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6567805" y="20202525"/>
          <a:ext cx="36639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75565</xdr:colOff>
      <xdr:row>47</xdr:row>
      <xdr:rowOff>165100</xdr:rowOff>
    </xdr:from>
    <xdr:to>
      <xdr:col>17</xdr:col>
      <xdr:colOff>411461</xdr:colOff>
      <xdr:row>47</xdr:row>
      <xdr:rowOff>374650</xdr:rowOff>
    </xdr:to>
    <xdr:pic>
      <xdr:nvPicPr>
        <xdr:cNvPr id="1042" name="Picture 18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6520815" y="20739100"/>
          <a:ext cx="335280" cy="2095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97155</xdr:colOff>
      <xdr:row>48</xdr:row>
      <xdr:rowOff>117475</xdr:rowOff>
    </xdr:from>
    <xdr:to>
      <xdr:col>17</xdr:col>
      <xdr:colOff>487680</xdr:colOff>
      <xdr:row>48</xdr:row>
      <xdr:rowOff>361105</xdr:rowOff>
    </xdr:to>
    <xdr:pic>
      <xdr:nvPicPr>
        <xdr:cNvPr id="1043" name="Picture 19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6542405" y="21199475"/>
          <a:ext cx="390525" cy="24320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50165</xdr:colOff>
      <xdr:row>49</xdr:row>
      <xdr:rowOff>88900</xdr:rowOff>
    </xdr:from>
    <xdr:to>
      <xdr:col>17</xdr:col>
      <xdr:colOff>477669</xdr:colOff>
      <xdr:row>49</xdr:row>
      <xdr:rowOff>355600</xdr:rowOff>
    </xdr:to>
    <xdr:pic>
      <xdr:nvPicPr>
        <xdr:cNvPr id="1044" name="Picture 20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6495415" y="21678900"/>
          <a:ext cx="427355" cy="2667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171450</xdr:colOff>
      <xdr:row>12</xdr:row>
      <xdr:rowOff>127000</xdr:rowOff>
    </xdr:from>
    <xdr:to>
      <xdr:col>17</xdr:col>
      <xdr:colOff>381000</xdr:colOff>
      <xdr:row>12</xdr:row>
      <xdr:rowOff>397320</xdr:rowOff>
    </xdr:to>
    <xdr:pic>
      <xdr:nvPicPr>
        <xdr:cNvPr id="24" name="Picture 13"/>
        <xdr:cNvPicPr>
          <a:picLocks noChangeAspect="1" noChangeArrowheads="1"/>
        </xdr:cNvPicPr>
      </xdr:nvPicPr>
      <xdr:blipFill>
        <a:blip r:embed="rId22"/>
        <a:srcRect/>
        <a:stretch>
          <a:fillRect/>
        </a:stretch>
      </xdr:blipFill>
      <xdr:spPr>
        <a:xfrm>
          <a:off x="6616700" y="2921000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190500</xdr:colOff>
      <xdr:row>11</xdr:row>
      <xdr:rowOff>136525</xdr:rowOff>
    </xdr:from>
    <xdr:to>
      <xdr:col>17</xdr:col>
      <xdr:colOff>400050</xdr:colOff>
      <xdr:row>11</xdr:row>
      <xdr:rowOff>406845</xdr:rowOff>
    </xdr:to>
    <xdr:pic>
      <xdr:nvPicPr>
        <xdr:cNvPr id="29" name="Picture 16"/>
        <xdr:cNvPicPr>
          <a:picLocks noChangeAspect="1" noChangeArrowheads="1"/>
        </xdr:cNvPicPr>
      </xdr:nvPicPr>
      <xdr:blipFill>
        <a:blip r:embed="rId23"/>
        <a:srcRect/>
        <a:stretch>
          <a:fillRect/>
        </a:stretch>
      </xdr:blipFill>
      <xdr:spPr>
        <a:xfrm>
          <a:off x="6635750" y="2422525"/>
          <a:ext cx="209550" cy="2698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142875</xdr:colOff>
      <xdr:row>16</xdr:row>
      <xdr:rowOff>98425</xdr:rowOff>
    </xdr:from>
    <xdr:to>
      <xdr:col>17</xdr:col>
      <xdr:colOff>400050</xdr:colOff>
      <xdr:row>16</xdr:row>
      <xdr:rowOff>429895</xdr:rowOff>
    </xdr:to>
    <xdr:pic>
      <xdr:nvPicPr>
        <xdr:cNvPr id="32" name="Picture 19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6588125" y="4924425"/>
          <a:ext cx="257175" cy="3314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90805</xdr:colOff>
      <xdr:row>31</xdr:row>
      <xdr:rowOff>117475</xdr:rowOff>
    </xdr:from>
    <xdr:to>
      <xdr:col>17</xdr:col>
      <xdr:colOff>434184</xdr:colOff>
      <xdr:row>31</xdr:row>
      <xdr:rowOff>374650</xdr:rowOff>
    </xdr:to>
    <xdr:pic>
      <xdr:nvPicPr>
        <xdr:cNvPr id="130" name="Picture 20"/>
        <xdr:cNvPicPr>
          <a:picLocks noChangeAspect="1" noChangeArrowheads="1"/>
        </xdr:cNvPicPr>
      </xdr:nvPicPr>
      <xdr:blipFill>
        <a:blip r:embed="rId25"/>
        <a:srcRect/>
        <a:stretch>
          <a:fillRect/>
        </a:stretch>
      </xdr:blipFill>
      <xdr:spPr>
        <a:xfrm>
          <a:off x="6536055" y="12563475"/>
          <a:ext cx="342900" cy="2571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125730</xdr:colOff>
      <xdr:row>32</xdr:row>
      <xdr:rowOff>136525</xdr:rowOff>
    </xdr:from>
    <xdr:to>
      <xdr:col>17</xdr:col>
      <xdr:colOff>430956</xdr:colOff>
      <xdr:row>32</xdr:row>
      <xdr:rowOff>365125</xdr:rowOff>
    </xdr:to>
    <xdr:pic>
      <xdr:nvPicPr>
        <xdr:cNvPr id="132" name="Picture 21"/>
        <xdr:cNvPicPr>
          <a:picLocks noChangeAspect="1" noChangeArrowheads="1"/>
        </xdr:cNvPicPr>
      </xdr:nvPicPr>
      <xdr:blipFill>
        <a:blip r:embed="rId26"/>
        <a:srcRect/>
        <a:stretch>
          <a:fillRect/>
        </a:stretch>
      </xdr:blipFill>
      <xdr:spPr>
        <a:xfrm>
          <a:off x="6570980" y="13090525"/>
          <a:ext cx="304800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104775</xdr:colOff>
      <xdr:row>37</xdr:row>
      <xdr:rowOff>79375</xdr:rowOff>
    </xdr:from>
    <xdr:to>
      <xdr:col>17</xdr:col>
      <xdr:colOff>471170</xdr:colOff>
      <xdr:row>37</xdr:row>
      <xdr:rowOff>377825</xdr:rowOff>
    </xdr:to>
    <xdr:pic>
      <xdr:nvPicPr>
        <xdr:cNvPr id="1050" name="Picture 26"/>
        <xdr:cNvPicPr>
          <a:picLocks noChangeAspect="1" noChangeArrowheads="1"/>
        </xdr:cNvPicPr>
      </xdr:nvPicPr>
      <xdr:blipFill>
        <a:blip r:embed="rId27"/>
        <a:srcRect/>
        <a:stretch>
          <a:fillRect/>
        </a:stretch>
      </xdr:blipFill>
      <xdr:spPr>
        <a:xfrm>
          <a:off x="6550025" y="15573375"/>
          <a:ext cx="366395" cy="2984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68580</xdr:colOff>
      <xdr:row>54</xdr:row>
      <xdr:rowOff>98425</xdr:rowOff>
    </xdr:from>
    <xdr:to>
      <xdr:col>17</xdr:col>
      <xdr:colOff>449580</xdr:colOff>
      <xdr:row>54</xdr:row>
      <xdr:rowOff>408810</xdr:rowOff>
    </xdr:to>
    <xdr:pic>
      <xdr:nvPicPr>
        <xdr:cNvPr id="1051" name="Picture 27"/>
        <xdr:cNvPicPr>
          <a:picLocks noChangeAspect="1" noChangeArrowheads="1"/>
        </xdr:cNvPicPr>
      </xdr:nvPicPr>
      <xdr:blipFill>
        <a:blip r:embed="rId28"/>
        <a:srcRect/>
        <a:stretch>
          <a:fillRect/>
        </a:stretch>
      </xdr:blipFill>
      <xdr:spPr>
        <a:xfrm>
          <a:off x="6513830" y="24228425"/>
          <a:ext cx="381000" cy="30988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161925</xdr:colOff>
      <xdr:row>10</xdr:row>
      <xdr:rowOff>88900</xdr:rowOff>
    </xdr:from>
    <xdr:to>
      <xdr:col>17</xdr:col>
      <xdr:colOff>408305</xdr:colOff>
      <xdr:row>10</xdr:row>
      <xdr:rowOff>431800</xdr:rowOff>
    </xdr:to>
    <xdr:pic>
      <xdr:nvPicPr>
        <xdr:cNvPr id="133" name="图片 132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07175" y="1866900"/>
          <a:ext cx="24638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133350</xdr:colOff>
      <xdr:row>33</xdr:row>
      <xdr:rowOff>88900</xdr:rowOff>
    </xdr:from>
    <xdr:to>
      <xdr:col>17</xdr:col>
      <xdr:colOff>439691</xdr:colOff>
      <xdr:row>33</xdr:row>
      <xdr:rowOff>346075</xdr:rowOff>
    </xdr:to>
    <xdr:pic>
      <xdr:nvPicPr>
        <xdr:cNvPr id="141" name="图片 140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8600" y="13550900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135890</xdr:colOff>
      <xdr:row>34</xdr:row>
      <xdr:rowOff>146050</xdr:rowOff>
    </xdr:from>
    <xdr:to>
      <xdr:col>17</xdr:col>
      <xdr:colOff>442231</xdr:colOff>
      <xdr:row>34</xdr:row>
      <xdr:rowOff>403225</xdr:rowOff>
    </xdr:to>
    <xdr:pic>
      <xdr:nvPicPr>
        <xdr:cNvPr id="143" name="图片 142"/>
        <xdr:cNvPicPr>
          <a:picLocks noChangeAspect="1" noChangeArrowheads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81140" y="14116050"/>
          <a:ext cx="30607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113030</xdr:colOff>
      <xdr:row>55</xdr:row>
      <xdr:rowOff>88900</xdr:rowOff>
    </xdr:from>
    <xdr:to>
      <xdr:col>17</xdr:col>
      <xdr:colOff>469239</xdr:colOff>
      <xdr:row>55</xdr:row>
      <xdr:rowOff>374650</xdr:rowOff>
    </xdr:to>
    <xdr:pic>
      <xdr:nvPicPr>
        <xdr:cNvPr id="134" name="图片 133"/>
        <xdr:cNvPicPr>
          <a:picLocks noChangeAspect="1" noChangeArrowheads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8280" y="24726900"/>
          <a:ext cx="3556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57150</xdr:colOff>
      <xdr:row>53</xdr:row>
      <xdr:rowOff>142875</xdr:rowOff>
    </xdr:from>
    <xdr:to>
      <xdr:col>17</xdr:col>
      <xdr:colOff>524510</xdr:colOff>
      <xdr:row>53</xdr:row>
      <xdr:rowOff>295910</xdr:rowOff>
    </xdr:to>
    <xdr:pic>
      <xdr:nvPicPr>
        <xdr:cNvPr id="12" name="图片 11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6502400" y="23764875"/>
          <a:ext cx="457200" cy="153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154941</xdr:colOff>
      <xdr:row>8</xdr:row>
      <xdr:rowOff>54520</xdr:rowOff>
    </xdr:from>
    <xdr:to>
      <xdr:col>17</xdr:col>
      <xdr:colOff>350557</xdr:colOff>
      <xdr:row>8</xdr:row>
      <xdr:rowOff>462644</xdr:rowOff>
    </xdr:to>
    <xdr:pic>
      <xdr:nvPicPr>
        <xdr:cNvPr id="17" name="图片 16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6600190" y="815975"/>
          <a:ext cx="195580" cy="408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197485</xdr:colOff>
      <xdr:row>27</xdr:row>
      <xdr:rowOff>87630</xdr:rowOff>
    </xdr:from>
    <xdr:to>
      <xdr:col>17</xdr:col>
      <xdr:colOff>357188</xdr:colOff>
      <xdr:row>27</xdr:row>
      <xdr:rowOff>409123</xdr:rowOff>
    </xdr:to>
    <xdr:pic>
      <xdr:nvPicPr>
        <xdr:cNvPr id="18" name="图片 17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6642735" y="10501630"/>
          <a:ext cx="159385" cy="321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87721</xdr:colOff>
      <xdr:row>30</xdr:row>
      <xdr:rowOff>150405</xdr:rowOff>
    </xdr:from>
    <xdr:to>
      <xdr:col>17</xdr:col>
      <xdr:colOff>390072</xdr:colOff>
      <xdr:row>30</xdr:row>
      <xdr:rowOff>338544</xdr:rowOff>
    </xdr:to>
    <xdr:pic>
      <xdr:nvPicPr>
        <xdr:cNvPr id="19" name="图片 18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6532880" y="12087860"/>
          <a:ext cx="30226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165100</xdr:colOff>
      <xdr:row>19</xdr:row>
      <xdr:rowOff>15875</xdr:rowOff>
    </xdr:from>
    <xdr:to>
      <xdr:col>17</xdr:col>
      <xdr:colOff>400050</xdr:colOff>
      <xdr:row>19</xdr:row>
      <xdr:rowOff>447040</xdr:rowOff>
    </xdr:to>
    <xdr:pic>
      <xdr:nvPicPr>
        <xdr:cNvPr id="21" name="图片 20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6610350" y="6365875"/>
          <a:ext cx="2349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194310</xdr:colOff>
      <xdr:row>18</xdr:row>
      <xdr:rowOff>36195</xdr:rowOff>
    </xdr:from>
    <xdr:to>
      <xdr:col>17</xdr:col>
      <xdr:colOff>394970</xdr:colOff>
      <xdr:row>18</xdr:row>
      <xdr:rowOff>431800</xdr:rowOff>
    </xdr:to>
    <xdr:pic>
      <xdr:nvPicPr>
        <xdr:cNvPr id="10" name="图片 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6639560" y="5878195"/>
          <a:ext cx="200660" cy="395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154940</xdr:colOff>
      <xdr:row>9</xdr:row>
      <xdr:rowOff>50800</xdr:rowOff>
    </xdr:from>
    <xdr:to>
      <xdr:col>17</xdr:col>
      <xdr:colOff>383540</xdr:colOff>
      <xdr:row>9</xdr:row>
      <xdr:rowOff>483870</xdr:rowOff>
    </xdr:to>
    <xdr:pic>
      <xdr:nvPicPr>
        <xdr:cNvPr id="20" name="图片 1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6600190" y="1320800"/>
          <a:ext cx="228600" cy="433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97155</xdr:colOff>
      <xdr:row>20</xdr:row>
      <xdr:rowOff>96520</xdr:rowOff>
    </xdr:from>
    <xdr:to>
      <xdr:col>17</xdr:col>
      <xdr:colOff>438741</xdr:colOff>
      <xdr:row>20</xdr:row>
      <xdr:rowOff>351855</xdr:rowOff>
    </xdr:to>
    <xdr:pic>
      <xdr:nvPicPr>
        <xdr:cNvPr id="121" name="Picture 13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6542405" y="6954520"/>
          <a:ext cx="340995" cy="25527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50483</xdr:colOff>
      <xdr:row>26</xdr:row>
      <xdr:rowOff>71120</xdr:rowOff>
    </xdr:from>
    <xdr:to>
      <xdr:col>17</xdr:col>
      <xdr:colOff>500063</xdr:colOff>
      <xdr:row>26</xdr:row>
      <xdr:rowOff>413385</xdr:rowOff>
    </xdr:to>
    <xdr:pic>
      <xdr:nvPicPr>
        <xdr:cNvPr id="128" name="图片 12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6495415" y="9977120"/>
          <a:ext cx="44958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85090</xdr:colOff>
      <xdr:row>67</xdr:row>
      <xdr:rowOff>66675</xdr:rowOff>
    </xdr:from>
    <xdr:to>
      <xdr:col>17</xdr:col>
      <xdr:colOff>418465</xdr:colOff>
      <xdr:row>67</xdr:row>
      <xdr:rowOff>404495</xdr:rowOff>
    </xdr:to>
    <xdr:pic>
      <xdr:nvPicPr>
        <xdr:cNvPr id="116" name="图片 115"/>
        <xdr:cNvPicPr/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30340" y="30800675"/>
          <a:ext cx="333375" cy="33782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104775</xdr:colOff>
      <xdr:row>66</xdr:row>
      <xdr:rowOff>133350</xdr:rowOff>
    </xdr:from>
    <xdr:to>
      <xdr:col>17</xdr:col>
      <xdr:colOff>492760</xdr:colOff>
      <xdr:row>66</xdr:row>
      <xdr:rowOff>422275</xdr:rowOff>
    </xdr:to>
    <xdr:pic>
      <xdr:nvPicPr>
        <xdr:cNvPr id="117" name="图片 116"/>
        <xdr:cNvPicPr/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0025" y="30359350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104775</xdr:colOff>
      <xdr:row>65</xdr:row>
      <xdr:rowOff>133350</xdr:rowOff>
    </xdr:from>
    <xdr:to>
      <xdr:col>17</xdr:col>
      <xdr:colOff>492760</xdr:colOff>
      <xdr:row>65</xdr:row>
      <xdr:rowOff>422275</xdr:rowOff>
    </xdr:to>
    <xdr:pic>
      <xdr:nvPicPr>
        <xdr:cNvPr id="127" name="图片 126"/>
        <xdr:cNvPicPr/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50025" y="29851350"/>
          <a:ext cx="387985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133350</xdr:colOff>
      <xdr:row>64</xdr:row>
      <xdr:rowOff>95250</xdr:rowOff>
    </xdr:from>
    <xdr:to>
      <xdr:col>17</xdr:col>
      <xdr:colOff>521335</xdr:colOff>
      <xdr:row>64</xdr:row>
      <xdr:rowOff>384175</xdr:rowOff>
    </xdr:to>
    <xdr:pic>
      <xdr:nvPicPr>
        <xdr:cNvPr id="129" name="图片 128"/>
        <xdr:cNvPicPr/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78600" y="29305250"/>
          <a:ext cx="381000" cy="288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63500</xdr:colOff>
      <xdr:row>13</xdr:row>
      <xdr:rowOff>136071</xdr:rowOff>
    </xdr:from>
    <xdr:to>
      <xdr:col>17</xdr:col>
      <xdr:colOff>456354</xdr:colOff>
      <xdr:row>13</xdr:row>
      <xdr:rowOff>426357</xdr:rowOff>
    </xdr:to>
    <xdr:pic>
      <xdr:nvPicPr>
        <xdr:cNvPr id="122" name="图片 121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08750" y="3437890"/>
          <a:ext cx="392430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45357</xdr:colOff>
      <xdr:row>14</xdr:row>
      <xdr:rowOff>117929</xdr:rowOff>
    </xdr:from>
    <xdr:to>
      <xdr:col>17</xdr:col>
      <xdr:colOff>438211</xdr:colOff>
      <xdr:row>14</xdr:row>
      <xdr:rowOff>408215</xdr:rowOff>
    </xdr:to>
    <xdr:pic>
      <xdr:nvPicPr>
        <xdr:cNvPr id="131" name="图片 130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0335" y="3927475"/>
          <a:ext cx="393065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45357</xdr:colOff>
      <xdr:row>15</xdr:row>
      <xdr:rowOff>117929</xdr:rowOff>
    </xdr:from>
    <xdr:to>
      <xdr:col>17</xdr:col>
      <xdr:colOff>438211</xdr:colOff>
      <xdr:row>15</xdr:row>
      <xdr:rowOff>408215</xdr:rowOff>
    </xdr:to>
    <xdr:pic>
      <xdr:nvPicPr>
        <xdr:cNvPr id="135" name="图片 134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0335" y="4435475"/>
          <a:ext cx="393065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45357</xdr:colOff>
      <xdr:row>36</xdr:row>
      <xdr:rowOff>117929</xdr:rowOff>
    </xdr:from>
    <xdr:to>
      <xdr:col>17</xdr:col>
      <xdr:colOff>438211</xdr:colOff>
      <xdr:row>36</xdr:row>
      <xdr:rowOff>408215</xdr:rowOff>
    </xdr:to>
    <xdr:pic>
      <xdr:nvPicPr>
        <xdr:cNvPr id="142" name="图片 141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490335" y="15103475"/>
          <a:ext cx="393065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71438</xdr:colOff>
      <xdr:row>35</xdr:row>
      <xdr:rowOff>111125</xdr:rowOff>
    </xdr:from>
    <xdr:to>
      <xdr:col>17</xdr:col>
      <xdr:colOff>464292</xdr:colOff>
      <xdr:row>35</xdr:row>
      <xdr:rowOff>401411</xdr:rowOff>
    </xdr:to>
    <xdr:pic>
      <xdr:nvPicPr>
        <xdr:cNvPr id="145" name="图片 144"/>
        <xdr:cNvPicPr>
          <a:picLocks noChangeAspect="1" noChangeArrowheads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16370" y="14589125"/>
          <a:ext cx="393065" cy="2901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85451</xdr:colOff>
      <xdr:row>63</xdr:row>
      <xdr:rowOff>219346</xdr:rowOff>
    </xdr:from>
    <xdr:to>
      <xdr:col>17</xdr:col>
      <xdr:colOff>418092</xdr:colOff>
      <xdr:row>63</xdr:row>
      <xdr:rowOff>265065</xdr:rowOff>
    </xdr:to>
    <xdr:pic>
      <xdr:nvPicPr>
        <xdr:cNvPr id="3" name="图片 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 flipV="1">
          <a:off x="6530340" y="28921075"/>
          <a:ext cx="332740" cy="45720"/>
        </a:xfrm>
        <a:prstGeom prst="rect">
          <a:avLst/>
        </a:prstGeom>
      </xdr:spPr>
    </xdr:pic>
    <xdr:clientData/>
  </xdr:twoCellAnchor>
  <xdr:twoCellAnchor>
    <xdr:from>
      <xdr:col>17</xdr:col>
      <xdr:colOff>104140</xdr:colOff>
      <xdr:row>56</xdr:row>
      <xdr:rowOff>117475</xdr:rowOff>
    </xdr:from>
    <xdr:to>
      <xdr:col>17</xdr:col>
      <xdr:colOff>437515</xdr:colOff>
      <xdr:row>56</xdr:row>
      <xdr:rowOff>295275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549390" y="25263475"/>
          <a:ext cx="333375" cy="17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53975</xdr:colOff>
      <xdr:row>56</xdr:row>
      <xdr:rowOff>80645</xdr:rowOff>
    </xdr:from>
    <xdr:to>
      <xdr:col>17</xdr:col>
      <xdr:colOff>484505</xdr:colOff>
      <xdr:row>56</xdr:row>
      <xdr:rowOff>444500</xdr:rowOff>
    </xdr:to>
    <xdr:pic>
      <xdr:nvPicPr>
        <xdr:cNvPr id="4" name="图片 3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6499225" y="25226645"/>
          <a:ext cx="43053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81915</xdr:colOff>
      <xdr:row>28</xdr:row>
      <xdr:rowOff>73660</xdr:rowOff>
    </xdr:from>
    <xdr:to>
      <xdr:col>22</xdr:col>
      <xdr:colOff>34925</xdr:colOff>
      <xdr:row>28</xdr:row>
      <xdr:rowOff>448945</xdr:rowOff>
    </xdr:to>
    <xdr:pic>
      <xdr:nvPicPr>
        <xdr:cNvPr id="5" name="图片 4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6527165" y="10995660"/>
          <a:ext cx="46736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232833</xdr:colOff>
      <xdr:row>29</xdr:row>
      <xdr:rowOff>84667</xdr:rowOff>
    </xdr:from>
    <xdr:to>
      <xdr:col>17</xdr:col>
      <xdr:colOff>561962</xdr:colOff>
      <xdr:row>29</xdr:row>
      <xdr:rowOff>380270</xdr:rowOff>
    </xdr:to>
    <xdr:pic>
      <xdr:nvPicPr>
        <xdr:cNvPr id="6" name="Picture 23"/>
        <xdr:cNvPicPr>
          <a:picLocks noChangeAspect="1" noChangeArrowheads="1"/>
        </xdr:cNvPicPr>
      </xdr:nvPicPr>
      <xdr:blipFill>
        <a:blip r:embed="rId7"/>
        <a:srcRect/>
        <a:stretch>
          <a:fillRect/>
        </a:stretch>
      </xdr:blipFill>
      <xdr:spPr>
        <a:xfrm>
          <a:off x="6677660" y="11514455"/>
          <a:ext cx="281940" cy="295275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121920</xdr:colOff>
      <xdr:row>16</xdr:row>
      <xdr:rowOff>16510</xdr:rowOff>
    </xdr:from>
    <xdr:to>
      <xdr:col>17</xdr:col>
      <xdr:colOff>467995</xdr:colOff>
      <xdr:row>16</xdr:row>
      <xdr:rowOff>435610</xdr:rowOff>
    </xdr:to>
    <xdr:pic>
      <xdr:nvPicPr>
        <xdr:cNvPr id="36" name="图片 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37220" y="5271135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91757</xdr:colOff>
      <xdr:row>23</xdr:row>
      <xdr:rowOff>52070</xdr:rowOff>
    </xdr:from>
    <xdr:to>
      <xdr:col>17</xdr:col>
      <xdr:colOff>437832</xdr:colOff>
      <xdr:row>23</xdr:row>
      <xdr:rowOff>471170</xdr:rowOff>
    </xdr:to>
    <xdr:pic>
      <xdr:nvPicPr>
        <xdr:cNvPr id="37" name="图片 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06740" y="8862695"/>
          <a:ext cx="346075" cy="419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196487</xdr:colOff>
      <xdr:row>13</xdr:row>
      <xdr:rowOff>115480</xdr:rowOff>
    </xdr:from>
    <xdr:to>
      <xdr:col>17</xdr:col>
      <xdr:colOff>347960</xdr:colOff>
      <xdr:row>13</xdr:row>
      <xdr:rowOff>453572</xdr:rowOff>
    </xdr:to>
    <xdr:pic>
      <xdr:nvPicPr>
        <xdr:cNvPr id="38" name="图片 3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11515" y="3845560"/>
          <a:ext cx="151130" cy="338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117929</xdr:colOff>
      <xdr:row>20</xdr:row>
      <xdr:rowOff>98879</xdr:rowOff>
    </xdr:from>
    <xdr:to>
      <xdr:col>17</xdr:col>
      <xdr:colOff>353929</xdr:colOff>
      <xdr:row>20</xdr:row>
      <xdr:rowOff>462643</xdr:rowOff>
    </xdr:to>
    <xdr:pic>
      <xdr:nvPicPr>
        <xdr:cNvPr id="39" name="图片 3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32775" y="7385050"/>
          <a:ext cx="236220" cy="363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76835</xdr:colOff>
      <xdr:row>17</xdr:row>
      <xdr:rowOff>60960</xdr:rowOff>
    </xdr:from>
    <xdr:to>
      <xdr:col>17</xdr:col>
      <xdr:colOff>462280</xdr:colOff>
      <xdr:row>17</xdr:row>
      <xdr:rowOff>452120</xdr:rowOff>
    </xdr:to>
    <xdr:pic>
      <xdr:nvPicPr>
        <xdr:cNvPr id="40" name="图片 3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92135" y="5823585"/>
          <a:ext cx="38544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125095</xdr:colOff>
      <xdr:row>12</xdr:row>
      <xdr:rowOff>92075</xdr:rowOff>
    </xdr:from>
    <xdr:to>
      <xdr:col>17</xdr:col>
      <xdr:colOff>461645</xdr:colOff>
      <xdr:row>12</xdr:row>
      <xdr:rowOff>426720</xdr:rowOff>
    </xdr:to>
    <xdr:pic>
      <xdr:nvPicPr>
        <xdr:cNvPr id="41" name="图片 4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40395" y="3314700"/>
          <a:ext cx="3365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104775</xdr:colOff>
      <xdr:row>11</xdr:row>
      <xdr:rowOff>123825</xdr:rowOff>
    </xdr:from>
    <xdr:to>
      <xdr:col>17</xdr:col>
      <xdr:colOff>524510</xdr:colOff>
      <xdr:row>11</xdr:row>
      <xdr:rowOff>389890</xdr:rowOff>
    </xdr:to>
    <xdr:pic>
      <xdr:nvPicPr>
        <xdr:cNvPr id="42" name="图片 4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220075" y="2838450"/>
          <a:ext cx="409575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66675</xdr:colOff>
      <xdr:row>10</xdr:row>
      <xdr:rowOff>85090</xdr:rowOff>
    </xdr:from>
    <xdr:to>
      <xdr:col>17</xdr:col>
      <xdr:colOff>427990</xdr:colOff>
      <xdr:row>10</xdr:row>
      <xdr:rowOff>473710</xdr:rowOff>
    </xdr:to>
    <xdr:pic>
      <xdr:nvPicPr>
        <xdr:cNvPr id="43" name="图片 4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181975" y="2291715"/>
          <a:ext cx="361315" cy="388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95885</xdr:colOff>
      <xdr:row>24</xdr:row>
      <xdr:rowOff>125095</xdr:rowOff>
    </xdr:from>
    <xdr:to>
      <xdr:col>17</xdr:col>
      <xdr:colOff>429260</xdr:colOff>
      <xdr:row>24</xdr:row>
      <xdr:rowOff>389890</xdr:rowOff>
    </xdr:to>
    <xdr:pic>
      <xdr:nvPicPr>
        <xdr:cNvPr id="48" name="图片 4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211185" y="9443720"/>
          <a:ext cx="33337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58420</xdr:colOff>
      <xdr:row>9</xdr:row>
      <xdr:rowOff>86996</xdr:rowOff>
    </xdr:from>
    <xdr:to>
      <xdr:col>17</xdr:col>
      <xdr:colOff>476250</xdr:colOff>
      <xdr:row>9</xdr:row>
      <xdr:rowOff>405090</xdr:rowOff>
    </xdr:to>
    <xdr:pic>
      <xdr:nvPicPr>
        <xdr:cNvPr id="49" name="图片 4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73720" y="1785620"/>
          <a:ext cx="417830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50483</xdr:colOff>
      <xdr:row>8</xdr:row>
      <xdr:rowOff>71120</xdr:rowOff>
    </xdr:from>
    <xdr:to>
      <xdr:col>17</xdr:col>
      <xdr:colOff>500063</xdr:colOff>
      <xdr:row>8</xdr:row>
      <xdr:rowOff>413385</xdr:rowOff>
    </xdr:to>
    <xdr:pic>
      <xdr:nvPicPr>
        <xdr:cNvPr id="53" name="图片 5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165465" y="1261745"/>
          <a:ext cx="44958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103187</xdr:colOff>
      <xdr:row>19</xdr:row>
      <xdr:rowOff>89217</xdr:rowOff>
    </xdr:from>
    <xdr:to>
      <xdr:col>17</xdr:col>
      <xdr:colOff>439737</xdr:colOff>
      <xdr:row>19</xdr:row>
      <xdr:rowOff>423862</xdr:rowOff>
    </xdr:to>
    <xdr:pic>
      <xdr:nvPicPr>
        <xdr:cNvPr id="60" name="图片 5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218170" y="6867525"/>
          <a:ext cx="336550" cy="334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64770</xdr:colOff>
      <xdr:row>18</xdr:row>
      <xdr:rowOff>142875</xdr:rowOff>
    </xdr:from>
    <xdr:to>
      <xdr:col>17</xdr:col>
      <xdr:colOff>490516</xdr:colOff>
      <xdr:row>18</xdr:row>
      <xdr:rowOff>412750</xdr:rowOff>
    </xdr:to>
    <xdr:pic>
      <xdr:nvPicPr>
        <xdr:cNvPr id="61" name="图片 6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80070" y="6413500"/>
          <a:ext cx="425450" cy="26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142875</xdr:colOff>
      <xdr:row>14</xdr:row>
      <xdr:rowOff>111125</xdr:rowOff>
    </xdr:from>
    <xdr:to>
      <xdr:col>17</xdr:col>
      <xdr:colOff>378460</xdr:colOff>
      <xdr:row>14</xdr:row>
      <xdr:rowOff>441960</xdr:rowOff>
    </xdr:to>
    <xdr:pic>
      <xdr:nvPicPr>
        <xdr:cNvPr id="66" name="图片 65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258175" y="4349750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87313</xdr:colOff>
      <xdr:row>15</xdr:row>
      <xdr:rowOff>95250</xdr:rowOff>
    </xdr:from>
    <xdr:to>
      <xdr:col>17</xdr:col>
      <xdr:colOff>387986</xdr:colOff>
      <xdr:row>15</xdr:row>
      <xdr:rowOff>428626</xdr:rowOff>
    </xdr:to>
    <xdr:pic>
      <xdr:nvPicPr>
        <xdr:cNvPr id="67" name="图片 66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202295" y="4841875"/>
          <a:ext cx="300990" cy="33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142875</xdr:colOff>
      <xdr:row>21</xdr:row>
      <xdr:rowOff>111125</xdr:rowOff>
    </xdr:from>
    <xdr:to>
      <xdr:col>17</xdr:col>
      <xdr:colOff>378460</xdr:colOff>
      <xdr:row>21</xdr:row>
      <xdr:rowOff>441960</xdr:rowOff>
    </xdr:to>
    <xdr:pic>
      <xdr:nvPicPr>
        <xdr:cNvPr id="68" name="图片 6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258175" y="7905750"/>
          <a:ext cx="235585" cy="33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87313</xdr:colOff>
      <xdr:row>22</xdr:row>
      <xdr:rowOff>95250</xdr:rowOff>
    </xdr:from>
    <xdr:to>
      <xdr:col>17</xdr:col>
      <xdr:colOff>387986</xdr:colOff>
      <xdr:row>22</xdr:row>
      <xdr:rowOff>428626</xdr:rowOff>
    </xdr:to>
    <xdr:pic>
      <xdr:nvPicPr>
        <xdr:cNvPr id="69" name="图片 6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202295" y="8397875"/>
          <a:ext cx="300990" cy="333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17</xdr:col>
      <xdr:colOff>120015</xdr:colOff>
      <xdr:row>27</xdr:row>
      <xdr:rowOff>116840</xdr:rowOff>
    </xdr:from>
    <xdr:to>
      <xdr:col>17</xdr:col>
      <xdr:colOff>428757</xdr:colOff>
      <xdr:row>27</xdr:row>
      <xdr:rowOff>435504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9" t="7119"/>
        <a:stretch>
          <a:fillRect/>
        </a:stretch>
      </xdr:blipFill>
      <xdr:spPr>
        <a:xfrm>
          <a:off x="8006715" y="10518775"/>
          <a:ext cx="308610" cy="3181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153670</xdr:colOff>
      <xdr:row>26</xdr:row>
      <xdr:rowOff>83185</xdr:rowOff>
    </xdr:from>
    <xdr:to>
      <xdr:col>17</xdr:col>
      <xdr:colOff>416428</xdr:colOff>
      <xdr:row>26</xdr:row>
      <xdr:rowOff>431566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1" t="2873"/>
        <a:stretch>
          <a:fillRect/>
        </a:stretch>
      </xdr:blipFill>
      <xdr:spPr>
        <a:xfrm>
          <a:off x="8040370" y="9977755"/>
          <a:ext cx="26225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190500</xdr:colOff>
      <xdr:row>11</xdr:row>
      <xdr:rowOff>123190</xdr:rowOff>
    </xdr:from>
    <xdr:to>
      <xdr:col>17</xdr:col>
      <xdr:colOff>389371</xdr:colOff>
      <xdr:row>11</xdr:row>
      <xdr:rowOff>438547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34" t="3964"/>
        <a:stretch>
          <a:fillRect/>
        </a:stretch>
      </xdr:blipFill>
      <xdr:spPr>
        <a:xfrm>
          <a:off x="8077200" y="2407285"/>
          <a:ext cx="198755" cy="31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12700</xdr:colOff>
      <xdr:row>43</xdr:row>
      <xdr:rowOff>76835</xdr:rowOff>
    </xdr:from>
    <xdr:to>
      <xdr:col>17</xdr:col>
      <xdr:colOff>514112</xdr:colOff>
      <xdr:row>43</xdr:row>
      <xdr:rowOff>375008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99400" y="18596610"/>
          <a:ext cx="501015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24130</xdr:colOff>
      <xdr:row>42</xdr:row>
      <xdr:rowOff>88900</xdr:rowOff>
    </xdr:from>
    <xdr:to>
      <xdr:col>17</xdr:col>
      <xdr:colOff>497094</xdr:colOff>
      <xdr:row>42</xdr:row>
      <xdr:rowOff>371365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10830" y="18101310"/>
          <a:ext cx="4724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49530</xdr:colOff>
      <xdr:row>15</xdr:row>
      <xdr:rowOff>111760</xdr:rowOff>
    </xdr:from>
    <xdr:to>
      <xdr:col>17</xdr:col>
      <xdr:colOff>509358</xdr:colOff>
      <xdr:row>15</xdr:row>
      <xdr:rowOff>404837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>
          <a:off x="7936230" y="4425315"/>
          <a:ext cx="459740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96488</xdr:colOff>
      <xdr:row>16</xdr:row>
      <xdr:rowOff>47601</xdr:rowOff>
    </xdr:from>
    <xdr:to>
      <xdr:col>17</xdr:col>
      <xdr:colOff>499470</xdr:colOff>
      <xdr:row>16</xdr:row>
      <xdr:rowOff>339799</xdr:rowOff>
    </xdr:to>
    <xdr:pic>
      <xdr:nvPicPr>
        <xdr:cNvPr id="8" name="图片 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26" t="12336"/>
        <a:stretch>
          <a:fillRect/>
        </a:stretch>
      </xdr:blipFill>
      <xdr:spPr>
        <a:xfrm>
          <a:off x="7982585" y="4867910"/>
          <a:ext cx="403225" cy="2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92075</xdr:colOff>
      <xdr:row>14</xdr:row>
      <xdr:rowOff>100330</xdr:rowOff>
    </xdr:from>
    <xdr:to>
      <xdr:col>17</xdr:col>
      <xdr:colOff>458421</xdr:colOff>
      <xdr:row>14</xdr:row>
      <xdr:rowOff>403891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32" t="3179"/>
        <a:stretch>
          <a:fillRect/>
        </a:stretch>
      </xdr:blipFill>
      <xdr:spPr>
        <a:xfrm>
          <a:off x="7978775" y="3906520"/>
          <a:ext cx="36576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119727</xdr:colOff>
      <xdr:row>36</xdr:row>
      <xdr:rowOff>32971</xdr:rowOff>
    </xdr:from>
    <xdr:to>
      <xdr:col>17</xdr:col>
      <xdr:colOff>454927</xdr:colOff>
      <xdr:row>36</xdr:row>
      <xdr:rowOff>352848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8006080" y="1500060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70485</xdr:colOff>
      <xdr:row>37</xdr:row>
      <xdr:rowOff>131445</xdr:rowOff>
    </xdr:from>
    <xdr:to>
      <xdr:col>17</xdr:col>
      <xdr:colOff>499111</xdr:colOff>
      <xdr:row>37</xdr:row>
      <xdr:rowOff>399745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7957185" y="15607030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68014</xdr:colOff>
      <xdr:row>35</xdr:row>
      <xdr:rowOff>65816</xdr:rowOff>
    </xdr:from>
    <xdr:to>
      <xdr:col>17</xdr:col>
      <xdr:colOff>487113</xdr:colOff>
      <xdr:row>35</xdr:row>
      <xdr:rowOff>369380</xdr:rowOff>
    </xdr:to>
    <xdr:pic>
      <xdr:nvPicPr>
        <xdr:cNvPr id="12" name="图片 11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7954645" y="14526260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173990</xdr:colOff>
      <xdr:row>34</xdr:row>
      <xdr:rowOff>139700</xdr:rowOff>
    </xdr:from>
    <xdr:to>
      <xdr:col>17</xdr:col>
      <xdr:colOff>408014</xdr:colOff>
      <xdr:row>34</xdr:row>
      <xdr:rowOff>391700</xdr:rowOff>
    </xdr:to>
    <xdr:pic>
      <xdr:nvPicPr>
        <xdr:cNvPr id="13" name="Picture 22"/>
        <xdr:cNvPicPr>
          <a:picLocks noChangeAspect="1" noChangeArrowheads="1"/>
        </xdr:cNvPicPr>
      </xdr:nvPicPr>
      <xdr:blipFill>
        <a:blip r:embed="rId12"/>
        <a:srcRect/>
        <a:stretch>
          <a:fillRect/>
        </a:stretch>
      </xdr:blipFill>
      <xdr:spPr>
        <a:xfrm>
          <a:off x="8060690" y="14093190"/>
          <a:ext cx="233680" cy="25146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47625</xdr:colOff>
      <xdr:row>18</xdr:row>
      <xdr:rowOff>76200</xdr:rowOff>
    </xdr:from>
    <xdr:to>
      <xdr:col>17</xdr:col>
      <xdr:colOff>452621</xdr:colOff>
      <xdr:row>18</xdr:row>
      <xdr:rowOff>390525</xdr:rowOff>
    </xdr:to>
    <xdr:pic>
      <xdr:nvPicPr>
        <xdr:cNvPr id="14" name="Picture 1"/>
        <xdr:cNvPicPr>
          <a:picLocks noChangeAspect="1" noChangeArrowheads="1"/>
        </xdr:cNvPicPr>
      </xdr:nvPicPr>
      <xdr:blipFill>
        <a:blip r:embed="rId13"/>
        <a:srcRect/>
        <a:stretch>
          <a:fillRect/>
        </a:stretch>
      </xdr:blipFill>
      <xdr:spPr>
        <a:xfrm>
          <a:off x="7934325" y="5911850"/>
          <a:ext cx="404495" cy="3143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152400</xdr:colOff>
      <xdr:row>19</xdr:row>
      <xdr:rowOff>76200</xdr:rowOff>
    </xdr:from>
    <xdr:to>
      <xdr:col>17</xdr:col>
      <xdr:colOff>400050</xdr:colOff>
      <xdr:row>19</xdr:row>
      <xdr:rowOff>387718</xdr:rowOff>
    </xdr:to>
    <xdr:pic>
      <xdr:nvPicPr>
        <xdr:cNvPr id="15" name="Picture 2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8039100" y="6419215"/>
          <a:ext cx="247650" cy="31115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75565</xdr:colOff>
      <xdr:row>17</xdr:row>
      <xdr:rowOff>69215</xdr:rowOff>
    </xdr:from>
    <xdr:to>
      <xdr:col>17</xdr:col>
      <xdr:colOff>450215</xdr:colOff>
      <xdr:row>17</xdr:row>
      <xdr:rowOff>316865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70" t="2987" r="1319" b="10382"/>
        <a:stretch>
          <a:fillRect/>
        </a:stretch>
      </xdr:blipFill>
      <xdr:spPr>
        <a:xfrm flipH="1" flipV="1">
          <a:off x="7962265" y="5397500"/>
          <a:ext cx="3746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123825</xdr:colOff>
      <xdr:row>28</xdr:row>
      <xdr:rowOff>98425</xdr:rowOff>
    </xdr:from>
    <xdr:to>
      <xdr:col>17</xdr:col>
      <xdr:colOff>390525</xdr:colOff>
      <xdr:row>28</xdr:row>
      <xdr:rowOff>359263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10525" y="11007725"/>
          <a:ext cx="266700" cy="26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85725</xdr:colOff>
      <xdr:row>29</xdr:row>
      <xdr:rowOff>127000</xdr:rowOff>
    </xdr:from>
    <xdr:to>
      <xdr:col>17</xdr:col>
      <xdr:colOff>458657</xdr:colOff>
      <xdr:row>29</xdr:row>
      <xdr:rowOff>374650</xdr:rowOff>
    </xdr:to>
    <xdr:pic>
      <xdr:nvPicPr>
        <xdr:cNvPr id="18" name="图片 17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72425" y="11543665"/>
          <a:ext cx="37274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158750</xdr:colOff>
      <xdr:row>20</xdr:row>
      <xdr:rowOff>107950</xdr:rowOff>
    </xdr:from>
    <xdr:to>
      <xdr:col>17</xdr:col>
      <xdr:colOff>368300</xdr:colOff>
      <xdr:row>20</xdr:row>
      <xdr:rowOff>391896</xdr:rowOff>
    </xdr:to>
    <xdr:pic>
      <xdr:nvPicPr>
        <xdr:cNvPr id="19" name="Picture 5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8045450" y="6958330"/>
          <a:ext cx="209550" cy="2838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154940</xdr:colOff>
      <xdr:row>21</xdr:row>
      <xdr:rowOff>107950</xdr:rowOff>
    </xdr:from>
    <xdr:to>
      <xdr:col>17</xdr:col>
      <xdr:colOff>391795</xdr:colOff>
      <xdr:row>21</xdr:row>
      <xdr:rowOff>429260</xdr:rowOff>
    </xdr:to>
    <xdr:pic>
      <xdr:nvPicPr>
        <xdr:cNvPr id="20" name="Picture 5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8041640" y="7465695"/>
          <a:ext cx="236855" cy="32131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107950</xdr:colOff>
      <xdr:row>22</xdr:row>
      <xdr:rowOff>69850</xdr:rowOff>
    </xdr:from>
    <xdr:to>
      <xdr:col>17</xdr:col>
      <xdr:colOff>446405</xdr:colOff>
      <xdr:row>22</xdr:row>
      <xdr:rowOff>391795</xdr:rowOff>
    </xdr:to>
    <xdr:pic>
      <xdr:nvPicPr>
        <xdr:cNvPr id="21" name="Picture 6"/>
        <xdr:cNvPicPr>
          <a:picLocks noChangeAspect="1" noChangeArrowheads="1"/>
        </xdr:cNvPicPr>
      </xdr:nvPicPr>
      <xdr:blipFill>
        <a:blip r:embed="rId18"/>
        <a:srcRect/>
        <a:stretch>
          <a:fillRect/>
        </a:stretch>
      </xdr:blipFill>
      <xdr:spPr>
        <a:xfrm>
          <a:off x="7994650" y="7934960"/>
          <a:ext cx="338455" cy="32194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163195</xdr:colOff>
      <xdr:row>31</xdr:row>
      <xdr:rowOff>107950</xdr:rowOff>
    </xdr:from>
    <xdr:to>
      <xdr:col>17</xdr:col>
      <xdr:colOff>453231</xdr:colOff>
      <xdr:row>31</xdr:row>
      <xdr:rowOff>384175</xdr:rowOff>
    </xdr:to>
    <xdr:pic>
      <xdr:nvPicPr>
        <xdr:cNvPr id="22" name="Picture 7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8049895" y="1253934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139065</xdr:colOff>
      <xdr:row>33</xdr:row>
      <xdr:rowOff>127000</xdr:rowOff>
    </xdr:from>
    <xdr:to>
      <xdr:col>17</xdr:col>
      <xdr:colOff>429101</xdr:colOff>
      <xdr:row>33</xdr:row>
      <xdr:rowOff>403225</xdr:rowOff>
    </xdr:to>
    <xdr:pic>
      <xdr:nvPicPr>
        <xdr:cNvPr id="23" name="Picture 7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8025765" y="13573125"/>
          <a:ext cx="289560" cy="2762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88900</xdr:colOff>
      <xdr:row>23</xdr:row>
      <xdr:rowOff>117475</xdr:rowOff>
    </xdr:from>
    <xdr:to>
      <xdr:col>17</xdr:col>
      <xdr:colOff>465818</xdr:colOff>
      <xdr:row>23</xdr:row>
      <xdr:rowOff>346075</xdr:rowOff>
    </xdr:to>
    <xdr:pic>
      <xdr:nvPicPr>
        <xdr:cNvPr id="24" name="Picture 8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7975600" y="8489950"/>
          <a:ext cx="376555" cy="228600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59055</xdr:colOff>
      <xdr:row>13</xdr:row>
      <xdr:rowOff>79375</xdr:rowOff>
    </xdr:from>
    <xdr:to>
      <xdr:col>17</xdr:col>
      <xdr:colOff>484800</xdr:colOff>
      <xdr:row>13</xdr:row>
      <xdr:rowOff>374650</xdr:rowOff>
    </xdr:to>
    <xdr:pic>
      <xdr:nvPicPr>
        <xdr:cNvPr id="25" name="Picture 10"/>
        <xdr:cNvPicPr>
          <a:picLocks noChangeAspect="1" noChangeArrowheads="1"/>
        </xdr:cNvPicPr>
      </xdr:nvPicPr>
      <xdr:blipFill>
        <a:blip r:embed="rId21"/>
        <a:srcRect/>
        <a:stretch>
          <a:fillRect/>
        </a:stretch>
      </xdr:blipFill>
      <xdr:spPr>
        <a:xfrm>
          <a:off x="7945755" y="3378200"/>
          <a:ext cx="425450" cy="29527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148590</xdr:colOff>
      <xdr:row>12</xdr:row>
      <xdr:rowOff>117475</xdr:rowOff>
    </xdr:from>
    <xdr:to>
      <xdr:col>17</xdr:col>
      <xdr:colOff>396240</xdr:colOff>
      <xdr:row>12</xdr:row>
      <xdr:rowOff>399820</xdr:rowOff>
    </xdr:to>
    <xdr:pic>
      <xdr:nvPicPr>
        <xdr:cNvPr id="26" name="图片 2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035290" y="2908935"/>
          <a:ext cx="24765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109855</xdr:colOff>
      <xdr:row>10</xdr:row>
      <xdr:rowOff>69850</xdr:rowOff>
    </xdr:from>
    <xdr:to>
      <xdr:col>17</xdr:col>
      <xdr:colOff>448310</xdr:colOff>
      <xdr:row>10</xdr:row>
      <xdr:rowOff>412115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996555" y="1846580"/>
          <a:ext cx="338455" cy="342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89535</xdr:colOff>
      <xdr:row>44</xdr:row>
      <xdr:rowOff>107950</xdr:rowOff>
    </xdr:from>
    <xdr:to>
      <xdr:col>17</xdr:col>
      <xdr:colOff>470535</xdr:colOff>
      <xdr:row>44</xdr:row>
      <xdr:rowOff>396875</xdr:rowOff>
    </xdr:to>
    <xdr:pic>
      <xdr:nvPicPr>
        <xdr:cNvPr id="28" name="Picture 18"/>
        <xdr:cNvPicPr>
          <a:picLocks noChangeAspect="1" noChangeArrowheads="1"/>
        </xdr:cNvPicPr>
      </xdr:nvPicPr>
      <xdr:blipFill>
        <a:blip r:embed="rId24"/>
        <a:srcRect/>
        <a:stretch>
          <a:fillRect/>
        </a:stretch>
      </xdr:blipFill>
      <xdr:spPr>
        <a:xfrm>
          <a:off x="7976235" y="19135090"/>
          <a:ext cx="381000" cy="28892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162560</xdr:colOff>
      <xdr:row>32</xdr:row>
      <xdr:rowOff>87630</xdr:rowOff>
    </xdr:from>
    <xdr:to>
      <xdr:col>17</xdr:col>
      <xdr:colOff>410210</xdr:colOff>
      <xdr:row>32</xdr:row>
      <xdr:rowOff>390525</xdr:rowOff>
    </xdr:to>
    <xdr:pic>
      <xdr:nvPicPr>
        <xdr:cNvPr id="29" name="Picture 16079"/>
        <xdr:cNvPicPr>
          <a:picLocks noChangeAspect="1" noChangeArrowheads="1"/>
        </xdr:cNvPicPr>
      </xdr:nvPicPr>
      <xdr:blipFill>
        <a:blip r:embed="rId25" cstate="print"/>
        <a:srcRect/>
        <a:stretch>
          <a:fillRect/>
        </a:stretch>
      </xdr:blipFill>
      <xdr:spPr>
        <a:xfrm>
          <a:off x="8049260" y="13026390"/>
          <a:ext cx="247650" cy="302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114300</xdr:colOff>
      <xdr:row>46</xdr:row>
      <xdr:rowOff>92075</xdr:rowOff>
    </xdr:from>
    <xdr:to>
      <xdr:col>17</xdr:col>
      <xdr:colOff>429260</xdr:colOff>
      <xdr:row>46</xdr:row>
      <xdr:rowOff>375285</xdr:rowOff>
    </xdr:to>
    <xdr:pic>
      <xdr:nvPicPr>
        <xdr:cNvPr id="30" name="图片 2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001000" y="20133945"/>
          <a:ext cx="314960" cy="28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161925</xdr:colOff>
      <xdr:row>45</xdr:row>
      <xdr:rowOff>63500</xdr:rowOff>
    </xdr:from>
    <xdr:to>
      <xdr:col>17</xdr:col>
      <xdr:colOff>386715</xdr:colOff>
      <xdr:row>45</xdr:row>
      <xdr:rowOff>379095</xdr:rowOff>
    </xdr:to>
    <xdr:pic>
      <xdr:nvPicPr>
        <xdr:cNvPr id="31" name="图片 3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048625" y="19598005"/>
          <a:ext cx="22479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139700</xdr:colOff>
      <xdr:row>38</xdr:row>
      <xdr:rowOff>83185</xdr:rowOff>
    </xdr:from>
    <xdr:to>
      <xdr:col>17</xdr:col>
      <xdr:colOff>401955</xdr:colOff>
      <xdr:row>38</xdr:row>
      <xdr:rowOff>474345</xdr:rowOff>
    </xdr:to>
    <xdr:pic>
      <xdr:nvPicPr>
        <xdr:cNvPr id="32" name="图片 3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8026400" y="16066135"/>
          <a:ext cx="26225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165100</xdr:colOff>
      <xdr:row>8</xdr:row>
      <xdr:rowOff>15875</xdr:rowOff>
    </xdr:from>
    <xdr:to>
      <xdr:col>17</xdr:col>
      <xdr:colOff>400050</xdr:colOff>
      <xdr:row>8</xdr:row>
      <xdr:rowOff>447040</xdr:rowOff>
    </xdr:to>
    <xdr:pic>
      <xdr:nvPicPr>
        <xdr:cNvPr id="33" name="图片 3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8051800" y="777875"/>
          <a:ext cx="234950" cy="431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114300</xdr:colOff>
      <xdr:row>9</xdr:row>
      <xdr:rowOff>31115</xdr:rowOff>
    </xdr:from>
    <xdr:to>
      <xdr:col>17</xdr:col>
      <xdr:colOff>374015</xdr:colOff>
      <xdr:row>9</xdr:row>
      <xdr:rowOff>427990</xdr:rowOff>
    </xdr:to>
    <xdr:pic>
      <xdr:nvPicPr>
        <xdr:cNvPr id="35" name="图片 34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8001000" y="1300480"/>
          <a:ext cx="259715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71120</xdr:colOff>
      <xdr:row>25</xdr:row>
      <xdr:rowOff>95250</xdr:rowOff>
    </xdr:from>
    <xdr:to>
      <xdr:col>17</xdr:col>
      <xdr:colOff>484505</xdr:colOff>
      <xdr:row>25</xdr:row>
      <xdr:rowOff>395605</xdr:rowOff>
    </xdr:to>
    <xdr:pic>
      <xdr:nvPicPr>
        <xdr:cNvPr id="36" name="图片 35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957820" y="9482455"/>
          <a:ext cx="413385" cy="300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71120</xdr:colOff>
      <xdr:row>24</xdr:row>
      <xdr:rowOff>95250</xdr:rowOff>
    </xdr:from>
    <xdr:to>
      <xdr:col>17</xdr:col>
      <xdr:colOff>497205</xdr:colOff>
      <xdr:row>24</xdr:row>
      <xdr:rowOff>405130</xdr:rowOff>
    </xdr:to>
    <xdr:pic>
      <xdr:nvPicPr>
        <xdr:cNvPr id="37" name="图片 36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957820" y="8975090"/>
          <a:ext cx="426085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17</xdr:col>
      <xdr:colOff>119727</xdr:colOff>
      <xdr:row>40</xdr:row>
      <xdr:rowOff>32971</xdr:rowOff>
    </xdr:from>
    <xdr:to>
      <xdr:col>17</xdr:col>
      <xdr:colOff>454927</xdr:colOff>
      <xdr:row>40</xdr:row>
      <xdr:rowOff>352848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27" t="7735"/>
        <a:stretch>
          <a:fillRect/>
        </a:stretch>
      </xdr:blipFill>
      <xdr:spPr>
        <a:xfrm>
          <a:off x="8006080" y="17030065"/>
          <a:ext cx="335280" cy="320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70485</xdr:colOff>
      <xdr:row>41</xdr:row>
      <xdr:rowOff>131445</xdr:rowOff>
    </xdr:from>
    <xdr:to>
      <xdr:col>17</xdr:col>
      <xdr:colOff>499111</xdr:colOff>
      <xdr:row>41</xdr:row>
      <xdr:rowOff>399745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28" t="2381"/>
        <a:stretch>
          <a:fillRect/>
        </a:stretch>
      </xdr:blipFill>
      <xdr:spPr>
        <a:xfrm>
          <a:off x="7957185" y="17636490"/>
          <a:ext cx="42862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17</xdr:col>
      <xdr:colOff>68014</xdr:colOff>
      <xdr:row>39</xdr:row>
      <xdr:rowOff>65816</xdr:rowOff>
    </xdr:from>
    <xdr:to>
      <xdr:col>17</xdr:col>
      <xdr:colOff>487113</xdr:colOff>
      <xdr:row>39</xdr:row>
      <xdr:rowOff>369380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867" t="5634"/>
        <a:stretch>
          <a:fillRect/>
        </a:stretch>
      </xdr:blipFill>
      <xdr:spPr>
        <a:xfrm>
          <a:off x="7954645" y="16555720"/>
          <a:ext cx="419100" cy="3035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  <pageSetUpPr fitToPage="1"/>
  </sheetPr>
  <dimension ref="A1:L13"/>
  <sheetViews>
    <sheetView view="pageBreakPreview" zoomScale="145" zoomScaleNormal="115" workbookViewId="0">
      <selection activeCell="D7" sqref="D7"/>
    </sheetView>
  </sheetViews>
  <sheetFormatPr defaultColWidth="9" defaultRowHeight="15"/>
  <cols>
    <col min="1" max="1" width="6.45454545454545" style="772" customWidth="1"/>
    <col min="2" max="2" width="19.4545454545455" style="772" customWidth="1"/>
    <col min="3" max="3" width="25.3636363636364" style="772" customWidth="1"/>
    <col min="4" max="4" width="17.0909090909091" style="772" customWidth="1"/>
    <col min="5" max="5" width="8.45454545454546" style="772" customWidth="1"/>
    <col min="6" max="16384" width="9" style="772"/>
  </cols>
  <sheetData>
    <row r="1" ht="50.15" customHeight="1" spans="1:12">
      <c r="A1" s="773" t="s">
        <v>0</v>
      </c>
      <c r="B1" s="773"/>
      <c r="C1" s="773"/>
      <c r="D1" s="773"/>
      <c r="E1" s="774"/>
      <c r="F1" s="774"/>
      <c r="G1" s="774"/>
      <c r="H1" s="774"/>
      <c r="I1" s="774"/>
      <c r="J1" s="774"/>
      <c r="K1" s="774"/>
      <c r="L1" s="774"/>
    </row>
    <row r="2" ht="35.15" customHeight="1" spans="1:12">
      <c r="A2" s="775" t="s">
        <v>1</v>
      </c>
      <c r="B2" s="775" t="s">
        <v>2</v>
      </c>
      <c r="C2" s="775" t="s">
        <v>3</v>
      </c>
      <c r="D2" s="775" t="s">
        <v>4</v>
      </c>
      <c r="E2" s="774"/>
      <c r="F2" s="774"/>
      <c r="G2" s="774"/>
      <c r="H2" s="774"/>
      <c r="I2" s="774"/>
      <c r="J2" s="774"/>
      <c r="K2" s="774"/>
      <c r="L2" s="774"/>
    </row>
    <row r="3" ht="35.15" customHeight="1" spans="1:12">
      <c r="A3" s="776">
        <v>1</v>
      </c>
      <c r="B3" s="777" t="s">
        <v>5</v>
      </c>
      <c r="C3" s="778" t="s">
        <v>6</v>
      </c>
      <c r="D3" s="777" t="s">
        <v>7</v>
      </c>
      <c r="E3" s="774"/>
      <c r="F3" s="774"/>
      <c r="G3" s="774"/>
      <c r="H3" s="774"/>
      <c r="I3" s="774"/>
      <c r="J3" s="774"/>
      <c r="K3" s="774"/>
      <c r="L3" s="774"/>
    </row>
    <row r="4" ht="35.15" customHeight="1" spans="1:12">
      <c r="A4" s="776">
        <v>2</v>
      </c>
      <c r="B4" s="777" t="s">
        <v>8</v>
      </c>
      <c r="C4" s="778" t="s">
        <v>9</v>
      </c>
      <c r="D4" s="777" t="s">
        <v>7</v>
      </c>
      <c r="E4" s="774"/>
      <c r="F4" s="774"/>
      <c r="G4" s="774"/>
      <c r="H4" s="774"/>
      <c r="I4" s="774"/>
      <c r="J4" s="774"/>
      <c r="K4" s="774"/>
      <c r="L4" s="774"/>
    </row>
    <row r="5" ht="27.5" spans="1:12">
      <c r="A5" s="774"/>
      <c r="B5" s="774"/>
      <c r="C5" s="774"/>
      <c r="D5" s="774"/>
      <c r="E5" s="774"/>
      <c r="F5" s="774"/>
      <c r="G5" s="774"/>
      <c r="H5" s="774"/>
      <c r="I5" s="774"/>
      <c r="J5" s="774"/>
      <c r="K5" s="774"/>
      <c r="L5" s="774"/>
    </row>
    <row r="6" ht="27.5" spans="1:12">
      <c r="A6" s="774"/>
      <c r="B6" s="774"/>
      <c r="C6" s="774"/>
      <c r="D6" s="774"/>
      <c r="E6" s="774"/>
      <c r="F6" s="774"/>
      <c r="G6" s="774"/>
      <c r="H6" s="774"/>
      <c r="I6" s="774"/>
      <c r="J6" s="774"/>
      <c r="K6" s="774"/>
      <c r="L6" s="774"/>
    </row>
    <row r="7" ht="27.5" spans="1:12">
      <c r="A7" s="774"/>
      <c r="B7" s="774"/>
      <c r="C7" s="774"/>
      <c r="D7" s="774"/>
      <c r="E7" s="774"/>
      <c r="F7" s="774"/>
      <c r="G7" s="774"/>
      <c r="H7" s="774"/>
      <c r="I7" s="774"/>
      <c r="J7" s="774"/>
      <c r="K7" s="774"/>
      <c r="L7" s="774"/>
    </row>
    <row r="8" ht="27.5" spans="1:12">
      <c r="A8" s="774"/>
      <c r="B8" s="774"/>
      <c r="C8" s="774"/>
      <c r="D8" s="774"/>
      <c r="E8" s="774"/>
      <c r="F8" s="774"/>
      <c r="G8" s="774"/>
      <c r="H8" s="774"/>
      <c r="I8" s="774"/>
      <c r="J8" s="774"/>
      <c r="K8" s="774"/>
      <c r="L8" s="774"/>
    </row>
    <row r="9" ht="27.5" spans="1:12">
      <c r="A9" s="774"/>
      <c r="B9" s="774"/>
      <c r="C9" s="774"/>
      <c r="D9" s="774"/>
      <c r="E9" s="774"/>
      <c r="F9" s="774"/>
      <c r="G9" s="774"/>
      <c r="H9" s="774"/>
      <c r="I9" s="774"/>
      <c r="J9" s="774"/>
      <c r="K9" s="774"/>
      <c r="L9" s="774"/>
    </row>
    <row r="10" ht="27.5" spans="1:12">
      <c r="A10" s="774"/>
      <c r="B10" s="774"/>
      <c r="C10" s="774"/>
      <c r="D10" s="774"/>
      <c r="E10" s="774"/>
      <c r="F10" s="774"/>
      <c r="G10" s="774"/>
      <c r="H10" s="774"/>
      <c r="I10" s="774"/>
      <c r="J10" s="774"/>
      <c r="K10" s="774"/>
      <c r="L10" s="774"/>
    </row>
    <row r="11" ht="27.5" spans="1:12">
      <c r="A11" s="774"/>
      <c r="B11" s="774"/>
      <c r="C11" s="774"/>
      <c r="D11" s="774"/>
      <c r="E11" s="774"/>
      <c r="F11" s="774"/>
      <c r="G11" s="774"/>
      <c r="H11" s="774"/>
      <c r="I11" s="774"/>
      <c r="J11" s="774"/>
      <c r="K11" s="774"/>
      <c r="L11" s="774"/>
    </row>
    <row r="12" ht="27.5" spans="1:12">
      <c r="A12" s="774"/>
      <c r="B12" s="774"/>
      <c r="C12" s="774"/>
      <c r="D12" s="774"/>
      <c r="E12" s="774"/>
      <c r="F12" s="774"/>
      <c r="G12" s="774"/>
      <c r="H12" s="774"/>
      <c r="I12" s="774"/>
      <c r="J12" s="774"/>
      <c r="K12" s="774"/>
      <c r="L12" s="774"/>
    </row>
    <row r="13" ht="27.5" spans="1:12">
      <c r="A13" s="774"/>
      <c r="B13" s="774"/>
      <c r="C13" s="774"/>
      <c r="D13" s="774"/>
      <c r="E13" s="774"/>
      <c r="F13" s="774"/>
      <c r="G13" s="774"/>
      <c r="H13" s="774"/>
      <c r="I13" s="774"/>
      <c r="J13" s="774"/>
      <c r="K13" s="774"/>
      <c r="L13" s="774"/>
    </row>
  </sheetData>
  <mergeCells count="1">
    <mergeCell ref="A1:D1"/>
  </mergeCells>
  <conditionalFormatting sqref="N26:N27">
    <cfRule type="cellIs" dxfId="0" priority="5" stopIfTrue="1" operator="equal">
      <formula>"DEL"</formula>
    </cfRule>
    <cfRule type="cellIs" dxfId="1" priority="6" stopIfTrue="1" operator="equal">
      <formula>"N/A"</formula>
    </cfRule>
    <cfRule type="cellIs" dxfId="2" priority="7" stopIfTrue="1" operator="equal">
      <formula>"TBD"</formula>
    </cfRule>
  </conditionalFormatting>
  <conditionalFormatting sqref="I18:I21 P18:P21">
    <cfRule type="containsText" dxfId="3" priority="1" operator="between" text=" ">
      <formula>NOT(ISERROR(SEARCH(" ",I18)))</formula>
    </cfRule>
  </conditionalFormatting>
  <printOptions horizontalCentered="1"/>
  <pageMargins left="0.700694444444445" right="0.700694444444445" top="0.751388888888889" bottom="0.751388888888889" header="0.297916666666667" footer="0.297916666666667"/>
  <pageSetup paperSize="8" orientation="portrait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AD63"/>
  <sheetViews>
    <sheetView view="pageBreakPreview" zoomScale="77" zoomScaleNormal="100" topLeftCell="A32" workbookViewId="0">
      <selection activeCell="G39" sqref="G39"/>
    </sheetView>
  </sheetViews>
  <sheetFormatPr defaultColWidth="9" defaultRowHeight="16.5"/>
  <cols>
    <col min="1" max="1" width="3.72727272727273" style="695" customWidth="1"/>
    <col min="2" max="2" width="7.63636363636364" style="695" customWidth="1"/>
    <col min="3" max="3" width="8.72727272727273" style="695" customWidth="1"/>
    <col min="4" max="4" width="9.72727272727273" style="695" customWidth="1"/>
    <col min="5" max="5" width="8.72727272727273" style="695" customWidth="1"/>
    <col min="6" max="6" width="17.7272727272727" style="695" customWidth="1"/>
    <col min="7" max="7" width="27.7272727272727" style="695" customWidth="1"/>
    <col min="8" max="8" width="4.90909090909091" style="695" customWidth="1"/>
    <col min="9" max="9" width="4.63636363636364" style="695" customWidth="1"/>
    <col min="10" max="10" width="18.6363636363636" style="695" customWidth="1"/>
    <col min="11" max="11" width="25.6363636363636" style="695" customWidth="1"/>
    <col min="12" max="12" width="10.9090909090909" style="695" customWidth="1"/>
    <col min="13" max="13" width="3.45454545454545" style="695" customWidth="1"/>
    <col min="14" max="14" width="6.36363636363636" style="695" customWidth="1"/>
    <col min="15" max="15" width="5" style="695" customWidth="1"/>
    <col min="16" max="16" width="5.90909090909091" style="695" customWidth="1"/>
    <col min="17" max="18" width="7.90909090909091" style="695" customWidth="1"/>
    <col min="19" max="19" width="6.09090909090909" style="695" customWidth="1"/>
    <col min="20" max="20" width="13.0909090909091" style="695" customWidth="1"/>
    <col min="21" max="21" width="25.6363636363636" style="695" customWidth="1"/>
    <col min="22" max="22" width="4.63636363636364" style="695" customWidth="1"/>
    <col min="23" max="23" width="8" style="695" customWidth="1"/>
    <col min="24" max="24" width="11.4545454545455" style="695" customWidth="1"/>
    <col min="25" max="25" width="11.6363636363636" style="695" customWidth="1"/>
    <col min="26" max="26" width="13.0909090909091" style="695" customWidth="1"/>
    <col min="27" max="27" width="10" style="695" customWidth="1"/>
    <col min="28" max="28" width="11.2727272727273" style="695" customWidth="1"/>
    <col min="29" max="249" width="9" style="695"/>
    <col min="250" max="250" width="3.09090909090909" style="695" customWidth="1"/>
    <col min="251" max="251" width="7.63636363636364" style="695" customWidth="1"/>
    <col min="252" max="252" width="4.09090909090909" style="695" customWidth="1"/>
    <col min="253" max="253" width="17" style="695" customWidth="1"/>
    <col min="254" max="254" width="3.63636363636364" style="695" customWidth="1"/>
    <col min="255" max="255" width="9.09090909090909" style="695" customWidth="1"/>
    <col min="256" max="256" width="3.63636363636364" style="695" customWidth="1"/>
    <col min="257" max="257" width="4.63636363636364" style="695" customWidth="1"/>
    <col min="258" max="258" width="9.63636363636364" style="695" customWidth="1"/>
    <col min="259" max="259" width="10.0909090909091" style="695" customWidth="1"/>
    <col min="260" max="260" width="10.2727272727273" style="695" customWidth="1"/>
    <col min="261" max="261" width="4.63636363636364" style="695" customWidth="1"/>
    <col min="262" max="262" width="5" style="695" customWidth="1"/>
    <col min="263" max="263" width="11.0909090909091" style="695" customWidth="1"/>
    <col min="264" max="264" width="16.0909090909091" style="695" customWidth="1"/>
    <col min="265" max="265" width="4.72727272727273" style="695" customWidth="1"/>
    <col min="266" max="266" width="3.63636363636364" style="695" customWidth="1"/>
    <col min="267" max="267" width="5.09090909090909" style="695" customWidth="1"/>
    <col min="268" max="268" width="3.09090909090909" style="695" customWidth="1"/>
    <col min="269" max="269" width="4.63636363636364" style="695" customWidth="1"/>
    <col min="270" max="270" width="5" style="695" customWidth="1"/>
    <col min="271" max="272" width="9.72727272727273" style="695" customWidth="1"/>
    <col min="273" max="274" width="7.90909090909091" style="695" customWidth="1"/>
    <col min="275" max="505" width="9" style="695"/>
    <col min="506" max="506" width="3.09090909090909" style="695" customWidth="1"/>
    <col min="507" max="507" width="7.63636363636364" style="695" customWidth="1"/>
    <col min="508" max="508" width="4.09090909090909" style="695" customWidth="1"/>
    <col min="509" max="509" width="17" style="695" customWidth="1"/>
    <col min="510" max="510" width="3.63636363636364" style="695" customWidth="1"/>
    <col min="511" max="511" width="9.09090909090909" style="695" customWidth="1"/>
    <col min="512" max="512" width="3.63636363636364" style="695" customWidth="1"/>
    <col min="513" max="513" width="4.63636363636364" style="695" customWidth="1"/>
    <col min="514" max="514" width="9.63636363636364" style="695" customWidth="1"/>
    <col min="515" max="515" width="10.0909090909091" style="695" customWidth="1"/>
    <col min="516" max="516" width="10.2727272727273" style="695" customWidth="1"/>
    <col min="517" max="517" width="4.63636363636364" style="695" customWidth="1"/>
    <col min="518" max="518" width="5" style="695" customWidth="1"/>
    <col min="519" max="519" width="11.0909090909091" style="695" customWidth="1"/>
    <col min="520" max="520" width="16.0909090909091" style="695" customWidth="1"/>
    <col min="521" max="521" width="4.72727272727273" style="695" customWidth="1"/>
    <col min="522" max="522" width="3.63636363636364" style="695" customWidth="1"/>
    <col min="523" max="523" width="5.09090909090909" style="695" customWidth="1"/>
    <col min="524" max="524" width="3.09090909090909" style="695" customWidth="1"/>
    <col min="525" max="525" width="4.63636363636364" style="695" customWidth="1"/>
    <col min="526" max="526" width="5" style="695" customWidth="1"/>
    <col min="527" max="528" width="9.72727272727273" style="695" customWidth="1"/>
    <col min="529" max="530" width="7.90909090909091" style="695" customWidth="1"/>
    <col min="531" max="761" width="9" style="695"/>
    <col min="762" max="762" width="3.09090909090909" style="695" customWidth="1"/>
    <col min="763" max="763" width="7.63636363636364" style="695" customWidth="1"/>
    <col min="764" max="764" width="4.09090909090909" style="695" customWidth="1"/>
    <col min="765" max="765" width="17" style="695" customWidth="1"/>
    <col min="766" max="766" width="3.63636363636364" style="695" customWidth="1"/>
    <col min="767" max="767" width="9.09090909090909" style="695" customWidth="1"/>
    <col min="768" max="768" width="3.63636363636364" style="695" customWidth="1"/>
    <col min="769" max="769" width="4.63636363636364" style="695" customWidth="1"/>
    <col min="770" max="770" width="9.63636363636364" style="695" customWidth="1"/>
    <col min="771" max="771" width="10.0909090909091" style="695" customWidth="1"/>
    <col min="772" max="772" width="10.2727272727273" style="695" customWidth="1"/>
    <col min="773" max="773" width="4.63636363636364" style="695" customWidth="1"/>
    <col min="774" max="774" width="5" style="695" customWidth="1"/>
    <col min="775" max="775" width="11.0909090909091" style="695" customWidth="1"/>
    <col min="776" max="776" width="16.0909090909091" style="695" customWidth="1"/>
    <col min="777" max="777" width="4.72727272727273" style="695" customWidth="1"/>
    <col min="778" max="778" width="3.63636363636364" style="695" customWidth="1"/>
    <col min="779" max="779" width="5.09090909090909" style="695" customWidth="1"/>
    <col min="780" max="780" width="3.09090909090909" style="695" customWidth="1"/>
    <col min="781" max="781" width="4.63636363636364" style="695" customWidth="1"/>
    <col min="782" max="782" width="5" style="695" customWidth="1"/>
    <col min="783" max="784" width="9.72727272727273" style="695" customWidth="1"/>
    <col min="785" max="786" width="7.90909090909091" style="695" customWidth="1"/>
    <col min="787" max="1017" width="9" style="695"/>
    <col min="1018" max="1018" width="3.09090909090909" style="695" customWidth="1"/>
    <col min="1019" max="1019" width="7.63636363636364" style="695" customWidth="1"/>
    <col min="1020" max="1020" width="4.09090909090909" style="695" customWidth="1"/>
    <col min="1021" max="1021" width="17" style="695" customWidth="1"/>
    <col min="1022" max="1022" width="3.63636363636364" style="695" customWidth="1"/>
    <col min="1023" max="1023" width="9.09090909090909" style="695" customWidth="1"/>
    <col min="1024" max="1024" width="3.63636363636364" style="695" customWidth="1"/>
    <col min="1025" max="1025" width="4.63636363636364" style="695" customWidth="1"/>
    <col min="1026" max="1026" width="9.63636363636364" style="695" customWidth="1"/>
    <col min="1027" max="1027" width="10.0909090909091" style="695" customWidth="1"/>
    <col min="1028" max="1028" width="10.2727272727273" style="695" customWidth="1"/>
    <col min="1029" max="1029" width="4.63636363636364" style="695" customWidth="1"/>
    <col min="1030" max="1030" width="5" style="695" customWidth="1"/>
    <col min="1031" max="1031" width="11.0909090909091" style="695" customWidth="1"/>
    <col min="1032" max="1032" width="16.0909090909091" style="695" customWidth="1"/>
    <col min="1033" max="1033" width="4.72727272727273" style="695" customWidth="1"/>
    <col min="1034" max="1034" width="3.63636363636364" style="695" customWidth="1"/>
    <col min="1035" max="1035" width="5.09090909090909" style="695" customWidth="1"/>
    <col min="1036" max="1036" width="3.09090909090909" style="695" customWidth="1"/>
    <col min="1037" max="1037" width="4.63636363636364" style="695" customWidth="1"/>
    <col min="1038" max="1038" width="5" style="695" customWidth="1"/>
    <col min="1039" max="1040" width="9.72727272727273" style="695" customWidth="1"/>
    <col min="1041" max="1042" width="7.90909090909091" style="695" customWidth="1"/>
    <col min="1043" max="1273" width="9" style="695"/>
    <col min="1274" max="1274" width="3.09090909090909" style="695" customWidth="1"/>
    <col min="1275" max="1275" width="7.63636363636364" style="695" customWidth="1"/>
    <col min="1276" max="1276" width="4.09090909090909" style="695" customWidth="1"/>
    <col min="1277" max="1277" width="17" style="695" customWidth="1"/>
    <col min="1278" max="1278" width="3.63636363636364" style="695" customWidth="1"/>
    <col min="1279" max="1279" width="9.09090909090909" style="695" customWidth="1"/>
    <col min="1280" max="1280" width="3.63636363636364" style="695" customWidth="1"/>
    <col min="1281" max="1281" width="4.63636363636364" style="695" customWidth="1"/>
    <col min="1282" max="1282" width="9.63636363636364" style="695" customWidth="1"/>
    <col min="1283" max="1283" width="10.0909090909091" style="695" customWidth="1"/>
    <col min="1284" max="1284" width="10.2727272727273" style="695" customWidth="1"/>
    <col min="1285" max="1285" width="4.63636363636364" style="695" customWidth="1"/>
    <col min="1286" max="1286" width="5" style="695" customWidth="1"/>
    <col min="1287" max="1287" width="11.0909090909091" style="695" customWidth="1"/>
    <col min="1288" max="1288" width="16.0909090909091" style="695" customWidth="1"/>
    <col min="1289" max="1289" width="4.72727272727273" style="695" customWidth="1"/>
    <col min="1290" max="1290" width="3.63636363636364" style="695" customWidth="1"/>
    <col min="1291" max="1291" width="5.09090909090909" style="695" customWidth="1"/>
    <col min="1292" max="1292" width="3.09090909090909" style="695" customWidth="1"/>
    <col min="1293" max="1293" width="4.63636363636364" style="695" customWidth="1"/>
    <col min="1294" max="1294" width="5" style="695" customWidth="1"/>
    <col min="1295" max="1296" width="9.72727272727273" style="695" customWidth="1"/>
    <col min="1297" max="1298" width="7.90909090909091" style="695" customWidth="1"/>
    <col min="1299" max="1529" width="9" style="695"/>
    <col min="1530" max="1530" width="3.09090909090909" style="695" customWidth="1"/>
    <col min="1531" max="1531" width="7.63636363636364" style="695" customWidth="1"/>
    <col min="1532" max="1532" width="4.09090909090909" style="695" customWidth="1"/>
    <col min="1533" max="1533" width="17" style="695" customWidth="1"/>
    <col min="1534" max="1534" width="3.63636363636364" style="695" customWidth="1"/>
    <col min="1535" max="1535" width="9.09090909090909" style="695" customWidth="1"/>
    <col min="1536" max="1536" width="3.63636363636364" style="695" customWidth="1"/>
    <col min="1537" max="1537" width="4.63636363636364" style="695" customWidth="1"/>
    <col min="1538" max="1538" width="9.63636363636364" style="695" customWidth="1"/>
    <col min="1539" max="1539" width="10.0909090909091" style="695" customWidth="1"/>
    <col min="1540" max="1540" width="10.2727272727273" style="695" customWidth="1"/>
    <col min="1541" max="1541" width="4.63636363636364" style="695" customWidth="1"/>
    <col min="1542" max="1542" width="5" style="695" customWidth="1"/>
    <col min="1543" max="1543" width="11.0909090909091" style="695" customWidth="1"/>
    <col min="1544" max="1544" width="16.0909090909091" style="695" customWidth="1"/>
    <col min="1545" max="1545" width="4.72727272727273" style="695" customWidth="1"/>
    <col min="1546" max="1546" width="3.63636363636364" style="695" customWidth="1"/>
    <col min="1547" max="1547" width="5.09090909090909" style="695" customWidth="1"/>
    <col min="1548" max="1548" width="3.09090909090909" style="695" customWidth="1"/>
    <col min="1549" max="1549" width="4.63636363636364" style="695" customWidth="1"/>
    <col min="1550" max="1550" width="5" style="695" customWidth="1"/>
    <col min="1551" max="1552" width="9.72727272727273" style="695" customWidth="1"/>
    <col min="1553" max="1554" width="7.90909090909091" style="695" customWidth="1"/>
    <col min="1555" max="1785" width="9" style="695"/>
    <col min="1786" max="1786" width="3.09090909090909" style="695" customWidth="1"/>
    <col min="1787" max="1787" width="7.63636363636364" style="695" customWidth="1"/>
    <col min="1788" max="1788" width="4.09090909090909" style="695" customWidth="1"/>
    <col min="1789" max="1789" width="17" style="695" customWidth="1"/>
    <col min="1790" max="1790" width="3.63636363636364" style="695" customWidth="1"/>
    <col min="1791" max="1791" width="9.09090909090909" style="695" customWidth="1"/>
    <col min="1792" max="1792" width="3.63636363636364" style="695" customWidth="1"/>
    <col min="1793" max="1793" width="4.63636363636364" style="695" customWidth="1"/>
    <col min="1794" max="1794" width="9.63636363636364" style="695" customWidth="1"/>
    <col min="1795" max="1795" width="10.0909090909091" style="695" customWidth="1"/>
    <col min="1796" max="1796" width="10.2727272727273" style="695" customWidth="1"/>
    <col min="1797" max="1797" width="4.63636363636364" style="695" customWidth="1"/>
    <col min="1798" max="1798" width="5" style="695" customWidth="1"/>
    <col min="1799" max="1799" width="11.0909090909091" style="695" customWidth="1"/>
    <col min="1800" max="1800" width="16.0909090909091" style="695" customWidth="1"/>
    <col min="1801" max="1801" width="4.72727272727273" style="695" customWidth="1"/>
    <col min="1802" max="1802" width="3.63636363636364" style="695" customWidth="1"/>
    <col min="1803" max="1803" width="5.09090909090909" style="695" customWidth="1"/>
    <col min="1804" max="1804" width="3.09090909090909" style="695" customWidth="1"/>
    <col min="1805" max="1805" width="4.63636363636364" style="695" customWidth="1"/>
    <col min="1806" max="1806" width="5" style="695" customWidth="1"/>
    <col min="1807" max="1808" width="9.72727272727273" style="695" customWidth="1"/>
    <col min="1809" max="1810" width="7.90909090909091" style="695" customWidth="1"/>
    <col min="1811" max="2041" width="9" style="695"/>
    <col min="2042" max="2042" width="3.09090909090909" style="695" customWidth="1"/>
    <col min="2043" max="2043" width="7.63636363636364" style="695" customWidth="1"/>
    <col min="2044" max="2044" width="4.09090909090909" style="695" customWidth="1"/>
    <col min="2045" max="2045" width="17" style="695" customWidth="1"/>
    <col min="2046" max="2046" width="3.63636363636364" style="695" customWidth="1"/>
    <col min="2047" max="2047" width="9.09090909090909" style="695" customWidth="1"/>
    <col min="2048" max="2048" width="3.63636363636364" style="695" customWidth="1"/>
    <col min="2049" max="2049" width="4.63636363636364" style="695" customWidth="1"/>
    <col min="2050" max="2050" width="9.63636363636364" style="695" customWidth="1"/>
    <col min="2051" max="2051" width="10.0909090909091" style="695" customWidth="1"/>
    <col min="2052" max="2052" width="10.2727272727273" style="695" customWidth="1"/>
    <col min="2053" max="2053" width="4.63636363636364" style="695" customWidth="1"/>
    <col min="2054" max="2054" width="5" style="695" customWidth="1"/>
    <col min="2055" max="2055" width="11.0909090909091" style="695" customWidth="1"/>
    <col min="2056" max="2056" width="16.0909090909091" style="695" customWidth="1"/>
    <col min="2057" max="2057" width="4.72727272727273" style="695" customWidth="1"/>
    <col min="2058" max="2058" width="3.63636363636364" style="695" customWidth="1"/>
    <col min="2059" max="2059" width="5.09090909090909" style="695" customWidth="1"/>
    <col min="2060" max="2060" width="3.09090909090909" style="695" customWidth="1"/>
    <col min="2061" max="2061" width="4.63636363636364" style="695" customWidth="1"/>
    <col min="2062" max="2062" width="5" style="695" customWidth="1"/>
    <col min="2063" max="2064" width="9.72727272727273" style="695" customWidth="1"/>
    <col min="2065" max="2066" width="7.90909090909091" style="695" customWidth="1"/>
    <col min="2067" max="2297" width="9" style="695"/>
    <col min="2298" max="2298" width="3.09090909090909" style="695" customWidth="1"/>
    <col min="2299" max="2299" width="7.63636363636364" style="695" customWidth="1"/>
    <col min="2300" max="2300" width="4.09090909090909" style="695" customWidth="1"/>
    <col min="2301" max="2301" width="17" style="695" customWidth="1"/>
    <col min="2302" max="2302" width="3.63636363636364" style="695" customWidth="1"/>
    <col min="2303" max="2303" width="9.09090909090909" style="695" customWidth="1"/>
    <col min="2304" max="2304" width="3.63636363636364" style="695" customWidth="1"/>
    <col min="2305" max="2305" width="4.63636363636364" style="695" customWidth="1"/>
    <col min="2306" max="2306" width="9.63636363636364" style="695" customWidth="1"/>
    <col min="2307" max="2307" width="10.0909090909091" style="695" customWidth="1"/>
    <col min="2308" max="2308" width="10.2727272727273" style="695" customWidth="1"/>
    <col min="2309" max="2309" width="4.63636363636364" style="695" customWidth="1"/>
    <col min="2310" max="2310" width="5" style="695" customWidth="1"/>
    <col min="2311" max="2311" width="11.0909090909091" style="695" customWidth="1"/>
    <col min="2312" max="2312" width="16.0909090909091" style="695" customWidth="1"/>
    <col min="2313" max="2313" width="4.72727272727273" style="695" customWidth="1"/>
    <col min="2314" max="2314" width="3.63636363636364" style="695" customWidth="1"/>
    <col min="2315" max="2315" width="5.09090909090909" style="695" customWidth="1"/>
    <col min="2316" max="2316" width="3.09090909090909" style="695" customWidth="1"/>
    <col min="2317" max="2317" width="4.63636363636364" style="695" customWidth="1"/>
    <col min="2318" max="2318" width="5" style="695" customWidth="1"/>
    <col min="2319" max="2320" width="9.72727272727273" style="695" customWidth="1"/>
    <col min="2321" max="2322" width="7.90909090909091" style="695" customWidth="1"/>
    <col min="2323" max="2553" width="9" style="695"/>
    <col min="2554" max="2554" width="3.09090909090909" style="695" customWidth="1"/>
    <col min="2555" max="2555" width="7.63636363636364" style="695" customWidth="1"/>
    <col min="2556" max="2556" width="4.09090909090909" style="695" customWidth="1"/>
    <col min="2557" max="2557" width="17" style="695" customWidth="1"/>
    <col min="2558" max="2558" width="3.63636363636364" style="695" customWidth="1"/>
    <col min="2559" max="2559" width="9.09090909090909" style="695" customWidth="1"/>
    <col min="2560" max="2560" width="3.63636363636364" style="695" customWidth="1"/>
    <col min="2561" max="2561" width="4.63636363636364" style="695" customWidth="1"/>
    <col min="2562" max="2562" width="9.63636363636364" style="695" customWidth="1"/>
    <col min="2563" max="2563" width="10.0909090909091" style="695" customWidth="1"/>
    <col min="2564" max="2564" width="10.2727272727273" style="695" customWidth="1"/>
    <col min="2565" max="2565" width="4.63636363636364" style="695" customWidth="1"/>
    <col min="2566" max="2566" width="5" style="695" customWidth="1"/>
    <col min="2567" max="2567" width="11.0909090909091" style="695" customWidth="1"/>
    <col min="2568" max="2568" width="16.0909090909091" style="695" customWidth="1"/>
    <col min="2569" max="2569" width="4.72727272727273" style="695" customWidth="1"/>
    <col min="2570" max="2570" width="3.63636363636364" style="695" customWidth="1"/>
    <col min="2571" max="2571" width="5.09090909090909" style="695" customWidth="1"/>
    <col min="2572" max="2572" width="3.09090909090909" style="695" customWidth="1"/>
    <col min="2573" max="2573" width="4.63636363636364" style="695" customWidth="1"/>
    <col min="2574" max="2574" width="5" style="695" customWidth="1"/>
    <col min="2575" max="2576" width="9.72727272727273" style="695" customWidth="1"/>
    <col min="2577" max="2578" width="7.90909090909091" style="695" customWidth="1"/>
    <col min="2579" max="2809" width="9" style="695"/>
    <col min="2810" max="2810" width="3.09090909090909" style="695" customWidth="1"/>
    <col min="2811" max="2811" width="7.63636363636364" style="695" customWidth="1"/>
    <col min="2812" max="2812" width="4.09090909090909" style="695" customWidth="1"/>
    <col min="2813" max="2813" width="17" style="695" customWidth="1"/>
    <col min="2814" max="2814" width="3.63636363636364" style="695" customWidth="1"/>
    <col min="2815" max="2815" width="9.09090909090909" style="695" customWidth="1"/>
    <col min="2816" max="2816" width="3.63636363636364" style="695" customWidth="1"/>
    <col min="2817" max="2817" width="4.63636363636364" style="695" customWidth="1"/>
    <col min="2818" max="2818" width="9.63636363636364" style="695" customWidth="1"/>
    <col min="2819" max="2819" width="10.0909090909091" style="695" customWidth="1"/>
    <col min="2820" max="2820" width="10.2727272727273" style="695" customWidth="1"/>
    <col min="2821" max="2821" width="4.63636363636364" style="695" customWidth="1"/>
    <col min="2822" max="2822" width="5" style="695" customWidth="1"/>
    <col min="2823" max="2823" width="11.0909090909091" style="695" customWidth="1"/>
    <col min="2824" max="2824" width="16.0909090909091" style="695" customWidth="1"/>
    <col min="2825" max="2825" width="4.72727272727273" style="695" customWidth="1"/>
    <col min="2826" max="2826" width="3.63636363636364" style="695" customWidth="1"/>
    <col min="2827" max="2827" width="5.09090909090909" style="695" customWidth="1"/>
    <col min="2828" max="2828" width="3.09090909090909" style="695" customWidth="1"/>
    <col min="2829" max="2829" width="4.63636363636364" style="695" customWidth="1"/>
    <col min="2830" max="2830" width="5" style="695" customWidth="1"/>
    <col min="2831" max="2832" width="9.72727272727273" style="695" customWidth="1"/>
    <col min="2833" max="2834" width="7.90909090909091" style="695" customWidth="1"/>
    <col min="2835" max="3065" width="9" style="695"/>
    <col min="3066" max="3066" width="3.09090909090909" style="695" customWidth="1"/>
    <col min="3067" max="3067" width="7.63636363636364" style="695" customWidth="1"/>
    <col min="3068" max="3068" width="4.09090909090909" style="695" customWidth="1"/>
    <col min="3069" max="3069" width="17" style="695" customWidth="1"/>
    <col min="3070" max="3070" width="3.63636363636364" style="695" customWidth="1"/>
    <col min="3071" max="3071" width="9.09090909090909" style="695" customWidth="1"/>
    <col min="3072" max="3072" width="3.63636363636364" style="695" customWidth="1"/>
    <col min="3073" max="3073" width="4.63636363636364" style="695" customWidth="1"/>
    <col min="3074" max="3074" width="9.63636363636364" style="695" customWidth="1"/>
    <col min="3075" max="3075" width="10.0909090909091" style="695" customWidth="1"/>
    <col min="3076" max="3076" width="10.2727272727273" style="695" customWidth="1"/>
    <col min="3077" max="3077" width="4.63636363636364" style="695" customWidth="1"/>
    <col min="3078" max="3078" width="5" style="695" customWidth="1"/>
    <col min="3079" max="3079" width="11.0909090909091" style="695" customWidth="1"/>
    <col min="3080" max="3080" width="16.0909090909091" style="695" customWidth="1"/>
    <col min="3081" max="3081" width="4.72727272727273" style="695" customWidth="1"/>
    <col min="3082" max="3082" width="3.63636363636364" style="695" customWidth="1"/>
    <col min="3083" max="3083" width="5.09090909090909" style="695" customWidth="1"/>
    <col min="3084" max="3084" width="3.09090909090909" style="695" customWidth="1"/>
    <col min="3085" max="3085" width="4.63636363636364" style="695" customWidth="1"/>
    <col min="3086" max="3086" width="5" style="695" customWidth="1"/>
    <col min="3087" max="3088" width="9.72727272727273" style="695" customWidth="1"/>
    <col min="3089" max="3090" width="7.90909090909091" style="695" customWidth="1"/>
    <col min="3091" max="3321" width="9" style="695"/>
    <col min="3322" max="3322" width="3.09090909090909" style="695" customWidth="1"/>
    <col min="3323" max="3323" width="7.63636363636364" style="695" customWidth="1"/>
    <col min="3324" max="3324" width="4.09090909090909" style="695" customWidth="1"/>
    <col min="3325" max="3325" width="17" style="695" customWidth="1"/>
    <col min="3326" max="3326" width="3.63636363636364" style="695" customWidth="1"/>
    <col min="3327" max="3327" width="9.09090909090909" style="695" customWidth="1"/>
    <col min="3328" max="3328" width="3.63636363636364" style="695" customWidth="1"/>
    <col min="3329" max="3329" width="4.63636363636364" style="695" customWidth="1"/>
    <col min="3330" max="3330" width="9.63636363636364" style="695" customWidth="1"/>
    <col min="3331" max="3331" width="10.0909090909091" style="695" customWidth="1"/>
    <col min="3332" max="3332" width="10.2727272727273" style="695" customWidth="1"/>
    <col min="3333" max="3333" width="4.63636363636364" style="695" customWidth="1"/>
    <col min="3334" max="3334" width="5" style="695" customWidth="1"/>
    <col min="3335" max="3335" width="11.0909090909091" style="695" customWidth="1"/>
    <col min="3336" max="3336" width="16.0909090909091" style="695" customWidth="1"/>
    <col min="3337" max="3337" width="4.72727272727273" style="695" customWidth="1"/>
    <col min="3338" max="3338" width="3.63636363636364" style="695" customWidth="1"/>
    <col min="3339" max="3339" width="5.09090909090909" style="695" customWidth="1"/>
    <col min="3340" max="3340" width="3.09090909090909" style="695" customWidth="1"/>
    <col min="3341" max="3341" width="4.63636363636364" style="695" customWidth="1"/>
    <col min="3342" max="3342" width="5" style="695" customWidth="1"/>
    <col min="3343" max="3344" width="9.72727272727273" style="695" customWidth="1"/>
    <col min="3345" max="3346" width="7.90909090909091" style="695" customWidth="1"/>
    <col min="3347" max="3577" width="9" style="695"/>
    <col min="3578" max="3578" width="3.09090909090909" style="695" customWidth="1"/>
    <col min="3579" max="3579" width="7.63636363636364" style="695" customWidth="1"/>
    <col min="3580" max="3580" width="4.09090909090909" style="695" customWidth="1"/>
    <col min="3581" max="3581" width="17" style="695" customWidth="1"/>
    <col min="3582" max="3582" width="3.63636363636364" style="695" customWidth="1"/>
    <col min="3583" max="3583" width="9.09090909090909" style="695" customWidth="1"/>
    <col min="3584" max="3584" width="3.63636363636364" style="695" customWidth="1"/>
    <col min="3585" max="3585" width="4.63636363636364" style="695" customWidth="1"/>
    <col min="3586" max="3586" width="9.63636363636364" style="695" customWidth="1"/>
    <col min="3587" max="3587" width="10.0909090909091" style="695" customWidth="1"/>
    <col min="3588" max="3588" width="10.2727272727273" style="695" customWidth="1"/>
    <col min="3589" max="3589" width="4.63636363636364" style="695" customWidth="1"/>
    <col min="3590" max="3590" width="5" style="695" customWidth="1"/>
    <col min="3591" max="3591" width="11.0909090909091" style="695" customWidth="1"/>
    <col min="3592" max="3592" width="16.0909090909091" style="695" customWidth="1"/>
    <col min="3593" max="3593" width="4.72727272727273" style="695" customWidth="1"/>
    <col min="3594" max="3594" width="3.63636363636364" style="695" customWidth="1"/>
    <col min="3595" max="3595" width="5.09090909090909" style="695" customWidth="1"/>
    <col min="3596" max="3596" width="3.09090909090909" style="695" customWidth="1"/>
    <col min="3597" max="3597" width="4.63636363636364" style="695" customWidth="1"/>
    <col min="3598" max="3598" width="5" style="695" customWidth="1"/>
    <col min="3599" max="3600" width="9.72727272727273" style="695" customWidth="1"/>
    <col min="3601" max="3602" width="7.90909090909091" style="695" customWidth="1"/>
    <col min="3603" max="3833" width="9" style="695"/>
    <col min="3834" max="3834" width="3.09090909090909" style="695" customWidth="1"/>
    <col min="3835" max="3835" width="7.63636363636364" style="695" customWidth="1"/>
    <col min="3836" max="3836" width="4.09090909090909" style="695" customWidth="1"/>
    <col min="3837" max="3837" width="17" style="695" customWidth="1"/>
    <col min="3838" max="3838" width="3.63636363636364" style="695" customWidth="1"/>
    <col min="3839" max="3839" width="9.09090909090909" style="695" customWidth="1"/>
    <col min="3840" max="3840" width="3.63636363636364" style="695" customWidth="1"/>
    <col min="3841" max="3841" width="4.63636363636364" style="695" customWidth="1"/>
    <col min="3842" max="3842" width="9.63636363636364" style="695" customWidth="1"/>
    <col min="3843" max="3843" width="10.0909090909091" style="695" customWidth="1"/>
    <col min="3844" max="3844" width="10.2727272727273" style="695" customWidth="1"/>
    <col min="3845" max="3845" width="4.63636363636364" style="695" customWidth="1"/>
    <col min="3846" max="3846" width="5" style="695" customWidth="1"/>
    <col min="3847" max="3847" width="11.0909090909091" style="695" customWidth="1"/>
    <col min="3848" max="3848" width="16.0909090909091" style="695" customWidth="1"/>
    <col min="3849" max="3849" width="4.72727272727273" style="695" customWidth="1"/>
    <col min="3850" max="3850" width="3.63636363636364" style="695" customWidth="1"/>
    <col min="3851" max="3851" width="5.09090909090909" style="695" customWidth="1"/>
    <col min="3852" max="3852" width="3.09090909090909" style="695" customWidth="1"/>
    <col min="3853" max="3853" width="4.63636363636364" style="695" customWidth="1"/>
    <col min="3854" max="3854" width="5" style="695" customWidth="1"/>
    <col min="3855" max="3856" width="9.72727272727273" style="695" customWidth="1"/>
    <col min="3857" max="3858" width="7.90909090909091" style="695" customWidth="1"/>
    <col min="3859" max="4089" width="9" style="695"/>
    <col min="4090" max="4090" width="3.09090909090909" style="695" customWidth="1"/>
    <col min="4091" max="4091" width="7.63636363636364" style="695" customWidth="1"/>
    <col min="4092" max="4092" width="4.09090909090909" style="695" customWidth="1"/>
    <col min="4093" max="4093" width="17" style="695" customWidth="1"/>
    <col min="4094" max="4094" width="3.63636363636364" style="695" customWidth="1"/>
    <col min="4095" max="4095" width="9.09090909090909" style="695" customWidth="1"/>
    <col min="4096" max="4096" width="3.63636363636364" style="695" customWidth="1"/>
    <col min="4097" max="4097" width="4.63636363636364" style="695" customWidth="1"/>
    <col min="4098" max="4098" width="9.63636363636364" style="695" customWidth="1"/>
    <col min="4099" max="4099" width="10.0909090909091" style="695" customWidth="1"/>
    <col min="4100" max="4100" width="10.2727272727273" style="695" customWidth="1"/>
    <col min="4101" max="4101" width="4.63636363636364" style="695" customWidth="1"/>
    <col min="4102" max="4102" width="5" style="695" customWidth="1"/>
    <col min="4103" max="4103" width="11.0909090909091" style="695" customWidth="1"/>
    <col min="4104" max="4104" width="16.0909090909091" style="695" customWidth="1"/>
    <col min="4105" max="4105" width="4.72727272727273" style="695" customWidth="1"/>
    <col min="4106" max="4106" width="3.63636363636364" style="695" customWidth="1"/>
    <col min="4107" max="4107" width="5.09090909090909" style="695" customWidth="1"/>
    <col min="4108" max="4108" width="3.09090909090909" style="695" customWidth="1"/>
    <col min="4109" max="4109" width="4.63636363636364" style="695" customWidth="1"/>
    <col min="4110" max="4110" width="5" style="695" customWidth="1"/>
    <col min="4111" max="4112" width="9.72727272727273" style="695" customWidth="1"/>
    <col min="4113" max="4114" width="7.90909090909091" style="695" customWidth="1"/>
    <col min="4115" max="4345" width="9" style="695"/>
    <col min="4346" max="4346" width="3.09090909090909" style="695" customWidth="1"/>
    <col min="4347" max="4347" width="7.63636363636364" style="695" customWidth="1"/>
    <col min="4348" max="4348" width="4.09090909090909" style="695" customWidth="1"/>
    <col min="4349" max="4349" width="17" style="695" customWidth="1"/>
    <col min="4350" max="4350" width="3.63636363636364" style="695" customWidth="1"/>
    <col min="4351" max="4351" width="9.09090909090909" style="695" customWidth="1"/>
    <col min="4352" max="4352" width="3.63636363636364" style="695" customWidth="1"/>
    <col min="4353" max="4353" width="4.63636363636364" style="695" customWidth="1"/>
    <col min="4354" max="4354" width="9.63636363636364" style="695" customWidth="1"/>
    <col min="4355" max="4355" width="10.0909090909091" style="695" customWidth="1"/>
    <col min="4356" max="4356" width="10.2727272727273" style="695" customWidth="1"/>
    <col min="4357" max="4357" width="4.63636363636364" style="695" customWidth="1"/>
    <col min="4358" max="4358" width="5" style="695" customWidth="1"/>
    <col min="4359" max="4359" width="11.0909090909091" style="695" customWidth="1"/>
    <col min="4360" max="4360" width="16.0909090909091" style="695" customWidth="1"/>
    <col min="4361" max="4361" width="4.72727272727273" style="695" customWidth="1"/>
    <col min="4362" max="4362" width="3.63636363636364" style="695" customWidth="1"/>
    <col min="4363" max="4363" width="5.09090909090909" style="695" customWidth="1"/>
    <col min="4364" max="4364" width="3.09090909090909" style="695" customWidth="1"/>
    <col min="4365" max="4365" width="4.63636363636364" style="695" customWidth="1"/>
    <col min="4366" max="4366" width="5" style="695" customWidth="1"/>
    <col min="4367" max="4368" width="9.72727272727273" style="695" customWidth="1"/>
    <col min="4369" max="4370" width="7.90909090909091" style="695" customWidth="1"/>
    <col min="4371" max="4601" width="9" style="695"/>
    <col min="4602" max="4602" width="3.09090909090909" style="695" customWidth="1"/>
    <col min="4603" max="4603" width="7.63636363636364" style="695" customWidth="1"/>
    <col min="4604" max="4604" width="4.09090909090909" style="695" customWidth="1"/>
    <col min="4605" max="4605" width="17" style="695" customWidth="1"/>
    <col min="4606" max="4606" width="3.63636363636364" style="695" customWidth="1"/>
    <col min="4607" max="4607" width="9.09090909090909" style="695" customWidth="1"/>
    <col min="4608" max="4608" width="3.63636363636364" style="695" customWidth="1"/>
    <col min="4609" max="4609" width="4.63636363636364" style="695" customWidth="1"/>
    <col min="4610" max="4610" width="9.63636363636364" style="695" customWidth="1"/>
    <col min="4611" max="4611" width="10.0909090909091" style="695" customWidth="1"/>
    <col min="4612" max="4612" width="10.2727272727273" style="695" customWidth="1"/>
    <col min="4613" max="4613" width="4.63636363636364" style="695" customWidth="1"/>
    <col min="4614" max="4614" width="5" style="695" customWidth="1"/>
    <col min="4615" max="4615" width="11.0909090909091" style="695" customWidth="1"/>
    <col min="4616" max="4616" width="16.0909090909091" style="695" customWidth="1"/>
    <col min="4617" max="4617" width="4.72727272727273" style="695" customWidth="1"/>
    <col min="4618" max="4618" width="3.63636363636364" style="695" customWidth="1"/>
    <col min="4619" max="4619" width="5.09090909090909" style="695" customWidth="1"/>
    <col min="4620" max="4620" width="3.09090909090909" style="695" customWidth="1"/>
    <col min="4621" max="4621" width="4.63636363636364" style="695" customWidth="1"/>
    <col min="4622" max="4622" width="5" style="695" customWidth="1"/>
    <col min="4623" max="4624" width="9.72727272727273" style="695" customWidth="1"/>
    <col min="4625" max="4626" width="7.90909090909091" style="695" customWidth="1"/>
    <col min="4627" max="4857" width="9" style="695"/>
    <col min="4858" max="4858" width="3.09090909090909" style="695" customWidth="1"/>
    <col min="4859" max="4859" width="7.63636363636364" style="695" customWidth="1"/>
    <col min="4860" max="4860" width="4.09090909090909" style="695" customWidth="1"/>
    <col min="4861" max="4861" width="17" style="695" customWidth="1"/>
    <col min="4862" max="4862" width="3.63636363636364" style="695" customWidth="1"/>
    <col min="4863" max="4863" width="9.09090909090909" style="695" customWidth="1"/>
    <col min="4864" max="4864" width="3.63636363636364" style="695" customWidth="1"/>
    <col min="4865" max="4865" width="4.63636363636364" style="695" customWidth="1"/>
    <col min="4866" max="4866" width="9.63636363636364" style="695" customWidth="1"/>
    <col min="4867" max="4867" width="10.0909090909091" style="695" customWidth="1"/>
    <col min="4868" max="4868" width="10.2727272727273" style="695" customWidth="1"/>
    <col min="4869" max="4869" width="4.63636363636364" style="695" customWidth="1"/>
    <col min="4870" max="4870" width="5" style="695" customWidth="1"/>
    <col min="4871" max="4871" width="11.0909090909091" style="695" customWidth="1"/>
    <col min="4872" max="4872" width="16.0909090909091" style="695" customWidth="1"/>
    <col min="4873" max="4873" width="4.72727272727273" style="695" customWidth="1"/>
    <col min="4874" max="4874" width="3.63636363636364" style="695" customWidth="1"/>
    <col min="4875" max="4875" width="5.09090909090909" style="695" customWidth="1"/>
    <col min="4876" max="4876" width="3.09090909090909" style="695" customWidth="1"/>
    <col min="4877" max="4877" width="4.63636363636364" style="695" customWidth="1"/>
    <col min="4878" max="4878" width="5" style="695" customWidth="1"/>
    <col min="4879" max="4880" width="9.72727272727273" style="695" customWidth="1"/>
    <col min="4881" max="4882" width="7.90909090909091" style="695" customWidth="1"/>
    <col min="4883" max="5113" width="9" style="695"/>
    <col min="5114" max="5114" width="3.09090909090909" style="695" customWidth="1"/>
    <col min="5115" max="5115" width="7.63636363636364" style="695" customWidth="1"/>
    <col min="5116" max="5116" width="4.09090909090909" style="695" customWidth="1"/>
    <col min="5117" max="5117" width="17" style="695" customWidth="1"/>
    <col min="5118" max="5118" width="3.63636363636364" style="695" customWidth="1"/>
    <col min="5119" max="5119" width="9.09090909090909" style="695" customWidth="1"/>
    <col min="5120" max="5120" width="3.63636363636364" style="695" customWidth="1"/>
    <col min="5121" max="5121" width="4.63636363636364" style="695" customWidth="1"/>
    <col min="5122" max="5122" width="9.63636363636364" style="695" customWidth="1"/>
    <col min="5123" max="5123" width="10.0909090909091" style="695" customWidth="1"/>
    <col min="5124" max="5124" width="10.2727272727273" style="695" customWidth="1"/>
    <col min="5125" max="5125" width="4.63636363636364" style="695" customWidth="1"/>
    <col min="5126" max="5126" width="5" style="695" customWidth="1"/>
    <col min="5127" max="5127" width="11.0909090909091" style="695" customWidth="1"/>
    <col min="5128" max="5128" width="16.0909090909091" style="695" customWidth="1"/>
    <col min="5129" max="5129" width="4.72727272727273" style="695" customWidth="1"/>
    <col min="5130" max="5130" width="3.63636363636364" style="695" customWidth="1"/>
    <col min="5131" max="5131" width="5.09090909090909" style="695" customWidth="1"/>
    <col min="5132" max="5132" width="3.09090909090909" style="695" customWidth="1"/>
    <col min="5133" max="5133" width="4.63636363636364" style="695" customWidth="1"/>
    <col min="5134" max="5134" width="5" style="695" customWidth="1"/>
    <col min="5135" max="5136" width="9.72727272727273" style="695" customWidth="1"/>
    <col min="5137" max="5138" width="7.90909090909091" style="695" customWidth="1"/>
    <col min="5139" max="5369" width="9" style="695"/>
    <col min="5370" max="5370" width="3.09090909090909" style="695" customWidth="1"/>
    <col min="5371" max="5371" width="7.63636363636364" style="695" customWidth="1"/>
    <col min="5372" max="5372" width="4.09090909090909" style="695" customWidth="1"/>
    <col min="5373" max="5373" width="17" style="695" customWidth="1"/>
    <col min="5374" max="5374" width="3.63636363636364" style="695" customWidth="1"/>
    <col min="5375" max="5375" width="9.09090909090909" style="695" customWidth="1"/>
    <col min="5376" max="5376" width="3.63636363636364" style="695" customWidth="1"/>
    <col min="5377" max="5377" width="4.63636363636364" style="695" customWidth="1"/>
    <col min="5378" max="5378" width="9.63636363636364" style="695" customWidth="1"/>
    <col min="5379" max="5379" width="10.0909090909091" style="695" customWidth="1"/>
    <col min="5380" max="5380" width="10.2727272727273" style="695" customWidth="1"/>
    <col min="5381" max="5381" width="4.63636363636364" style="695" customWidth="1"/>
    <col min="5382" max="5382" width="5" style="695" customWidth="1"/>
    <col min="5383" max="5383" width="11.0909090909091" style="695" customWidth="1"/>
    <col min="5384" max="5384" width="16.0909090909091" style="695" customWidth="1"/>
    <col min="5385" max="5385" width="4.72727272727273" style="695" customWidth="1"/>
    <col min="5386" max="5386" width="3.63636363636364" style="695" customWidth="1"/>
    <col min="5387" max="5387" width="5.09090909090909" style="695" customWidth="1"/>
    <col min="5388" max="5388" width="3.09090909090909" style="695" customWidth="1"/>
    <col min="5389" max="5389" width="4.63636363636364" style="695" customWidth="1"/>
    <col min="5390" max="5390" width="5" style="695" customWidth="1"/>
    <col min="5391" max="5392" width="9.72727272727273" style="695" customWidth="1"/>
    <col min="5393" max="5394" width="7.90909090909091" style="695" customWidth="1"/>
    <col min="5395" max="5625" width="9" style="695"/>
    <col min="5626" max="5626" width="3.09090909090909" style="695" customWidth="1"/>
    <col min="5627" max="5627" width="7.63636363636364" style="695" customWidth="1"/>
    <col min="5628" max="5628" width="4.09090909090909" style="695" customWidth="1"/>
    <col min="5629" max="5629" width="17" style="695" customWidth="1"/>
    <col min="5630" max="5630" width="3.63636363636364" style="695" customWidth="1"/>
    <col min="5631" max="5631" width="9.09090909090909" style="695" customWidth="1"/>
    <col min="5632" max="5632" width="3.63636363636364" style="695" customWidth="1"/>
    <col min="5633" max="5633" width="4.63636363636364" style="695" customWidth="1"/>
    <col min="5634" max="5634" width="9.63636363636364" style="695" customWidth="1"/>
    <col min="5635" max="5635" width="10.0909090909091" style="695" customWidth="1"/>
    <col min="5636" max="5636" width="10.2727272727273" style="695" customWidth="1"/>
    <col min="5637" max="5637" width="4.63636363636364" style="695" customWidth="1"/>
    <col min="5638" max="5638" width="5" style="695" customWidth="1"/>
    <col min="5639" max="5639" width="11.0909090909091" style="695" customWidth="1"/>
    <col min="5640" max="5640" width="16.0909090909091" style="695" customWidth="1"/>
    <col min="5641" max="5641" width="4.72727272727273" style="695" customWidth="1"/>
    <col min="5642" max="5642" width="3.63636363636364" style="695" customWidth="1"/>
    <col min="5643" max="5643" width="5.09090909090909" style="695" customWidth="1"/>
    <col min="5644" max="5644" width="3.09090909090909" style="695" customWidth="1"/>
    <col min="5645" max="5645" width="4.63636363636364" style="695" customWidth="1"/>
    <col min="5646" max="5646" width="5" style="695" customWidth="1"/>
    <col min="5647" max="5648" width="9.72727272727273" style="695" customWidth="1"/>
    <col min="5649" max="5650" width="7.90909090909091" style="695" customWidth="1"/>
    <col min="5651" max="5881" width="9" style="695"/>
    <col min="5882" max="5882" width="3.09090909090909" style="695" customWidth="1"/>
    <col min="5883" max="5883" width="7.63636363636364" style="695" customWidth="1"/>
    <col min="5884" max="5884" width="4.09090909090909" style="695" customWidth="1"/>
    <col min="5885" max="5885" width="17" style="695" customWidth="1"/>
    <col min="5886" max="5886" width="3.63636363636364" style="695" customWidth="1"/>
    <col min="5887" max="5887" width="9.09090909090909" style="695" customWidth="1"/>
    <col min="5888" max="5888" width="3.63636363636364" style="695" customWidth="1"/>
    <col min="5889" max="5889" width="4.63636363636364" style="695" customWidth="1"/>
    <col min="5890" max="5890" width="9.63636363636364" style="695" customWidth="1"/>
    <col min="5891" max="5891" width="10.0909090909091" style="695" customWidth="1"/>
    <col min="5892" max="5892" width="10.2727272727273" style="695" customWidth="1"/>
    <col min="5893" max="5893" width="4.63636363636364" style="695" customWidth="1"/>
    <col min="5894" max="5894" width="5" style="695" customWidth="1"/>
    <col min="5895" max="5895" width="11.0909090909091" style="695" customWidth="1"/>
    <col min="5896" max="5896" width="16.0909090909091" style="695" customWidth="1"/>
    <col min="5897" max="5897" width="4.72727272727273" style="695" customWidth="1"/>
    <col min="5898" max="5898" width="3.63636363636364" style="695" customWidth="1"/>
    <col min="5899" max="5899" width="5.09090909090909" style="695" customWidth="1"/>
    <col min="5900" max="5900" width="3.09090909090909" style="695" customWidth="1"/>
    <col min="5901" max="5901" width="4.63636363636364" style="695" customWidth="1"/>
    <col min="5902" max="5902" width="5" style="695" customWidth="1"/>
    <col min="5903" max="5904" width="9.72727272727273" style="695" customWidth="1"/>
    <col min="5905" max="5906" width="7.90909090909091" style="695" customWidth="1"/>
    <col min="5907" max="6137" width="9" style="695"/>
    <col min="6138" max="6138" width="3.09090909090909" style="695" customWidth="1"/>
    <col min="6139" max="6139" width="7.63636363636364" style="695" customWidth="1"/>
    <col min="6140" max="6140" width="4.09090909090909" style="695" customWidth="1"/>
    <col min="6141" max="6141" width="17" style="695" customWidth="1"/>
    <col min="6142" max="6142" width="3.63636363636364" style="695" customWidth="1"/>
    <col min="6143" max="6143" width="9.09090909090909" style="695" customWidth="1"/>
    <col min="6144" max="6144" width="3.63636363636364" style="695" customWidth="1"/>
    <col min="6145" max="6145" width="4.63636363636364" style="695" customWidth="1"/>
    <col min="6146" max="6146" width="9.63636363636364" style="695" customWidth="1"/>
    <col min="6147" max="6147" width="10.0909090909091" style="695" customWidth="1"/>
    <col min="6148" max="6148" width="10.2727272727273" style="695" customWidth="1"/>
    <col min="6149" max="6149" width="4.63636363636364" style="695" customWidth="1"/>
    <col min="6150" max="6150" width="5" style="695" customWidth="1"/>
    <col min="6151" max="6151" width="11.0909090909091" style="695" customWidth="1"/>
    <col min="6152" max="6152" width="16.0909090909091" style="695" customWidth="1"/>
    <col min="6153" max="6153" width="4.72727272727273" style="695" customWidth="1"/>
    <col min="6154" max="6154" width="3.63636363636364" style="695" customWidth="1"/>
    <col min="6155" max="6155" width="5.09090909090909" style="695" customWidth="1"/>
    <col min="6156" max="6156" width="3.09090909090909" style="695" customWidth="1"/>
    <col min="6157" max="6157" width="4.63636363636364" style="695" customWidth="1"/>
    <col min="6158" max="6158" width="5" style="695" customWidth="1"/>
    <col min="6159" max="6160" width="9.72727272727273" style="695" customWidth="1"/>
    <col min="6161" max="6162" width="7.90909090909091" style="695" customWidth="1"/>
    <col min="6163" max="6393" width="9" style="695"/>
    <col min="6394" max="6394" width="3.09090909090909" style="695" customWidth="1"/>
    <col min="6395" max="6395" width="7.63636363636364" style="695" customWidth="1"/>
    <col min="6396" max="6396" width="4.09090909090909" style="695" customWidth="1"/>
    <col min="6397" max="6397" width="17" style="695" customWidth="1"/>
    <col min="6398" max="6398" width="3.63636363636364" style="695" customWidth="1"/>
    <col min="6399" max="6399" width="9.09090909090909" style="695" customWidth="1"/>
    <col min="6400" max="6400" width="3.63636363636364" style="695" customWidth="1"/>
    <col min="6401" max="6401" width="4.63636363636364" style="695" customWidth="1"/>
    <col min="6402" max="6402" width="9.63636363636364" style="695" customWidth="1"/>
    <col min="6403" max="6403" width="10.0909090909091" style="695" customWidth="1"/>
    <col min="6404" max="6404" width="10.2727272727273" style="695" customWidth="1"/>
    <col min="6405" max="6405" width="4.63636363636364" style="695" customWidth="1"/>
    <col min="6406" max="6406" width="5" style="695" customWidth="1"/>
    <col min="6407" max="6407" width="11.0909090909091" style="695" customWidth="1"/>
    <col min="6408" max="6408" width="16.0909090909091" style="695" customWidth="1"/>
    <col min="6409" max="6409" width="4.72727272727273" style="695" customWidth="1"/>
    <col min="6410" max="6410" width="3.63636363636364" style="695" customWidth="1"/>
    <col min="6411" max="6411" width="5.09090909090909" style="695" customWidth="1"/>
    <col min="6412" max="6412" width="3.09090909090909" style="695" customWidth="1"/>
    <col min="6413" max="6413" width="4.63636363636364" style="695" customWidth="1"/>
    <col min="6414" max="6414" width="5" style="695" customWidth="1"/>
    <col min="6415" max="6416" width="9.72727272727273" style="695" customWidth="1"/>
    <col min="6417" max="6418" width="7.90909090909091" style="695" customWidth="1"/>
    <col min="6419" max="6649" width="9" style="695"/>
    <col min="6650" max="6650" width="3.09090909090909" style="695" customWidth="1"/>
    <col min="6651" max="6651" width="7.63636363636364" style="695" customWidth="1"/>
    <col min="6652" max="6652" width="4.09090909090909" style="695" customWidth="1"/>
    <col min="6653" max="6653" width="17" style="695" customWidth="1"/>
    <col min="6654" max="6654" width="3.63636363636364" style="695" customWidth="1"/>
    <col min="6655" max="6655" width="9.09090909090909" style="695" customWidth="1"/>
    <col min="6656" max="6656" width="3.63636363636364" style="695" customWidth="1"/>
    <col min="6657" max="6657" width="4.63636363636364" style="695" customWidth="1"/>
    <col min="6658" max="6658" width="9.63636363636364" style="695" customWidth="1"/>
    <col min="6659" max="6659" width="10.0909090909091" style="695" customWidth="1"/>
    <col min="6660" max="6660" width="10.2727272727273" style="695" customWidth="1"/>
    <col min="6661" max="6661" width="4.63636363636364" style="695" customWidth="1"/>
    <col min="6662" max="6662" width="5" style="695" customWidth="1"/>
    <col min="6663" max="6663" width="11.0909090909091" style="695" customWidth="1"/>
    <col min="6664" max="6664" width="16.0909090909091" style="695" customWidth="1"/>
    <col min="6665" max="6665" width="4.72727272727273" style="695" customWidth="1"/>
    <col min="6666" max="6666" width="3.63636363636364" style="695" customWidth="1"/>
    <col min="6667" max="6667" width="5.09090909090909" style="695" customWidth="1"/>
    <col min="6668" max="6668" width="3.09090909090909" style="695" customWidth="1"/>
    <col min="6669" max="6669" width="4.63636363636364" style="695" customWidth="1"/>
    <col min="6670" max="6670" width="5" style="695" customWidth="1"/>
    <col min="6671" max="6672" width="9.72727272727273" style="695" customWidth="1"/>
    <col min="6673" max="6674" width="7.90909090909091" style="695" customWidth="1"/>
    <col min="6675" max="6905" width="9" style="695"/>
    <col min="6906" max="6906" width="3.09090909090909" style="695" customWidth="1"/>
    <col min="6907" max="6907" width="7.63636363636364" style="695" customWidth="1"/>
    <col min="6908" max="6908" width="4.09090909090909" style="695" customWidth="1"/>
    <col min="6909" max="6909" width="17" style="695" customWidth="1"/>
    <col min="6910" max="6910" width="3.63636363636364" style="695" customWidth="1"/>
    <col min="6911" max="6911" width="9.09090909090909" style="695" customWidth="1"/>
    <col min="6912" max="6912" width="3.63636363636364" style="695" customWidth="1"/>
    <col min="6913" max="6913" width="4.63636363636364" style="695" customWidth="1"/>
    <col min="6914" max="6914" width="9.63636363636364" style="695" customWidth="1"/>
    <col min="6915" max="6915" width="10.0909090909091" style="695" customWidth="1"/>
    <col min="6916" max="6916" width="10.2727272727273" style="695" customWidth="1"/>
    <col min="6917" max="6917" width="4.63636363636364" style="695" customWidth="1"/>
    <col min="6918" max="6918" width="5" style="695" customWidth="1"/>
    <col min="6919" max="6919" width="11.0909090909091" style="695" customWidth="1"/>
    <col min="6920" max="6920" width="16.0909090909091" style="695" customWidth="1"/>
    <col min="6921" max="6921" width="4.72727272727273" style="695" customWidth="1"/>
    <col min="6922" max="6922" width="3.63636363636364" style="695" customWidth="1"/>
    <col min="6923" max="6923" width="5.09090909090909" style="695" customWidth="1"/>
    <col min="6924" max="6924" width="3.09090909090909" style="695" customWidth="1"/>
    <col min="6925" max="6925" width="4.63636363636364" style="695" customWidth="1"/>
    <col min="6926" max="6926" width="5" style="695" customWidth="1"/>
    <col min="6927" max="6928" width="9.72727272727273" style="695" customWidth="1"/>
    <col min="6929" max="6930" width="7.90909090909091" style="695" customWidth="1"/>
    <col min="6931" max="7161" width="9" style="695"/>
    <col min="7162" max="7162" width="3.09090909090909" style="695" customWidth="1"/>
    <col min="7163" max="7163" width="7.63636363636364" style="695" customWidth="1"/>
    <col min="7164" max="7164" width="4.09090909090909" style="695" customWidth="1"/>
    <col min="7165" max="7165" width="17" style="695" customWidth="1"/>
    <col min="7166" max="7166" width="3.63636363636364" style="695" customWidth="1"/>
    <col min="7167" max="7167" width="9.09090909090909" style="695" customWidth="1"/>
    <col min="7168" max="7168" width="3.63636363636364" style="695" customWidth="1"/>
    <col min="7169" max="7169" width="4.63636363636364" style="695" customWidth="1"/>
    <col min="7170" max="7170" width="9.63636363636364" style="695" customWidth="1"/>
    <col min="7171" max="7171" width="10.0909090909091" style="695" customWidth="1"/>
    <col min="7172" max="7172" width="10.2727272727273" style="695" customWidth="1"/>
    <col min="7173" max="7173" width="4.63636363636364" style="695" customWidth="1"/>
    <col min="7174" max="7174" width="5" style="695" customWidth="1"/>
    <col min="7175" max="7175" width="11.0909090909091" style="695" customWidth="1"/>
    <col min="7176" max="7176" width="16.0909090909091" style="695" customWidth="1"/>
    <col min="7177" max="7177" width="4.72727272727273" style="695" customWidth="1"/>
    <col min="7178" max="7178" width="3.63636363636364" style="695" customWidth="1"/>
    <col min="7179" max="7179" width="5.09090909090909" style="695" customWidth="1"/>
    <col min="7180" max="7180" width="3.09090909090909" style="695" customWidth="1"/>
    <col min="7181" max="7181" width="4.63636363636364" style="695" customWidth="1"/>
    <col min="7182" max="7182" width="5" style="695" customWidth="1"/>
    <col min="7183" max="7184" width="9.72727272727273" style="695" customWidth="1"/>
    <col min="7185" max="7186" width="7.90909090909091" style="695" customWidth="1"/>
    <col min="7187" max="7417" width="9" style="695"/>
    <col min="7418" max="7418" width="3.09090909090909" style="695" customWidth="1"/>
    <col min="7419" max="7419" width="7.63636363636364" style="695" customWidth="1"/>
    <col min="7420" max="7420" width="4.09090909090909" style="695" customWidth="1"/>
    <col min="7421" max="7421" width="17" style="695" customWidth="1"/>
    <col min="7422" max="7422" width="3.63636363636364" style="695" customWidth="1"/>
    <col min="7423" max="7423" width="9.09090909090909" style="695" customWidth="1"/>
    <col min="7424" max="7424" width="3.63636363636364" style="695" customWidth="1"/>
    <col min="7425" max="7425" width="4.63636363636364" style="695" customWidth="1"/>
    <col min="7426" max="7426" width="9.63636363636364" style="695" customWidth="1"/>
    <col min="7427" max="7427" width="10.0909090909091" style="695" customWidth="1"/>
    <col min="7428" max="7428" width="10.2727272727273" style="695" customWidth="1"/>
    <col min="7429" max="7429" width="4.63636363636364" style="695" customWidth="1"/>
    <col min="7430" max="7430" width="5" style="695" customWidth="1"/>
    <col min="7431" max="7431" width="11.0909090909091" style="695" customWidth="1"/>
    <col min="7432" max="7432" width="16.0909090909091" style="695" customWidth="1"/>
    <col min="7433" max="7433" width="4.72727272727273" style="695" customWidth="1"/>
    <col min="7434" max="7434" width="3.63636363636364" style="695" customWidth="1"/>
    <col min="7435" max="7435" width="5.09090909090909" style="695" customWidth="1"/>
    <col min="7436" max="7436" width="3.09090909090909" style="695" customWidth="1"/>
    <col min="7437" max="7437" width="4.63636363636364" style="695" customWidth="1"/>
    <col min="7438" max="7438" width="5" style="695" customWidth="1"/>
    <col min="7439" max="7440" width="9.72727272727273" style="695" customWidth="1"/>
    <col min="7441" max="7442" width="7.90909090909091" style="695" customWidth="1"/>
    <col min="7443" max="7673" width="9" style="695"/>
    <col min="7674" max="7674" width="3.09090909090909" style="695" customWidth="1"/>
    <col min="7675" max="7675" width="7.63636363636364" style="695" customWidth="1"/>
    <col min="7676" max="7676" width="4.09090909090909" style="695" customWidth="1"/>
    <col min="7677" max="7677" width="17" style="695" customWidth="1"/>
    <col min="7678" max="7678" width="3.63636363636364" style="695" customWidth="1"/>
    <col min="7679" max="7679" width="9.09090909090909" style="695" customWidth="1"/>
    <col min="7680" max="7680" width="3.63636363636364" style="695" customWidth="1"/>
    <col min="7681" max="7681" width="4.63636363636364" style="695" customWidth="1"/>
    <col min="7682" max="7682" width="9.63636363636364" style="695" customWidth="1"/>
    <col min="7683" max="7683" width="10.0909090909091" style="695" customWidth="1"/>
    <col min="7684" max="7684" width="10.2727272727273" style="695" customWidth="1"/>
    <col min="7685" max="7685" width="4.63636363636364" style="695" customWidth="1"/>
    <col min="7686" max="7686" width="5" style="695" customWidth="1"/>
    <col min="7687" max="7687" width="11.0909090909091" style="695" customWidth="1"/>
    <col min="7688" max="7688" width="16.0909090909091" style="695" customWidth="1"/>
    <col min="7689" max="7689" width="4.72727272727273" style="695" customWidth="1"/>
    <col min="7690" max="7690" width="3.63636363636364" style="695" customWidth="1"/>
    <col min="7691" max="7691" width="5.09090909090909" style="695" customWidth="1"/>
    <col min="7692" max="7692" width="3.09090909090909" style="695" customWidth="1"/>
    <col min="7693" max="7693" width="4.63636363636364" style="695" customWidth="1"/>
    <col min="7694" max="7694" width="5" style="695" customWidth="1"/>
    <col min="7695" max="7696" width="9.72727272727273" style="695" customWidth="1"/>
    <col min="7697" max="7698" width="7.90909090909091" style="695" customWidth="1"/>
    <col min="7699" max="7929" width="9" style="695"/>
    <col min="7930" max="7930" width="3.09090909090909" style="695" customWidth="1"/>
    <col min="7931" max="7931" width="7.63636363636364" style="695" customWidth="1"/>
    <col min="7932" max="7932" width="4.09090909090909" style="695" customWidth="1"/>
    <col min="7933" max="7933" width="17" style="695" customWidth="1"/>
    <col min="7934" max="7934" width="3.63636363636364" style="695" customWidth="1"/>
    <col min="7935" max="7935" width="9.09090909090909" style="695" customWidth="1"/>
    <col min="7936" max="7936" width="3.63636363636364" style="695" customWidth="1"/>
    <col min="7937" max="7937" width="4.63636363636364" style="695" customWidth="1"/>
    <col min="7938" max="7938" width="9.63636363636364" style="695" customWidth="1"/>
    <col min="7939" max="7939" width="10.0909090909091" style="695" customWidth="1"/>
    <col min="7940" max="7940" width="10.2727272727273" style="695" customWidth="1"/>
    <col min="7941" max="7941" width="4.63636363636364" style="695" customWidth="1"/>
    <col min="7942" max="7942" width="5" style="695" customWidth="1"/>
    <col min="7943" max="7943" width="11.0909090909091" style="695" customWidth="1"/>
    <col min="7944" max="7944" width="16.0909090909091" style="695" customWidth="1"/>
    <col min="7945" max="7945" width="4.72727272727273" style="695" customWidth="1"/>
    <col min="7946" max="7946" width="3.63636363636364" style="695" customWidth="1"/>
    <col min="7947" max="7947" width="5.09090909090909" style="695" customWidth="1"/>
    <col min="7948" max="7948" width="3.09090909090909" style="695" customWidth="1"/>
    <col min="7949" max="7949" width="4.63636363636364" style="695" customWidth="1"/>
    <col min="7950" max="7950" width="5" style="695" customWidth="1"/>
    <col min="7951" max="7952" width="9.72727272727273" style="695" customWidth="1"/>
    <col min="7953" max="7954" width="7.90909090909091" style="695" customWidth="1"/>
    <col min="7955" max="8185" width="9" style="695"/>
    <col min="8186" max="8186" width="3.09090909090909" style="695" customWidth="1"/>
    <col min="8187" max="8187" width="7.63636363636364" style="695" customWidth="1"/>
    <col min="8188" max="8188" width="4.09090909090909" style="695" customWidth="1"/>
    <col min="8189" max="8189" width="17" style="695" customWidth="1"/>
    <col min="8190" max="8190" width="3.63636363636364" style="695" customWidth="1"/>
    <col min="8191" max="8191" width="9.09090909090909" style="695" customWidth="1"/>
    <col min="8192" max="8192" width="3.63636363636364" style="695" customWidth="1"/>
    <col min="8193" max="8193" width="4.63636363636364" style="695" customWidth="1"/>
    <col min="8194" max="8194" width="9.63636363636364" style="695" customWidth="1"/>
    <col min="8195" max="8195" width="10.0909090909091" style="695" customWidth="1"/>
    <col min="8196" max="8196" width="10.2727272727273" style="695" customWidth="1"/>
    <col min="8197" max="8197" width="4.63636363636364" style="695" customWidth="1"/>
    <col min="8198" max="8198" width="5" style="695" customWidth="1"/>
    <col min="8199" max="8199" width="11.0909090909091" style="695" customWidth="1"/>
    <col min="8200" max="8200" width="16.0909090909091" style="695" customWidth="1"/>
    <col min="8201" max="8201" width="4.72727272727273" style="695" customWidth="1"/>
    <col min="8202" max="8202" width="3.63636363636364" style="695" customWidth="1"/>
    <col min="8203" max="8203" width="5.09090909090909" style="695" customWidth="1"/>
    <col min="8204" max="8204" width="3.09090909090909" style="695" customWidth="1"/>
    <col min="8205" max="8205" width="4.63636363636364" style="695" customWidth="1"/>
    <col min="8206" max="8206" width="5" style="695" customWidth="1"/>
    <col min="8207" max="8208" width="9.72727272727273" style="695" customWidth="1"/>
    <col min="8209" max="8210" width="7.90909090909091" style="695" customWidth="1"/>
    <col min="8211" max="8441" width="9" style="695"/>
    <col min="8442" max="8442" width="3.09090909090909" style="695" customWidth="1"/>
    <col min="8443" max="8443" width="7.63636363636364" style="695" customWidth="1"/>
    <col min="8444" max="8444" width="4.09090909090909" style="695" customWidth="1"/>
    <col min="8445" max="8445" width="17" style="695" customWidth="1"/>
    <col min="8446" max="8446" width="3.63636363636364" style="695" customWidth="1"/>
    <col min="8447" max="8447" width="9.09090909090909" style="695" customWidth="1"/>
    <col min="8448" max="8448" width="3.63636363636364" style="695" customWidth="1"/>
    <col min="8449" max="8449" width="4.63636363636364" style="695" customWidth="1"/>
    <col min="8450" max="8450" width="9.63636363636364" style="695" customWidth="1"/>
    <col min="8451" max="8451" width="10.0909090909091" style="695" customWidth="1"/>
    <col min="8452" max="8452" width="10.2727272727273" style="695" customWidth="1"/>
    <col min="8453" max="8453" width="4.63636363636364" style="695" customWidth="1"/>
    <col min="8454" max="8454" width="5" style="695" customWidth="1"/>
    <col min="8455" max="8455" width="11.0909090909091" style="695" customWidth="1"/>
    <col min="8456" max="8456" width="16.0909090909091" style="695" customWidth="1"/>
    <col min="8457" max="8457" width="4.72727272727273" style="695" customWidth="1"/>
    <col min="8458" max="8458" width="3.63636363636364" style="695" customWidth="1"/>
    <col min="8459" max="8459" width="5.09090909090909" style="695" customWidth="1"/>
    <col min="8460" max="8460" width="3.09090909090909" style="695" customWidth="1"/>
    <col min="8461" max="8461" width="4.63636363636364" style="695" customWidth="1"/>
    <col min="8462" max="8462" width="5" style="695" customWidth="1"/>
    <col min="8463" max="8464" width="9.72727272727273" style="695" customWidth="1"/>
    <col min="8465" max="8466" width="7.90909090909091" style="695" customWidth="1"/>
    <col min="8467" max="8697" width="9" style="695"/>
    <col min="8698" max="8698" width="3.09090909090909" style="695" customWidth="1"/>
    <col min="8699" max="8699" width="7.63636363636364" style="695" customWidth="1"/>
    <col min="8700" max="8700" width="4.09090909090909" style="695" customWidth="1"/>
    <col min="8701" max="8701" width="17" style="695" customWidth="1"/>
    <col min="8702" max="8702" width="3.63636363636364" style="695" customWidth="1"/>
    <col min="8703" max="8703" width="9.09090909090909" style="695" customWidth="1"/>
    <col min="8704" max="8704" width="3.63636363636364" style="695" customWidth="1"/>
    <col min="8705" max="8705" width="4.63636363636364" style="695" customWidth="1"/>
    <col min="8706" max="8706" width="9.63636363636364" style="695" customWidth="1"/>
    <col min="8707" max="8707" width="10.0909090909091" style="695" customWidth="1"/>
    <col min="8708" max="8708" width="10.2727272727273" style="695" customWidth="1"/>
    <col min="8709" max="8709" width="4.63636363636364" style="695" customWidth="1"/>
    <col min="8710" max="8710" width="5" style="695" customWidth="1"/>
    <col min="8711" max="8711" width="11.0909090909091" style="695" customWidth="1"/>
    <col min="8712" max="8712" width="16.0909090909091" style="695" customWidth="1"/>
    <col min="8713" max="8713" width="4.72727272727273" style="695" customWidth="1"/>
    <col min="8714" max="8714" width="3.63636363636364" style="695" customWidth="1"/>
    <col min="8715" max="8715" width="5.09090909090909" style="695" customWidth="1"/>
    <col min="8716" max="8716" width="3.09090909090909" style="695" customWidth="1"/>
    <col min="8717" max="8717" width="4.63636363636364" style="695" customWidth="1"/>
    <col min="8718" max="8718" width="5" style="695" customWidth="1"/>
    <col min="8719" max="8720" width="9.72727272727273" style="695" customWidth="1"/>
    <col min="8721" max="8722" width="7.90909090909091" style="695" customWidth="1"/>
    <col min="8723" max="8953" width="9" style="695"/>
    <col min="8954" max="8954" width="3.09090909090909" style="695" customWidth="1"/>
    <col min="8955" max="8955" width="7.63636363636364" style="695" customWidth="1"/>
    <col min="8956" max="8956" width="4.09090909090909" style="695" customWidth="1"/>
    <col min="8957" max="8957" width="17" style="695" customWidth="1"/>
    <col min="8958" max="8958" width="3.63636363636364" style="695" customWidth="1"/>
    <col min="8959" max="8959" width="9.09090909090909" style="695" customWidth="1"/>
    <col min="8960" max="8960" width="3.63636363636364" style="695" customWidth="1"/>
    <col min="8961" max="8961" width="4.63636363636364" style="695" customWidth="1"/>
    <col min="8962" max="8962" width="9.63636363636364" style="695" customWidth="1"/>
    <col min="8963" max="8963" width="10.0909090909091" style="695" customWidth="1"/>
    <col min="8964" max="8964" width="10.2727272727273" style="695" customWidth="1"/>
    <col min="8965" max="8965" width="4.63636363636364" style="695" customWidth="1"/>
    <col min="8966" max="8966" width="5" style="695" customWidth="1"/>
    <col min="8967" max="8967" width="11.0909090909091" style="695" customWidth="1"/>
    <col min="8968" max="8968" width="16.0909090909091" style="695" customWidth="1"/>
    <col min="8969" max="8969" width="4.72727272727273" style="695" customWidth="1"/>
    <col min="8970" max="8970" width="3.63636363636364" style="695" customWidth="1"/>
    <col min="8971" max="8971" width="5.09090909090909" style="695" customWidth="1"/>
    <col min="8972" max="8972" width="3.09090909090909" style="695" customWidth="1"/>
    <col min="8973" max="8973" width="4.63636363636364" style="695" customWidth="1"/>
    <col min="8974" max="8974" width="5" style="695" customWidth="1"/>
    <col min="8975" max="8976" width="9.72727272727273" style="695" customWidth="1"/>
    <col min="8977" max="8978" width="7.90909090909091" style="695" customWidth="1"/>
    <col min="8979" max="9209" width="9" style="695"/>
    <col min="9210" max="9210" width="3.09090909090909" style="695" customWidth="1"/>
    <col min="9211" max="9211" width="7.63636363636364" style="695" customWidth="1"/>
    <col min="9212" max="9212" width="4.09090909090909" style="695" customWidth="1"/>
    <col min="9213" max="9213" width="17" style="695" customWidth="1"/>
    <col min="9214" max="9214" width="3.63636363636364" style="695" customWidth="1"/>
    <col min="9215" max="9215" width="9.09090909090909" style="695" customWidth="1"/>
    <col min="9216" max="9216" width="3.63636363636364" style="695" customWidth="1"/>
    <col min="9217" max="9217" width="4.63636363636364" style="695" customWidth="1"/>
    <col min="9218" max="9218" width="9.63636363636364" style="695" customWidth="1"/>
    <col min="9219" max="9219" width="10.0909090909091" style="695" customWidth="1"/>
    <col min="9220" max="9220" width="10.2727272727273" style="695" customWidth="1"/>
    <col min="9221" max="9221" width="4.63636363636364" style="695" customWidth="1"/>
    <col min="9222" max="9222" width="5" style="695" customWidth="1"/>
    <col min="9223" max="9223" width="11.0909090909091" style="695" customWidth="1"/>
    <col min="9224" max="9224" width="16.0909090909091" style="695" customWidth="1"/>
    <col min="9225" max="9225" width="4.72727272727273" style="695" customWidth="1"/>
    <col min="9226" max="9226" width="3.63636363636364" style="695" customWidth="1"/>
    <col min="9227" max="9227" width="5.09090909090909" style="695" customWidth="1"/>
    <col min="9228" max="9228" width="3.09090909090909" style="695" customWidth="1"/>
    <col min="9229" max="9229" width="4.63636363636364" style="695" customWidth="1"/>
    <col min="9230" max="9230" width="5" style="695" customWidth="1"/>
    <col min="9231" max="9232" width="9.72727272727273" style="695" customWidth="1"/>
    <col min="9233" max="9234" width="7.90909090909091" style="695" customWidth="1"/>
    <col min="9235" max="9465" width="9" style="695"/>
    <col min="9466" max="9466" width="3.09090909090909" style="695" customWidth="1"/>
    <col min="9467" max="9467" width="7.63636363636364" style="695" customWidth="1"/>
    <col min="9468" max="9468" width="4.09090909090909" style="695" customWidth="1"/>
    <col min="9469" max="9469" width="17" style="695" customWidth="1"/>
    <col min="9470" max="9470" width="3.63636363636364" style="695" customWidth="1"/>
    <col min="9471" max="9471" width="9.09090909090909" style="695" customWidth="1"/>
    <col min="9472" max="9472" width="3.63636363636364" style="695" customWidth="1"/>
    <col min="9473" max="9473" width="4.63636363636364" style="695" customWidth="1"/>
    <col min="9474" max="9474" width="9.63636363636364" style="695" customWidth="1"/>
    <col min="9475" max="9475" width="10.0909090909091" style="695" customWidth="1"/>
    <col min="9476" max="9476" width="10.2727272727273" style="695" customWidth="1"/>
    <col min="9477" max="9477" width="4.63636363636364" style="695" customWidth="1"/>
    <col min="9478" max="9478" width="5" style="695" customWidth="1"/>
    <col min="9479" max="9479" width="11.0909090909091" style="695" customWidth="1"/>
    <col min="9480" max="9480" width="16.0909090909091" style="695" customWidth="1"/>
    <col min="9481" max="9481" width="4.72727272727273" style="695" customWidth="1"/>
    <col min="9482" max="9482" width="3.63636363636364" style="695" customWidth="1"/>
    <col min="9483" max="9483" width="5.09090909090909" style="695" customWidth="1"/>
    <col min="9484" max="9484" width="3.09090909090909" style="695" customWidth="1"/>
    <col min="9485" max="9485" width="4.63636363636364" style="695" customWidth="1"/>
    <col min="9486" max="9486" width="5" style="695" customWidth="1"/>
    <col min="9487" max="9488" width="9.72727272727273" style="695" customWidth="1"/>
    <col min="9489" max="9490" width="7.90909090909091" style="695" customWidth="1"/>
    <col min="9491" max="9721" width="9" style="695"/>
    <col min="9722" max="9722" width="3.09090909090909" style="695" customWidth="1"/>
    <col min="9723" max="9723" width="7.63636363636364" style="695" customWidth="1"/>
    <col min="9724" max="9724" width="4.09090909090909" style="695" customWidth="1"/>
    <col min="9725" max="9725" width="17" style="695" customWidth="1"/>
    <col min="9726" max="9726" width="3.63636363636364" style="695" customWidth="1"/>
    <col min="9727" max="9727" width="9.09090909090909" style="695" customWidth="1"/>
    <col min="9728" max="9728" width="3.63636363636364" style="695" customWidth="1"/>
    <col min="9729" max="9729" width="4.63636363636364" style="695" customWidth="1"/>
    <col min="9730" max="9730" width="9.63636363636364" style="695" customWidth="1"/>
    <col min="9731" max="9731" width="10.0909090909091" style="695" customWidth="1"/>
    <col min="9732" max="9732" width="10.2727272727273" style="695" customWidth="1"/>
    <col min="9733" max="9733" width="4.63636363636364" style="695" customWidth="1"/>
    <col min="9734" max="9734" width="5" style="695" customWidth="1"/>
    <col min="9735" max="9735" width="11.0909090909091" style="695" customWidth="1"/>
    <col min="9736" max="9736" width="16.0909090909091" style="695" customWidth="1"/>
    <col min="9737" max="9737" width="4.72727272727273" style="695" customWidth="1"/>
    <col min="9738" max="9738" width="3.63636363636364" style="695" customWidth="1"/>
    <col min="9739" max="9739" width="5.09090909090909" style="695" customWidth="1"/>
    <col min="9740" max="9740" width="3.09090909090909" style="695" customWidth="1"/>
    <col min="9741" max="9741" width="4.63636363636364" style="695" customWidth="1"/>
    <col min="9742" max="9742" width="5" style="695" customWidth="1"/>
    <col min="9743" max="9744" width="9.72727272727273" style="695" customWidth="1"/>
    <col min="9745" max="9746" width="7.90909090909091" style="695" customWidth="1"/>
    <col min="9747" max="9977" width="9" style="695"/>
    <col min="9978" max="9978" width="3.09090909090909" style="695" customWidth="1"/>
    <col min="9979" max="9979" width="7.63636363636364" style="695" customWidth="1"/>
    <col min="9980" max="9980" width="4.09090909090909" style="695" customWidth="1"/>
    <col min="9981" max="9981" width="17" style="695" customWidth="1"/>
    <col min="9982" max="9982" width="3.63636363636364" style="695" customWidth="1"/>
    <col min="9983" max="9983" width="9.09090909090909" style="695" customWidth="1"/>
    <col min="9984" max="9984" width="3.63636363636364" style="695" customWidth="1"/>
    <col min="9985" max="9985" width="4.63636363636364" style="695" customWidth="1"/>
    <col min="9986" max="9986" width="9.63636363636364" style="695" customWidth="1"/>
    <col min="9987" max="9987" width="10.0909090909091" style="695" customWidth="1"/>
    <col min="9988" max="9988" width="10.2727272727273" style="695" customWidth="1"/>
    <col min="9989" max="9989" width="4.63636363636364" style="695" customWidth="1"/>
    <col min="9990" max="9990" width="5" style="695" customWidth="1"/>
    <col min="9991" max="9991" width="11.0909090909091" style="695" customWidth="1"/>
    <col min="9992" max="9992" width="16.0909090909091" style="695" customWidth="1"/>
    <col min="9993" max="9993" width="4.72727272727273" style="695" customWidth="1"/>
    <col min="9994" max="9994" width="3.63636363636364" style="695" customWidth="1"/>
    <col min="9995" max="9995" width="5.09090909090909" style="695" customWidth="1"/>
    <col min="9996" max="9996" width="3.09090909090909" style="695" customWidth="1"/>
    <col min="9997" max="9997" width="4.63636363636364" style="695" customWidth="1"/>
    <col min="9998" max="9998" width="5" style="695" customWidth="1"/>
    <col min="9999" max="10000" width="9.72727272727273" style="695" customWidth="1"/>
    <col min="10001" max="10002" width="7.90909090909091" style="695" customWidth="1"/>
    <col min="10003" max="10233" width="9" style="695"/>
    <col min="10234" max="10234" width="3.09090909090909" style="695" customWidth="1"/>
    <col min="10235" max="10235" width="7.63636363636364" style="695" customWidth="1"/>
    <col min="10236" max="10236" width="4.09090909090909" style="695" customWidth="1"/>
    <col min="10237" max="10237" width="17" style="695" customWidth="1"/>
    <col min="10238" max="10238" width="3.63636363636364" style="695" customWidth="1"/>
    <col min="10239" max="10239" width="9.09090909090909" style="695" customWidth="1"/>
    <col min="10240" max="10240" width="3.63636363636364" style="695" customWidth="1"/>
    <col min="10241" max="10241" width="4.63636363636364" style="695" customWidth="1"/>
    <col min="10242" max="10242" width="9.63636363636364" style="695" customWidth="1"/>
    <col min="10243" max="10243" width="10.0909090909091" style="695" customWidth="1"/>
    <col min="10244" max="10244" width="10.2727272727273" style="695" customWidth="1"/>
    <col min="10245" max="10245" width="4.63636363636364" style="695" customWidth="1"/>
    <col min="10246" max="10246" width="5" style="695" customWidth="1"/>
    <col min="10247" max="10247" width="11.0909090909091" style="695" customWidth="1"/>
    <col min="10248" max="10248" width="16.0909090909091" style="695" customWidth="1"/>
    <col min="10249" max="10249" width="4.72727272727273" style="695" customWidth="1"/>
    <col min="10250" max="10250" width="3.63636363636364" style="695" customWidth="1"/>
    <col min="10251" max="10251" width="5.09090909090909" style="695" customWidth="1"/>
    <col min="10252" max="10252" width="3.09090909090909" style="695" customWidth="1"/>
    <col min="10253" max="10253" width="4.63636363636364" style="695" customWidth="1"/>
    <col min="10254" max="10254" width="5" style="695" customWidth="1"/>
    <col min="10255" max="10256" width="9.72727272727273" style="695" customWidth="1"/>
    <col min="10257" max="10258" width="7.90909090909091" style="695" customWidth="1"/>
    <col min="10259" max="10489" width="9" style="695"/>
    <col min="10490" max="10490" width="3.09090909090909" style="695" customWidth="1"/>
    <col min="10491" max="10491" width="7.63636363636364" style="695" customWidth="1"/>
    <col min="10492" max="10492" width="4.09090909090909" style="695" customWidth="1"/>
    <col min="10493" max="10493" width="17" style="695" customWidth="1"/>
    <col min="10494" max="10494" width="3.63636363636364" style="695" customWidth="1"/>
    <col min="10495" max="10495" width="9.09090909090909" style="695" customWidth="1"/>
    <col min="10496" max="10496" width="3.63636363636364" style="695" customWidth="1"/>
    <col min="10497" max="10497" width="4.63636363636364" style="695" customWidth="1"/>
    <col min="10498" max="10498" width="9.63636363636364" style="695" customWidth="1"/>
    <col min="10499" max="10499" width="10.0909090909091" style="695" customWidth="1"/>
    <col min="10500" max="10500" width="10.2727272727273" style="695" customWidth="1"/>
    <col min="10501" max="10501" width="4.63636363636364" style="695" customWidth="1"/>
    <col min="10502" max="10502" width="5" style="695" customWidth="1"/>
    <col min="10503" max="10503" width="11.0909090909091" style="695" customWidth="1"/>
    <col min="10504" max="10504" width="16.0909090909091" style="695" customWidth="1"/>
    <col min="10505" max="10505" width="4.72727272727273" style="695" customWidth="1"/>
    <col min="10506" max="10506" width="3.63636363636364" style="695" customWidth="1"/>
    <col min="10507" max="10507" width="5.09090909090909" style="695" customWidth="1"/>
    <col min="10508" max="10508" width="3.09090909090909" style="695" customWidth="1"/>
    <col min="10509" max="10509" width="4.63636363636364" style="695" customWidth="1"/>
    <col min="10510" max="10510" width="5" style="695" customWidth="1"/>
    <col min="10511" max="10512" width="9.72727272727273" style="695" customWidth="1"/>
    <col min="10513" max="10514" width="7.90909090909091" style="695" customWidth="1"/>
    <col min="10515" max="10745" width="9" style="695"/>
    <col min="10746" max="10746" width="3.09090909090909" style="695" customWidth="1"/>
    <col min="10747" max="10747" width="7.63636363636364" style="695" customWidth="1"/>
    <col min="10748" max="10748" width="4.09090909090909" style="695" customWidth="1"/>
    <col min="10749" max="10749" width="17" style="695" customWidth="1"/>
    <col min="10750" max="10750" width="3.63636363636364" style="695" customWidth="1"/>
    <col min="10751" max="10751" width="9.09090909090909" style="695" customWidth="1"/>
    <col min="10752" max="10752" width="3.63636363636364" style="695" customWidth="1"/>
    <col min="10753" max="10753" width="4.63636363636364" style="695" customWidth="1"/>
    <col min="10754" max="10754" width="9.63636363636364" style="695" customWidth="1"/>
    <col min="10755" max="10755" width="10.0909090909091" style="695" customWidth="1"/>
    <col min="10756" max="10756" width="10.2727272727273" style="695" customWidth="1"/>
    <col min="10757" max="10757" width="4.63636363636364" style="695" customWidth="1"/>
    <col min="10758" max="10758" width="5" style="695" customWidth="1"/>
    <col min="10759" max="10759" width="11.0909090909091" style="695" customWidth="1"/>
    <col min="10760" max="10760" width="16.0909090909091" style="695" customWidth="1"/>
    <col min="10761" max="10761" width="4.72727272727273" style="695" customWidth="1"/>
    <col min="10762" max="10762" width="3.63636363636364" style="695" customWidth="1"/>
    <col min="10763" max="10763" width="5.09090909090909" style="695" customWidth="1"/>
    <col min="10764" max="10764" width="3.09090909090909" style="695" customWidth="1"/>
    <col min="10765" max="10765" width="4.63636363636364" style="695" customWidth="1"/>
    <col min="10766" max="10766" width="5" style="695" customWidth="1"/>
    <col min="10767" max="10768" width="9.72727272727273" style="695" customWidth="1"/>
    <col min="10769" max="10770" width="7.90909090909091" style="695" customWidth="1"/>
    <col min="10771" max="11001" width="9" style="695"/>
    <col min="11002" max="11002" width="3.09090909090909" style="695" customWidth="1"/>
    <col min="11003" max="11003" width="7.63636363636364" style="695" customWidth="1"/>
    <col min="11004" max="11004" width="4.09090909090909" style="695" customWidth="1"/>
    <col min="11005" max="11005" width="17" style="695" customWidth="1"/>
    <col min="11006" max="11006" width="3.63636363636364" style="695" customWidth="1"/>
    <col min="11007" max="11007" width="9.09090909090909" style="695" customWidth="1"/>
    <col min="11008" max="11008" width="3.63636363636364" style="695" customWidth="1"/>
    <col min="11009" max="11009" width="4.63636363636364" style="695" customWidth="1"/>
    <col min="11010" max="11010" width="9.63636363636364" style="695" customWidth="1"/>
    <col min="11011" max="11011" width="10.0909090909091" style="695" customWidth="1"/>
    <col min="11012" max="11012" width="10.2727272727273" style="695" customWidth="1"/>
    <col min="11013" max="11013" width="4.63636363636364" style="695" customWidth="1"/>
    <col min="11014" max="11014" width="5" style="695" customWidth="1"/>
    <col min="11015" max="11015" width="11.0909090909091" style="695" customWidth="1"/>
    <col min="11016" max="11016" width="16.0909090909091" style="695" customWidth="1"/>
    <col min="11017" max="11017" width="4.72727272727273" style="695" customWidth="1"/>
    <col min="11018" max="11018" width="3.63636363636364" style="695" customWidth="1"/>
    <col min="11019" max="11019" width="5.09090909090909" style="695" customWidth="1"/>
    <col min="11020" max="11020" width="3.09090909090909" style="695" customWidth="1"/>
    <col min="11021" max="11021" width="4.63636363636364" style="695" customWidth="1"/>
    <col min="11022" max="11022" width="5" style="695" customWidth="1"/>
    <col min="11023" max="11024" width="9.72727272727273" style="695" customWidth="1"/>
    <col min="11025" max="11026" width="7.90909090909091" style="695" customWidth="1"/>
    <col min="11027" max="11257" width="9" style="695"/>
    <col min="11258" max="11258" width="3.09090909090909" style="695" customWidth="1"/>
    <col min="11259" max="11259" width="7.63636363636364" style="695" customWidth="1"/>
    <col min="11260" max="11260" width="4.09090909090909" style="695" customWidth="1"/>
    <col min="11261" max="11261" width="17" style="695" customWidth="1"/>
    <col min="11262" max="11262" width="3.63636363636364" style="695" customWidth="1"/>
    <col min="11263" max="11263" width="9.09090909090909" style="695" customWidth="1"/>
    <col min="11264" max="11264" width="3.63636363636364" style="695" customWidth="1"/>
    <col min="11265" max="11265" width="4.63636363636364" style="695" customWidth="1"/>
    <col min="11266" max="11266" width="9.63636363636364" style="695" customWidth="1"/>
    <col min="11267" max="11267" width="10.0909090909091" style="695" customWidth="1"/>
    <col min="11268" max="11268" width="10.2727272727273" style="695" customWidth="1"/>
    <col min="11269" max="11269" width="4.63636363636364" style="695" customWidth="1"/>
    <col min="11270" max="11270" width="5" style="695" customWidth="1"/>
    <col min="11271" max="11271" width="11.0909090909091" style="695" customWidth="1"/>
    <col min="11272" max="11272" width="16.0909090909091" style="695" customWidth="1"/>
    <col min="11273" max="11273" width="4.72727272727273" style="695" customWidth="1"/>
    <col min="11274" max="11274" width="3.63636363636364" style="695" customWidth="1"/>
    <col min="11275" max="11275" width="5.09090909090909" style="695" customWidth="1"/>
    <col min="11276" max="11276" width="3.09090909090909" style="695" customWidth="1"/>
    <col min="11277" max="11277" width="4.63636363636364" style="695" customWidth="1"/>
    <col min="11278" max="11278" width="5" style="695" customWidth="1"/>
    <col min="11279" max="11280" width="9.72727272727273" style="695" customWidth="1"/>
    <col min="11281" max="11282" width="7.90909090909091" style="695" customWidth="1"/>
    <col min="11283" max="11513" width="9" style="695"/>
    <col min="11514" max="11514" width="3.09090909090909" style="695" customWidth="1"/>
    <col min="11515" max="11515" width="7.63636363636364" style="695" customWidth="1"/>
    <col min="11516" max="11516" width="4.09090909090909" style="695" customWidth="1"/>
    <col min="11517" max="11517" width="17" style="695" customWidth="1"/>
    <col min="11518" max="11518" width="3.63636363636364" style="695" customWidth="1"/>
    <col min="11519" max="11519" width="9.09090909090909" style="695" customWidth="1"/>
    <col min="11520" max="11520" width="3.63636363636364" style="695" customWidth="1"/>
    <col min="11521" max="11521" width="4.63636363636364" style="695" customWidth="1"/>
    <col min="11522" max="11522" width="9.63636363636364" style="695" customWidth="1"/>
    <col min="11523" max="11523" width="10.0909090909091" style="695" customWidth="1"/>
    <col min="11524" max="11524" width="10.2727272727273" style="695" customWidth="1"/>
    <col min="11525" max="11525" width="4.63636363636364" style="695" customWidth="1"/>
    <col min="11526" max="11526" width="5" style="695" customWidth="1"/>
    <col min="11527" max="11527" width="11.0909090909091" style="695" customWidth="1"/>
    <col min="11528" max="11528" width="16.0909090909091" style="695" customWidth="1"/>
    <col min="11529" max="11529" width="4.72727272727273" style="695" customWidth="1"/>
    <col min="11530" max="11530" width="3.63636363636364" style="695" customWidth="1"/>
    <col min="11531" max="11531" width="5.09090909090909" style="695" customWidth="1"/>
    <col min="11532" max="11532" width="3.09090909090909" style="695" customWidth="1"/>
    <col min="11533" max="11533" width="4.63636363636364" style="695" customWidth="1"/>
    <col min="11534" max="11534" width="5" style="695" customWidth="1"/>
    <col min="11535" max="11536" width="9.72727272727273" style="695" customWidth="1"/>
    <col min="11537" max="11538" width="7.90909090909091" style="695" customWidth="1"/>
    <col min="11539" max="11769" width="9" style="695"/>
    <col min="11770" max="11770" width="3.09090909090909" style="695" customWidth="1"/>
    <col min="11771" max="11771" width="7.63636363636364" style="695" customWidth="1"/>
    <col min="11772" max="11772" width="4.09090909090909" style="695" customWidth="1"/>
    <col min="11773" max="11773" width="17" style="695" customWidth="1"/>
    <col min="11774" max="11774" width="3.63636363636364" style="695" customWidth="1"/>
    <col min="11775" max="11775" width="9.09090909090909" style="695" customWidth="1"/>
    <col min="11776" max="11776" width="3.63636363636364" style="695" customWidth="1"/>
    <col min="11777" max="11777" width="4.63636363636364" style="695" customWidth="1"/>
    <col min="11778" max="11778" width="9.63636363636364" style="695" customWidth="1"/>
    <col min="11779" max="11779" width="10.0909090909091" style="695" customWidth="1"/>
    <col min="11780" max="11780" width="10.2727272727273" style="695" customWidth="1"/>
    <col min="11781" max="11781" width="4.63636363636364" style="695" customWidth="1"/>
    <col min="11782" max="11782" width="5" style="695" customWidth="1"/>
    <col min="11783" max="11783" width="11.0909090909091" style="695" customWidth="1"/>
    <col min="11784" max="11784" width="16.0909090909091" style="695" customWidth="1"/>
    <col min="11785" max="11785" width="4.72727272727273" style="695" customWidth="1"/>
    <col min="11786" max="11786" width="3.63636363636364" style="695" customWidth="1"/>
    <col min="11787" max="11787" width="5.09090909090909" style="695" customWidth="1"/>
    <col min="11788" max="11788" width="3.09090909090909" style="695" customWidth="1"/>
    <col min="11789" max="11789" width="4.63636363636364" style="695" customWidth="1"/>
    <col min="11790" max="11790" width="5" style="695" customWidth="1"/>
    <col min="11791" max="11792" width="9.72727272727273" style="695" customWidth="1"/>
    <col min="11793" max="11794" width="7.90909090909091" style="695" customWidth="1"/>
    <col min="11795" max="12025" width="9" style="695"/>
    <col min="12026" max="12026" width="3.09090909090909" style="695" customWidth="1"/>
    <col min="12027" max="12027" width="7.63636363636364" style="695" customWidth="1"/>
    <col min="12028" max="12028" width="4.09090909090909" style="695" customWidth="1"/>
    <col min="12029" max="12029" width="17" style="695" customWidth="1"/>
    <col min="12030" max="12030" width="3.63636363636364" style="695" customWidth="1"/>
    <col min="12031" max="12031" width="9.09090909090909" style="695" customWidth="1"/>
    <col min="12032" max="12032" width="3.63636363636364" style="695" customWidth="1"/>
    <col min="12033" max="12033" width="4.63636363636364" style="695" customWidth="1"/>
    <col min="12034" max="12034" width="9.63636363636364" style="695" customWidth="1"/>
    <col min="12035" max="12035" width="10.0909090909091" style="695" customWidth="1"/>
    <col min="12036" max="12036" width="10.2727272727273" style="695" customWidth="1"/>
    <col min="12037" max="12037" width="4.63636363636364" style="695" customWidth="1"/>
    <col min="12038" max="12038" width="5" style="695" customWidth="1"/>
    <col min="12039" max="12039" width="11.0909090909091" style="695" customWidth="1"/>
    <col min="12040" max="12040" width="16.0909090909091" style="695" customWidth="1"/>
    <col min="12041" max="12041" width="4.72727272727273" style="695" customWidth="1"/>
    <col min="12042" max="12042" width="3.63636363636364" style="695" customWidth="1"/>
    <col min="12043" max="12043" width="5.09090909090909" style="695" customWidth="1"/>
    <col min="12044" max="12044" width="3.09090909090909" style="695" customWidth="1"/>
    <col min="12045" max="12045" width="4.63636363636364" style="695" customWidth="1"/>
    <col min="12046" max="12046" width="5" style="695" customWidth="1"/>
    <col min="12047" max="12048" width="9.72727272727273" style="695" customWidth="1"/>
    <col min="12049" max="12050" width="7.90909090909091" style="695" customWidth="1"/>
    <col min="12051" max="12281" width="9" style="695"/>
    <col min="12282" max="12282" width="3.09090909090909" style="695" customWidth="1"/>
    <col min="12283" max="12283" width="7.63636363636364" style="695" customWidth="1"/>
    <col min="12284" max="12284" width="4.09090909090909" style="695" customWidth="1"/>
    <col min="12285" max="12285" width="17" style="695" customWidth="1"/>
    <col min="12286" max="12286" width="3.63636363636364" style="695" customWidth="1"/>
    <col min="12287" max="12287" width="9.09090909090909" style="695" customWidth="1"/>
    <col min="12288" max="12288" width="3.63636363636364" style="695" customWidth="1"/>
    <col min="12289" max="12289" width="4.63636363636364" style="695" customWidth="1"/>
    <col min="12290" max="12290" width="9.63636363636364" style="695" customWidth="1"/>
    <col min="12291" max="12291" width="10.0909090909091" style="695" customWidth="1"/>
    <col min="12292" max="12292" width="10.2727272727273" style="695" customWidth="1"/>
    <col min="12293" max="12293" width="4.63636363636364" style="695" customWidth="1"/>
    <col min="12294" max="12294" width="5" style="695" customWidth="1"/>
    <col min="12295" max="12295" width="11.0909090909091" style="695" customWidth="1"/>
    <col min="12296" max="12296" width="16.0909090909091" style="695" customWidth="1"/>
    <col min="12297" max="12297" width="4.72727272727273" style="695" customWidth="1"/>
    <col min="12298" max="12298" width="3.63636363636364" style="695" customWidth="1"/>
    <col min="12299" max="12299" width="5.09090909090909" style="695" customWidth="1"/>
    <col min="12300" max="12300" width="3.09090909090909" style="695" customWidth="1"/>
    <col min="12301" max="12301" width="4.63636363636364" style="695" customWidth="1"/>
    <col min="12302" max="12302" width="5" style="695" customWidth="1"/>
    <col min="12303" max="12304" width="9.72727272727273" style="695" customWidth="1"/>
    <col min="12305" max="12306" width="7.90909090909091" style="695" customWidth="1"/>
    <col min="12307" max="12537" width="9" style="695"/>
    <col min="12538" max="12538" width="3.09090909090909" style="695" customWidth="1"/>
    <col min="12539" max="12539" width="7.63636363636364" style="695" customWidth="1"/>
    <col min="12540" max="12540" width="4.09090909090909" style="695" customWidth="1"/>
    <col min="12541" max="12541" width="17" style="695" customWidth="1"/>
    <col min="12542" max="12542" width="3.63636363636364" style="695" customWidth="1"/>
    <col min="12543" max="12543" width="9.09090909090909" style="695" customWidth="1"/>
    <col min="12544" max="12544" width="3.63636363636364" style="695" customWidth="1"/>
    <col min="12545" max="12545" width="4.63636363636364" style="695" customWidth="1"/>
    <col min="12546" max="12546" width="9.63636363636364" style="695" customWidth="1"/>
    <col min="12547" max="12547" width="10.0909090909091" style="695" customWidth="1"/>
    <col min="12548" max="12548" width="10.2727272727273" style="695" customWidth="1"/>
    <col min="12549" max="12549" width="4.63636363636364" style="695" customWidth="1"/>
    <col min="12550" max="12550" width="5" style="695" customWidth="1"/>
    <col min="12551" max="12551" width="11.0909090909091" style="695" customWidth="1"/>
    <col min="12552" max="12552" width="16.0909090909091" style="695" customWidth="1"/>
    <col min="12553" max="12553" width="4.72727272727273" style="695" customWidth="1"/>
    <col min="12554" max="12554" width="3.63636363636364" style="695" customWidth="1"/>
    <col min="12555" max="12555" width="5.09090909090909" style="695" customWidth="1"/>
    <col min="12556" max="12556" width="3.09090909090909" style="695" customWidth="1"/>
    <col min="12557" max="12557" width="4.63636363636364" style="695" customWidth="1"/>
    <col min="12558" max="12558" width="5" style="695" customWidth="1"/>
    <col min="12559" max="12560" width="9.72727272727273" style="695" customWidth="1"/>
    <col min="12561" max="12562" width="7.90909090909091" style="695" customWidth="1"/>
    <col min="12563" max="12793" width="9" style="695"/>
    <col min="12794" max="12794" width="3.09090909090909" style="695" customWidth="1"/>
    <col min="12795" max="12795" width="7.63636363636364" style="695" customWidth="1"/>
    <col min="12796" max="12796" width="4.09090909090909" style="695" customWidth="1"/>
    <col min="12797" max="12797" width="17" style="695" customWidth="1"/>
    <col min="12798" max="12798" width="3.63636363636364" style="695" customWidth="1"/>
    <col min="12799" max="12799" width="9.09090909090909" style="695" customWidth="1"/>
    <col min="12800" max="12800" width="3.63636363636364" style="695" customWidth="1"/>
    <col min="12801" max="12801" width="4.63636363636364" style="695" customWidth="1"/>
    <col min="12802" max="12802" width="9.63636363636364" style="695" customWidth="1"/>
    <col min="12803" max="12803" width="10.0909090909091" style="695" customWidth="1"/>
    <col min="12804" max="12804" width="10.2727272727273" style="695" customWidth="1"/>
    <col min="12805" max="12805" width="4.63636363636364" style="695" customWidth="1"/>
    <col min="12806" max="12806" width="5" style="695" customWidth="1"/>
    <col min="12807" max="12807" width="11.0909090909091" style="695" customWidth="1"/>
    <col min="12808" max="12808" width="16.0909090909091" style="695" customWidth="1"/>
    <col min="12809" max="12809" width="4.72727272727273" style="695" customWidth="1"/>
    <col min="12810" max="12810" width="3.63636363636364" style="695" customWidth="1"/>
    <col min="12811" max="12811" width="5.09090909090909" style="695" customWidth="1"/>
    <col min="12812" max="12812" width="3.09090909090909" style="695" customWidth="1"/>
    <col min="12813" max="12813" width="4.63636363636364" style="695" customWidth="1"/>
    <col min="12814" max="12814" width="5" style="695" customWidth="1"/>
    <col min="12815" max="12816" width="9.72727272727273" style="695" customWidth="1"/>
    <col min="12817" max="12818" width="7.90909090909091" style="695" customWidth="1"/>
    <col min="12819" max="13049" width="9" style="695"/>
    <col min="13050" max="13050" width="3.09090909090909" style="695" customWidth="1"/>
    <col min="13051" max="13051" width="7.63636363636364" style="695" customWidth="1"/>
    <col min="13052" max="13052" width="4.09090909090909" style="695" customWidth="1"/>
    <col min="13053" max="13053" width="17" style="695" customWidth="1"/>
    <col min="13054" max="13054" width="3.63636363636364" style="695" customWidth="1"/>
    <col min="13055" max="13055" width="9.09090909090909" style="695" customWidth="1"/>
    <col min="13056" max="13056" width="3.63636363636364" style="695" customWidth="1"/>
    <col min="13057" max="13057" width="4.63636363636364" style="695" customWidth="1"/>
    <col min="13058" max="13058" width="9.63636363636364" style="695" customWidth="1"/>
    <col min="13059" max="13059" width="10.0909090909091" style="695" customWidth="1"/>
    <col min="13060" max="13060" width="10.2727272727273" style="695" customWidth="1"/>
    <col min="13061" max="13061" width="4.63636363636364" style="695" customWidth="1"/>
    <col min="13062" max="13062" width="5" style="695" customWidth="1"/>
    <col min="13063" max="13063" width="11.0909090909091" style="695" customWidth="1"/>
    <col min="13064" max="13064" width="16.0909090909091" style="695" customWidth="1"/>
    <col min="13065" max="13065" width="4.72727272727273" style="695" customWidth="1"/>
    <col min="13066" max="13066" width="3.63636363636364" style="695" customWidth="1"/>
    <col min="13067" max="13067" width="5.09090909090909" style="695" customWidth="1"/>
    <col min="13068" max="13068" width="3.09090909090909" style="695" customWidth="1"/>
    <col min="13069" max="13069" width="4.63636363636364" style="695" customWidth="1"/>
    <col min="13070" max="13070" width="5" style="695" customWidth="1"/>
    <col min="13071" max="13072" width="9.72727272727273" style="695" customWidth="1"/>
    <col min="13073" max="13074" width="7.90909090909091" style="695" customWidth="1"/>
    <col min="13075" max="13305" width="9" style="695"/>
    <col min="13306" max="13306" width="3.09090909090909" style="695" customWidth="1"/>
    <col min="13307" max="13307" width="7.63636363636364" style="695" customWidth="1"/>
    <col min="13308" max="13308" width="4.09090909090909" style="695" customWidth="1"/>
    <col min="13309" max="13309" width="17" style="695" customWidth="1"/>
    <col min="13310" max="13310" width="3.63636363636364" style="695" customWidth="1"/>
    <col min="13311" max="13311" width="9.09090909090909" style="695" customWidth="1"/>
    <col min="13312" max="13312" width="3.63636363636364" style="695" customWidth="1"/>
    <col min="13313" max="13313" width="4.63636363636364" style="695" customWidth="1"/>
    <col min="13314" max="13314" width="9.63636363636364" style="695" customWidth="1"/>
    <col min="13315" max="13315" width="10.0909090909091" style="695" customWidth="1"/>
    <col min="13316" max="13316" width="10.2727272727273" style="695" customWidth="1"/>
    <col min="13317" max="13317" width="4.63636363636364" style="695" customWidth="1"/>
    <col min="13318" max="13318" width="5" style="695" customWidth="1"/>
    <col min="13319" max="13319" width="11.0909090909091" style="695" customWidth="1"/>
    <col min="13320" max="13320" width="16.0909090909091" style="695" customWidth="1"/>
    <col min="13321" max="13321" width="4.72727272727273" style="695" customWidth="1"/>
    <col min="13322" max="13322" width="3.63636363636364" style="695" customWidth="1"/>
    <col min="13323" max="13323" width="5.09090909090909" style="695" customWidth="1"/>
    <col min="13324" max="13324" width="3.09090909090909" style="695" customWidth="1"/>
    <col min="13325" max="13325" width="4.63636363636364" style="695" customWidth="1"/>
    <col min="13326" max="13326" width="5" style="695" customWidth="1"/>
    <col min="13327" max="13328" width="9.72727272727273" style="695" customWidth="1"/>
    <col min="13329" max="13330" width="7.90909090909091" style="695" customWidth="1"/>
    <col min="13331" max="13561" width="9" style="695"/>
    <col min="13562" max="13562" width="3.09090909090909" style="695" customWidth="1"/>
    <col min="13563" max="13563" width="7.63636363636364" style="695" customWidth="1"/>
    <col min="13564" max="13564" width="4.09090909090909" style="695" customWidth="1"/>
    <col min="13565" max="13565" width="17" style="695" customWidth="1"/>
    <col min="13566" max="13566" width="3.63636363636364" style="695" customWidth="1"/>
    <col min="13567" max="13567" width="9.09090909090909" style="695" customWidth="1"/>
    <col min="13568" max="13568" width="3.63636363636364" style="695" customWidth="1"/>
    <col min="13569" max="13569" width="4.63636363636364" style="695" customWidth="1"/>
    <col min="13570" max="13570" width="9.63636363636364" style="695" customWidth="1"/>
    <col min="13571" max="13571" width="10.0909090909091" style="695" customWidth="1"/>
    <col min="13572" max="13572" width="10.2727272727273" style="695" customWidth="1"/>
    <col min="13573" max="13573" width="4.63636363636364" style="695" customWidth="1"/>
    <col min="13574" max="13574" width="5" style="695" customWidth="1"/>
    <col min="13575" max="13575" width="11.0909090909091" style="695" customWidth="1"/>
    <col min="13576" max="13576" width="16.0909090909091" style="695" customWidth="1"/>
    <col min="13577" max="13577" width="4.72727272727273" style="695" customWidth="1"/>
    <col min="13578" max="13578" width="3.63636363636364" style="695" customWidth="1"/>
    <col min="13579" max="13579" width="5.09090909090909" style="695" customWidth="1"/>
    <col min="13580" max="13580" width="3.09090909090909" style="695" customWidth="1"/>
    <col min="13581" max="13581" width="4.63636363636364" style="695" customWidth="1"/>
    <col min="13582" max="13582" width="5" style="695" customWidth="1"/>
    <col min="13583" max="13584" width="9.72727272727273" style="695" customWidth="1"/>
    <col min="13585" max="13586" width="7.90909090909091" style="695" customWidth="1"/>
    <col min="13587" max="13817" width="9" style="695"/>
    <col min="13818" max="13818" width="3.09090909090909" style="695" customWidth="1"/>
    <col min="13819" max="13819" width="7.63636363636364" style="695" customWidth="1"/>
    <col min="13820" max="13820" width="4.09090909090909" style="695" customWidth="1"/>
    <col min="13821" max="13821" width="17" style="695" customWidth="1"/>
    <col min="13822" max="13822" width="3.63636363636364" style="695" customWidth="1"/>
    <col min="13823" max="13823" width="9.09090909090909" style="695" customWidth="1"/>
    <col min="13824" max="13824" width="3.63636363636364" style="695" customWidth="1"/>
    <col min="13825" max="13825" width="4.63636363636364" style="695" customWidth="1"/>
    <col min="13826" max="13826" width="9.63636363636364" style="695" customWidth="1"/>
    <col min="13827" max="13827" width="10.0909090909091" style="695" customWidth="1"/>
    <col min="13828" max="13828" width="10.2727272727273" style="695" customWidth="1"/>
    <col min="13829" max="13829" width="4.63636363636364" style="695" customWidth="1"/>
    <col min="13830" max="13830" width="5" style="695" customWidth="1"/>
    <col min="13831" max="13831" width="11.0909090909091" style="695" customWidth="1"/>
    <col min="13832" max="13832" width="16.0909090909091" style="695" customWidth="1"/>
    <col min="13833" max="13833" width="4.72727272727273" style="695" customWidth="1"/>
    <col min="13834" max="13834" width="3.63636363636364" style="695" customWidth="1"/>
    <col min="13835" max="13835" width="5.09090909090909" style="695" customWidth="1"/>
    <col min="13836" max="13836" width="3.09090909090909" style="695" customWidth="1"/>
    <col min="13837" max="13837" width="4.63636363636364" style="695" customWidth="1"/>
    <col min="13838" max="13838" width="5" style="695" customWidth="1"/>
    <col min="13839" max="13840" width="9.72727272727273" style="695" customWidth="1"/>
    <col min="13841" max="13842" width="7.90909090909091" style="695" customWidth="1"/>
    <col min="13843" max="14073" width="9" style="695"/>
    <col min="14074" max="14074" width="3.09090909090909" style="695" customWidth="1"/>
    <col min="14075" max="14075" width="7.63636363636364" style="695" customWidth="1"/>
    <col min="14076" max="14076" width="4.09090909090909" style="695" customWidth="1"/>
    <col min="14077" max="14077" width="17" style="695" customWidth="1"/>
    <col min="14078" max="14078" width="3.63636363636364" style="695" customWidth="1"/>
    <col min="14079" max="14079" width="9.09090909090909" style="695" customWidth="1"/>
    <col min="14080" max="14080" width="3.63636363636364" style="695" customWidth="1"/>
    <col min="14081" max="14081" width="4.63636363636364" style="695" customWidth="1"/>
    <col min="14082" max="14082" width="9.63636363636364" style="695" customWidth="1"/>
    <col min="14083" max="14083" width="10.0909090909091" style="695" customWidth="1"/>
    <col min="14084" max="14084" width="10.2727272727273" style="695" customWidth="1"/>
    <col min="14085" max="14085" width="4.63636363636364" style="695" customWidth="1"/>
    <col min="14086" max="14086" width="5" style="695" customWidth="1"/>
    <col min="14087" max="14087" width="11.0909090909091" style="695" customWidth="1"/>
    <col min="14088" max="14088" width="16.0909090909091" style="695" customWidth="1"/>
    <col min="14089" max="14089" width="4.72727272727273" style="695" customWidth="1"/>
    <col min="14090" max="14090" width="3.63636363636364" style="695" customWidth="1"/>
    <col min="14091" max="14091" width="5.09090909090909" style="695" customWidth="1"/>
    <col min="14092" max="14092" width="3.09090909090909" style="695" customWidth="1"/>
    <col min="14093" max="14093" width="4.63636363636364" style="695" customWidth="1"/>
    <col min="14094" max="14094" width="5" style="695" customWidth="1"/>
    <col min="14095" max="14096" width="9.72727272727273" style="695" customWidth="1"/>
    <col min="14097" max="14098" width="7.90909090909091" style="695" customWidth="1"/>
    <col min="14099" max="14329" width="9" style="695"/>
    <col min="14330" max="14330" width="3.09090909090909" style="695" customWidth="1"/>
    <col min="14331" max="14331" width="7.63636363636364" style="695" customWidth="1"/>
    <col min="14332" max="14332" width="4.09090909090909" style="695" customWidth="1"/>
    <col min="14333" max="14333" width="17" style="695" customWidth="1"/>
    <col min="14334" max="14334" width="3.63636363636364" style="695" customWidth="1"/>
    <col min="14335" max="14335" width="9.09090909090909" style="695" customWidth="1"/>
    <col min="14336" max="14336" width="3.63636363636364" style="695" customWidth="1"/>
    <col min="14337" max="14337" width="4.63636363636364" style="695" customWidth="1"/>
    <col min="14338" max="14338" width="9.63636363636364" style="695" customWidth="1"/>
    <col min="14339" max="14339" width="10.0909090909091" style="695" customWidth="1"/>
    <col min="14340" max="14340" width="10.2727272727273" style="695" customWidth="1"/>
    <col min="14341" max="14341" width="4.63636363636364" style="695" customWidth="1"/>
    <col min="14342" max="14342" width="5" style="695" customWidth="1"/>
    <col min="14343" max="14343" width="11.0909090909091" style="695" customWidth="1"/>
    <col min="14344" max="14344" width="16.0909090909091" style="695" customWidth="1"/>
    <col min="14345" max="14345" width="4.72727272727273" style="695" customWidth="1"/>
    <col min="14346" max="14346" width="3.63636363636364" style="695" customWidth="1"/>
    <col min="14347" max="14347" width="5.09090909090909" style="695" customWidth="1"/>
    <col min="14348" max="14348" width="3.09090909090909" style="695" customWidth="1"/>
    <col min="14349" max="14349" width="4.63636363636364" style="695" customWidth="1"/>
    <col min="14350" max="14350" width="5" style="695" customWidth="1"/>
    <col min="14351" max="14352" width="9.72727272727273" style="695" customWidth="1"/>
    <col min="14353" max="14354" width="7.90909090909091" style="695" customWidth="1"/>
    <col min="14355" max="14585" width="9" style="695"/>
    <col min="14586" max="14586" width="3.09090909090909" style="695" customWidth="1"/>
    <col min="14587" max="14587" width="7.63636363636364" style="695" customWidth="1"/>
    <col min="14588" max="14588" width="4.09090909090909" style="695" customWidth="1"/>
    <col min="14589" max="14589" width="17" style="695" customWidth="1"/>
    <col min="14590" max="14590" width="3.63636363636364" style="695" customWidth="1"/>
    <col min="14591" max="14591" width="9.09090909090909" style="695" customWidth="1"/>
    <col min="14592" max="14592" width="3.63636363636364" style="695" customWidth="1"/>
    <col min="14593" max="14593" width="4.63636363636364" style="695" customWidth="1"/>
    <col min="14594" max="14594" width="9.63636363636364" style="695" customWidth="1"/>
    <col min="14595" max="14595" width="10.0909090909091" style="695" customWidth="1"/>
    <col min="14596" max="14596" width="10.2727272727273" style="695" customWidth="1"/>
    <col min="14597" max="14597" width="4.63636363636364" style="695" customWidth="1"/>
    <col min="14598" max="14598" width="5" style="695" customWidth="1"/>
    <col min="14599" max="14599" width="11.0909090909091" style="695" customWidth="1"/>
    <col min="14600" max="14600" width="16.0909090909091" style="695" customWidth="1"/>
    <col min="14601" max="14601" width="4.72727272727273" style="695" customWidth="1"/>
    <col min="14602" max="14602" width="3.63636363636364" style="695" customWidth="1"/>
    <col min="14603" max="14603" width="5.09090909090909" style="695" customWidth="1"/>
    <col min="14604" max="14604" width="3.09090909090909" style="695" customWidth="1"/>
    <col min="14605" max="14605" width="4.63636363636364" style="695" customWidth="1"/>
    <col min="14606" max="14606" width="5" style="695" customWidth="1"/>
    <col min="14607" max="14608" width="9.72727272727273" style="695" customWidth="1"/>
    <col min="14609" max="14610" width="7.90909090909091" style="695" customWidth="1"/>
    <col min="14611" max="14841" width="9" style="695"/>
    <col min="14842" max="14842" width="3.09090909090909" style="695" customWidth="1"/>
    <col min="14843" max="14843" width="7.63636363636364" style="695" customWidth="1"/>
    <col min="14844" max="14844" width="4.09090909090909" style="695" customWidth="1"/>
    <col min="14845" max="14845" width="17" style="695" customWidth="1"/>
    <col min="14846" max="14846" width="3.63636363636364" style="695" customWidth="1"/>
    <col min="14847" max="14847" width="9.09090909090909" style="695" customWidth="1"/>
    <col min="14848" max="14848" width="3.63636363636364" style="695" customWidth="1"/>
    <col min="14849" max="14849" width="4.63636363636364" style="695" customWidth="1"/>
    <col min="14850" max="14850" width="9.63636363636364" style="695" customWidth="1"/>
    <col min="14851" max="14851" width="10.0909090909091" style="695" customWidth="1"/>
    <col min="14852" max="14852" width="10.2727272727273" style="695" customWidth="1"/>
    <col min="14853" max="14853" width="4.63636363636364" style="695" customWidth="1"/>
    <col min="14854" max="14854" width="5" style="695" customWidth="1"/>
    <col min="14855" max="14855" width="11.0909090909091" style="695" customWidth="1"/>
    <col min="14856" max="14856" width="16.0909090909091" style="695" customWidth="1"/>
    <col min="14857" max="14857" width="4.72727272727273" style="695" customWidth="1"/>
    <col min="14858" max="14858" width="3.63636363636364" style="695" customWidth="1"/>
    <col min="14859" max="14859" width="5.09090909090909" style="695" customWidth="1"/>
    <col min="14860" max="14860" width="3.09090909090909" style="695" customWidth="1"/>
    <col min="14861" max="14861" width="4.63636363636364" style="695" customWidth="1"/>
    <col min="14862" max="14862" width="5" style="695" customWidth="1"/>
    <col min="14863" max="14864" width="9.72727272727273" style="695" customWidth="1"/>
    <col min="14865" max="14866" width="7.90909090909091" style="695" customWidth="1"/>
    <col min="14867" max="15097" width="9" style="695"/>
    <col min="15098" max="15098" width="3.09090909090909" style="695" customWidth="1"/>
    <col min="15099" max="15099" width="7.63636363636364" style="695" customWidth="1"/>
    <col min="15100" max="15100" width="4.09090909090909" style="695" customWidth="1"/>
    <col min="15101" max="15101" width="17" style="695" customWidth="1"/>
    <col min="15102" max="15102" width="3.63636363636364" style="695" customWidth="1"/>
    <col min="15103" max="15103" width="9.09090909090909" style="695" customWidth="1"/>
    <col min="15104" max="15104" width="3.63636363636364" style="695" customWidth="1"/>
    <col min="15105" max="15105" width="4.63636363636364" style="695" customWidth="1"/>
    <col min="15106" max="15106" width="9.63636363636364" style="695" customWidth="1"/>
    <col min="15107" max="15107" width="10.0909090909091" style="695" customWidth="1"/>
    <col min="15108" max="15108" width="10.2727272727273" style="695" customWidth="1"/>
    <col min="15109" max="15109" width="4.63636363636364" style="695" customWidth="1"/>
    <col min="15110" max="15110" width="5" style="695" customWidth="1"/>
    <col min="15111" max="15111" width="11.0909090909091" style="695" customWidth="1"/>
    <col min="15112" max="15112" width="16.0909090909091" style="695" customWidth="1"/>
    <col min="15113" max="15113" width="4.72727272727273" style="695" customWidth="1"/>
    <col min="15114" max="15114" width="3.63636363636364" style="695" customWidth="1"/>
    <col min="15115" max="15115" width="5.09090909090909" style="695" customWidth="1"/>
    <col min="15116" max="15116" width="3.09090909090909" style="695" customWidth="1"/>
    <col min="15117" max="15117" width="4.63636363636364" style="695" customWidth="1"/>
    <col min="15118" max="15118" width="5" style="695" customWidth="1"/>
    <col min="15119" max="15120" width="9.72727272727273" style="695" customWidth="1"/>
    <col min="15121" max="15122" width="7.90909090909091" style="695" customWidth="1"/>
    <col min="15123" max="15353" width="9" style="695"/>
    <col min="15354" max="15354" width="3.09090909090909" style="695" customWidth="1"/>
    <col min="15355" max="15355" width="7.63636363636364" style="695" customWidth="1"/>
    <col min="15356" max="15356" width="4.09090909090909" style="695" customWidth="1"/>
    <col min="15357" max="15357" width="17" style="695" customWidth="1"/>
    <col min="15358" max="15358" width="3.63636363636364" style="695" customWidth="1"/>
    <col min="15359" max="15359" width="9.09090909090909" style="695" customWidth="1"/>
    <col min="15360" max="15360" width="3.63636363636364" style="695" customWidth="1"/>
    <col min="15361" max="15361" width="4.63636363636364" style="695" customWidth="1"/>
    <col min="15362" max="15362" width="9.63636363636364" style="695" customWidth="1"/>
    <col min="15363" max="15363" width="10.0909090909091" style="695" customWidth="1"/>
    <col min="15364" max="15364" width="10.2727272727273" style="695" customWidth="1"/>
    <col min="15365" max="15365" width="4.63636363636364" style="695" customWidth="1"/>
    <col min="15366" max="15366" width="5" style="695" customWidth="1"/>
    <col min="15367" max="15367" width="11.0909090909091" style="695" customWidth="1"/>
    <col min="15368" max="15368" width="16.0909090909091" style="695" customWidth="1"/>
    <col min="15369" max="15369" width="4.72727272727273" style="695" customWidth="1"/>
    <col min="15370" max="15370" width="3.63636363636364" style="695" customWidth="1"/>
    <col min="15371" max="15371" width="5.09090909090909" style="695" customWidth="1"/>
    <col min="15372" max="15372" width="3.09090909090909" style="695" customWidth="1"/>
    <col min="15373" max="15373" width="4.63636363636364" style="695" customWidth="1"/>
    <col min="15374" max="15374" width="5" style="695" customWidth="1"/>
    <col min="15375" max="15376" width="9.72727272727273" style="695" customWidth="1"/>
    <col min="15377" max="15378" width="7.90909090909091" style="695" customWidth="1"/>
    <col min="15379" max="15609" width="9" style="695"/>
    <col min="15610" max="15610" width="3.09090909090909" style="695" customWidth="1"/>
    <col min="15611" max="15611" width="7.63636363636364" style="695" customWidth="1"/>
    <col min="15612" max="15612" width="4.09090909090909" style="695" customWidth="1"/>
    <col min="15613" max="15613" width="17" style="695" customWidth="1"/>
    <col min="15614" max="15614" width="3.63636363636364" style="695" customWidth="1"/>
    <col min="15615" max="15615" width="9.09090909090909" style="695" customWidth="1"/>
    <col min="15616" max="15616" width="3.63636363636364" style="695" customWidth="1"/>
    <col min="15617" max="15617" width="4.63636363636364" style="695" customWidth="1"/>
    <col min="15618" max="15618" width="9.63636363636364" style="695" customWidth="1"/>
    <col min="15619" max="15619" width="10.0909090909091" style="695" customWidth="1"/>
    <col min="15620" max="15620" width="10.2727272727273" style="695" customWidth="1"/>
    <col min="15621" max="15621" width="4.63636363636364" style="695" customWidth="1"/>
    <col min="15622" max="15622" width="5" style="695" customWidth="1"/>
    <col min="15623" max="15623" width="11.0909090909091" style="695" customWidth="1"/>
    <col min="15624" max="15624" width="16.0909090909091" style="695" customWidth="1"/>
    <col min="15625" max="15625" width="4.72727272727273" style="695" customWidth="1"/>
    <col min="15626" max="15626" width="3.63636363636364" style="695" customWidth="1"/>
    <col min="15627" max="15627" width="5.09090909090909" style="695" customWidth="1"/>
    <col min="15628" max="15628" width="3.09090909090909" style="695" customWidth="1"/>
    <col min="15629" max="15629" width="4.63636363636364" style="695" customWidth="1"/>
    <col min="15630" max="15630" width="5" style="695" customWidth="1"/>
    <col min="15631" max="15632" width="9.72727272727273" style="695" customWidth="1"/>
    <col min="15633" max="15634" width="7.90909090909091" style="695" customWidth="1"/>
    <col min="15635" max="15865" width="9" style="695"/>
    <col min="15866" max="15866" width="3.09090909090909" style="695" customWidth="1"/>
    <col min="15867" max="15867" width="7.63636363636364" style="695" customWidth="1"/>
    <col min="15868" max="15868" width="4.09090909090909" style="695" customWidth="1"/>
    <col min="15869" max="15869" width="17" style="695" customWidth="1"/>
    <col min="15870" max="15870" width="3.63636363636364" style="695" customWidth="1"/>
    <col min="15871" max="15871" width="9.09090909090909" style="695" customWidth="1"/>
    <col min="15872" max="15872" width="3.63636363636364" style="695" customWidth="1"/>
    <col min="15873" max="15873" width="4.63636363636364" style="695" customWidth="1"/>
    <col min="15874" max="15874" width="9.63636363636364" style="695" customWidth="1"/>
    <col min="15875" max="15875" width="10.0909090909091" style="695" customWidth="1"/>
    <col min="15876" max="15876" width="10.2727272727273" style="695" customWidth="1"/>
    <col min="15877" max="15877" width="4.63636363636364" style="695" customWidth="1"/>
    <col min="15878" max="15878" width="5" style="695" customWidth="1"/>
    <col min="15879" max="15879" width="11.0909090909091" style="695" customWidth="1"/>
    <col min="15880" max="15880" width="16.0909090909091" style="695" customWidth="1"/>
    <col min="15881" max="15881" width="4.72727272727273" style="695" customWidth="1"/>
    <col min="15882" max="15882" width="3.63636363636364" style="695" customWidth="1"/>
    <col min="15883" max="15883" width="5.09090909090909" style="695" customWidth="1"/>
    <col min="15884" max="15884" width="3.09090909090909" style="695" customWidth="1"/>
    <col min="15885" max="15885" width="4.63636363636364" style="695" customWidth="1"/>
    <col min="15886" max="15886" width="5" style="695" customWidth="1"/>
    <col min="15887" max="15888" width="9.72727272727273" style="695" customWidth="1"/>
    <col min="15889" max="15890" width="7.90909090909091" style="695" customWidth="1"/>
    <col min="15891" max="16121" width="9" style="695"/>
    <col min="16122" max="16122" width="3.09090909090909" style="695" customWidth="1"/>
    <col min="16123" max="16123" width="7.63636363636364" style="695" customWidth="1"/>
    <col min="16124" max="16124" width="4.09090909090909" style="695" customWidth="1"/>
    <col min="16125" max="16125" width="17" style="695" customWidth="1"/>
    <col min="16126" max="16126" width="3.63636363636364" style="695" customWidth="1"/>
    <col min="16127" max="16127" width="9.09090909090909" style="695" customWidth="1"/>
    <col min="16128" max="16128" width="3.63636363636364" style="695" customWidth="1"/>
    <col min="16129" max="16129" width="4.63636363636364" style="695" customWidth="1"/>
    <col min="16130" max="16130" width="9.63636363636364" style="695" customWidth="1"/>
    <col min="16131" max="16131" width="10.0909090909091" style="695" customWidth="1"/>
    <col min="16132" max="16132" width="10.2727272727273" style="695" customWidth="1"/>
    <col min="16133" max="16133" width="4.63636363636364" style="695" customWidth="1"/>
    <col min="16134" max="16134" width="5" style="695" customWidth="1"/>
    <col min="16135" max="16135" width="11.0909090909091" style="695" customWidth="1"/>
    <col min="16136" max="16136" width="16.0909090909091" style="695" customWidth="1"/>
    <col min="16137" max="16137" width="4.72727272727273" style="695" customWidth="1"/>
    <col min="16138" max="16138" width="3.63636363636364" style="695" customWidth="1"/>
    <col min="16139" max="16139" width="5.09090909090909" style="695" customWidth="1"/>
    <col min="16140" max="16140" width="3.09090909090909" style="695" customWidth="1"/>
    <col min="16141" max="16141" width="4.63636363636364" style="695" customWidth="1"/>
    <col min="16142" max="16142" width="5" style="695" customWidth="1"/>
    <col min="16143" max="16144" width="9.72727272727273" style="695" customWidth="1"/>
    <col min="16145" max="16146" width="7.90909090909091" style="695" customWidth="1"/>
    <col min="16147" max="16384" width="9" style="695"/>
  </cols>
  <sheetData>
    <row r="1" s="321" customFormat="1" ht="30.75" customHeight="1" spans="1:30">
      <c r="A1" s="323"/>
      <c r="B1" s="323"/>
      <c r="C1" s="323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90"/>
      <c r="U1" s="390"/>
      <c r="V1" s="390"/>
      <c r="W1" s="390"/>
      <c r="X1" s="763" t="s">
        <v>10</v>
      </c>
      <c r="Y1" s="763"/>
      <c r="Z1" s="763"/>
      <c r="AA1" s="763"/>
      <c r="AB1" s="763"/>
      <c r="AC1" s="390"/>
      <c r="AD1" s="391"/>
    </row>
    <row r="2" s="321" customFormat="1" ht="34.5" customHeight="1" spans="1:29">
      <c r="A2" s="323" t="s">
        <v>11</v>
      </c>
      <c r="B2" s="323"/>
      <c r="C2" s="323"/>
      <c r="D2" s="325"/>
      <c r="E2" s="325"/>
      <c r="F2" s="325"/>
      <c r="G2" s="326" t="s">
        <v>12</v>
      </c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91"/>
      <c r="U2" s="391"/>
      <c r="V2" s="391"/>
      <c r="X2" s="763"/>
      <c r="Y2" s="763"/>
      <c r="Z2" s="763"/>
      <c r="AA2" s="763"/>
      <c r="AB2" s="763"/>
      <c r="AC2" s="391"/>
    </row>
    <row r="3" s="694" customFormat="1" ht="28.5" customHeight="1" spans="1:30">
      <c r="A3" s="696" t="s">
        <v>13</v>
      </c>
      <c r="B3" s="696"/>
      <c r="C3" s="697" t="s">
        <v>14</v>
      </c>
      <c r="D3" s="697"/>
      <c r="E3" s="697"/>
      <c r="F3" s="698" t="s">
        <v>15</v>
      </c>
      <c r="G3" s="699"/>
      <c r="H3" s="699"/>
      <c r="I3" s="699"/>
      <c r="J3" s="699"/>
      <c r="K3" s="699"/>
      <c r="L3" s="699"/>
      <c r="M3" s="699"/>
      <c r="N3" s="699"/>
      <c r="O3" s="699"/>
      <c r="P3" s="699"/>
      <c r="Q3" s="699"/>
      <c r="R3" s="699"/>
      <c r="S3" s="699"/>
      <c r="T3" s="699"/>
      <c r="U3" s="764"/>
      <c r="V3" s="392" t="s">
        <v>16</v>
      </c>
      <c r="W3" s="392"/>
      <c r="X3" s="392" t="s">
        <v>17</v>
      </c>
      <c r="Y3" s="392" t="s">
        <v>18</v>
      </c>
      <c r="Z3" s="392" t="s">
        <v>19</v>
      </c>
      <c r="AA3" s="404" t="s">
        <v>20</v>
      </c>
      <c r="AB3" s="392" t="s">
        <v>21</v>
      </c>
      <c r="AC3" s="405"/>
      <c r="AD3" s="769"/>
    </row>
    <row r="4" s="694" customFormat="1" ht="36" customHeight="1" spans="1:30">
      <c r="A4" s="696"/>
      <c r="B4" s="696"/>
      <c r="C4" s="697"/>
      <c r="D4" s="697"/>
      <c r="E4" s="697"/>
      <c r="F4" s="700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  <c r="U4" s="765"/>
      <c r="V4" s="393"/>
      <c r="W4" s="393"/>
      <c r="X4" s="393"/>
      <c r="Y4" s="393"/>
      <c r="Z4" s="406"/>
      <c r="AA4" s="407" t="s">
        <v>22</v>
      </c>
      <c r="AB4" s="770"/>
      <c r="AC4" s="405"/>
      <c r="AD4" s="769"/>
    </row>
    <row r="5" ht="36.75" customHeight="1" spans="1:28">
      <c r="A5" s="331" t="s">
        <v>23</v>
      </c>
      <c r="B5" s="331"/>
      <c r="C5" s="331"/>
      <c r="D5" s="331"/>
      <c r="E5" s="702" t="s">
        <v>24</v>
      </c>
      <c r="F5" s="702" t="s">
        <v>25</v>
      </c>
      <c r="G5" s="702"/>
      <c r="H5" s="702"/>
      <c r="I5" s="702"/>
      <c r="J5" s="702" t="s">
        <v>26</v>
      </c>
      <c r="K5" s="702"/>
      <c r="L5" s="702"/>
      <c r="M5" s="702"/>
      <c r="N5" s="702" t="s">
        <v>27</v>
      </c>
      <c r="O5" s="702"/>
      <c r="P5" s="702"/>
      <c r="Q5" s="702"/>
      <c r="R5" s="702"/>
      <c r="S5" s="702"/>
      <c r="T5" s="702"/>
      <c r="U5" s="702"/>
      <c r="V5" s="702" t="s">
        <v>28</v>
      </c>
      <c r="W5" s="702"/>
      <c r="X5" s="766" t="s">
        <v>29</v>
      </c>
      <c r="Y5" s="766"/>
      <c r="Z5" s="766"/>
      <c r="AA5" s="766" t="s">
        <v>30</v>
      </c>
      <c r="AB5" s="766"/>
    </row>
    <row r="6" ht="50.15" customHeight="1" spans="1:28">
      <c r="A6" s="702"/>
      <c r="B6" s="702"/>
      <c r="C6" s="702"/>
      <c r="D6" s="702"/>
      <c r="E6" s="702">
        <v>1</v>
      </c>
      <c r="F6" s="703" t="s">
        <v>5</v>
      </c>
      <c r="G6" s="704"/>
      <c r="H6" s="704"/>
      <c r="I6" s="704"/>
      <c r="J6" s="704" t="s">
        <v>6</v>
      </c>
      <c r="K6" s="704"/>
      <c r="L6" s="704"/>
      <c r="M6" s="704"/>
      <c r="N6" s="703" t="s">
        <v>31</v>
      </c>
      <c r="O6" s="703"/>
      <c r="P6" s="703"/>
      <c r="Q6" s="703"/>
      <c r="R6" s="703"/>
      <c r="S6" s="703"/>
      <c r="T6" s="703"/>
      <c r="U6" s="703"/>
      <c r="V6" s="704">
        <v>1</v>
      </c>
      <c r="W6" s="704"/>
      <c r="X6" s="767"/>
      <c r="Y6" s="767"/>
      <c r="Z6" s="767"/>
      <c r="AA6" s="766"/>
      <c r="AB6" s="766"/>
    </row>
    <row r="7" ht="50.15" customHeight="1" spans="1:28">
      <c r="A7" s="702"/>
      <c r="B7" s="702"/>
      <c r="C7" s="702"/>
      <c r="D7" s="702"/>
      <c r="E7" s="702"/>
      <c r="F7" s="704"/>
      <c r="G7" s="704"/>
      <c r="H7" s="704"/>
      <c r="I7" s="704"/>
      <c r="J7" s="704"/>
      <c r="K7" s="704"/>
      <c r="L7" s="704"/>
      <c r="M7" s="704"/>
      <c r="N7" s="742"/>
      <c r="O7" s="742"/>
      <c r="P7" s="742"/>
      <c r="Q7" s="742"/>
      <c r="R7" s="742"/>
      <c r="S7" s="742"/>
      <c r="T7" s="742"/>
      <c r="U7" s="742"/>
      <c r="V7" s="704"/>
      <c r="W7" s="704"/>
      <c r="X7" s="767"/>
      <c r="Y7" s="767"/>
      <c r="Z7" s="767"/>
      <c r="AA7" s="766"/>
      <c r="AB7" s="766"/>
    </row>
    <row r="8" ht="50.15" customHeight="1" spans="1:28">
      <c r="A8" s="702"/>
      <c r="B8" s="702"/>
      <c r="C8" s="702"/>
      <c r="D8" s="702"/>
      <c r="E8" s="702"/>
      <c r="F8" s="704"/>
      <c r="G8" s="704"/>
      <c r="H8" s="704"/>
      <c r="I8" s="704"/>
      <c r="J8" s="704"/>
      <c r="K8" s="704"/>
      <c r="L8" s="704"/>
      <c r="M8" s="704"/>
      <c r="N8" s="703"/>
      <c r="O8" s="703"/>
      <c r="P8" s="703"/>
      <c r="Q8" s="703"/>
      <c r="R8" s="703"/>
      <c r="S8" s="703"/>
      <c r="T8" s="703"/>
      <c r="U8" s="703"/>
      <c r="V8" s="704"/>
      <c r="W8" s="704"/>
      <c r="X8" s="767"/>
      <c r="Y8" s="767"/>
      <c r="Z8" s="767"/>
      <c r="AA8" s="766"/>
      <c r="AB8" s="766"/>
    </row>
    <row r="9" ht="25" customHeight="1" spans="1:28">
      <c r="A9" s="702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</row>
    <row r="10" s="322" customFormat="1" ht="29.25" customHeight="1" spans="1:28">
      <c r="A10" s="335" t="s">
        <v>32</v>
      </c>
      <c r="B10" s="335"/>
      <c r="C10" s="335"/>
      <c r="D10" s="335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</row>
    <row r="11" s="322" customFormat="1" ht="33.75" customHeight="1" spans="1:28">
      <c r="A11" s="336" t="s">
        <v>33</v>
      </c>
      <c r="B11" s="335" t="s">
        <v>34</v>
      </c>
      <c r="C11" s="335"/>
      <c r="D11" s="335" t="s">
        <v>35</v>
      </c>
      <c r="E11" s="335" t="s">
        <v>2</v>
      </c>
      <c r="F11" s="335"/>
      <c r="G11" s="335" t="s">
        <v>36</v>
      </c>
      <c r="H11" s="335" t="s">
        <v>37</v>
      </c>
      <c r="I11" s="335"/>
      <c r="J11" s="335"/>
      <c r="K11" s="335" t="s">
        <v>38</v>
      </c>
      <c r="L11" s="335" t="s">
        <v>39</v>
      </c>
      <c r="M11" s="335"/>
      <c r="N11" s="335"/>
      <c r="O11" s="335" t="s">
        <v>33</v>
      </c>
      <c r="P11" s="335" t="s">
        <v>40</v>
      </c>
      <c r="Q11" s="335"/>
      <c r="R11" s="335" t="s">
        <v>35</v>
      </c>
      <c r="S11" s="335" t="s">
        <v>2</v>
      </c>
      <c r="T11" s="335"/>
      <c r="U11" s="335" t="s">
        <v>36</v>
      </c>
      <c r="V11" s="335" t="s">
        <v>37</v>
      </c>
      <c r="W11" s="335"/>
      <c r="X11" s="335"/>
      <c r="Y11" s="335" t="s">
        <v>38</v>
      </c>
      <c r="Z11" s="335"/>
      <c r="AA11" s="335" t="s">
        <v>39</v>
      </c>
      <c r="AB11" s="335"/>
    </row>
    <row r="12" s="322" customFormat="1" ht="25.5" customHeight="1" spans="1:29">
      <c r="A12" s="335">
        <v>1</v>
      </c>
      <c r="B12" s="335" t="s">
        <v>41</v>
      </c>
      <c r="C12" s="335"/>
      <c r="D12" s="335" t="s">
        <v>42</v>
      </c>
      <c r="E12" s="335"/>
      <c r="F12" s="335"/>
      <c r="G12" s="336"/>
      <c r="H12" s="335" t="s">
        <v>43</v>
      </c>
      <c r="I12" s="335"/>
      <c r="J12" s="335"/>
      <c r="K12" s="335"/>
      <c r="L12" s="335"/>
      <c r="M12" s="335"/>
      <c r="N12" s="335"/>
      <c r="O12" s="335"/>
      <c r="P12" s="335"/>
      <c r="Q12" s="335"/>
      <c r="R12" s="335"/>
      <c r="S12" s="335"/>
      <c r="T12" s="335"/>
      <c r="U12" s="395"/>
      <c r="V12" s="337"/>
      <c r="W12" s="337"/>
      <c r="X12" s="337"/>
      <c r="Y12" s="335"/>
      <c r="Z12" s="335"/>
      <c r="AA12" s="335"/>
      <c r="AB12" s="335"/>
      <c r="AC12" s="771"/>
    </row>
    <row r="13" s="322" customFormat="1" ht="63" customHeight="1" spans="1:29">
      <c r="A13" s="335">
        <v>2</v>
      </c>
      <c r="B13" s="335" t="s">
        <v>44</v>
      </c>
      <c r="C13" s="335"/>
      <c r="D13" s="335"/>
      <c r="E13" s="337" t="s">
        <v>45</v>
      </c>
      <c r="F13" s="335"/>
      <c r="G13" s="338" t="s">
        <v>46</v>
      </c>
      <c r="H13" s="337" t="s">
        <v>47</v>
      </c>
      <c r="I13" s="335"/>
      <c r="J13" s="335"/>
      <c r="K13" s="335" t="s">
        <v>48</v>
      </c>
      <c r="L13" s="335"/>
      <c r="M13" s="335"/>
      <c r="N13" s="335"/>
      <c r="O13" s="335"/>
      <c r="P13" s="335"/>
      <c r="Q13" s="335"/>
      <c r="R13" s="335"/>
      <c r="S13" s="335"/>
      <c r="T13" s="335"/>
      <c r="U13" s="395"/>
      <c r="V13" s="337"/>
      <c r="W13" s="337"/>
      <c r="X13" s="337"/>
      <c r="Y13" s="335"/>
      <c r="Z13" s="335"/>
      <c r="AA13" s="335"/>
      <c r="AB13" s="335"/>
      <c r="AC13" s="771"/>
    </row>
    <row r="14" s="322" customFormat="1" ht="26.15" customHeight="1" spans="1:29">
      <c r="A14" s="335">
        <v>3</v>
      </c>
      <c r="B14" s="335" t="s">
        <v>49</v>
      </c>
      <c r="C14" s="335"/>
      <c r="D14" s="335"/>
      <c r="E14" s="705" t="s">
        <v>50</v>
      </c>
      <c r="F14" s="706"/>
      <c r="G14" s="707" t="s">
        <v>51</v>
      </c>
      <c r="H14" s="335" t="s">
        <v>52</v>
      </c>
      <c r="I14" s="335"/>
      <c r="J14" s="335"/>
      <c r="K14" s="335"/>
      <c r="L14" s="335" t="s">
        <v>53</v>
      </c>
      <c r="M14" s="335"/>
      <c r="N14" s="335"/>
      <c r="O14" s="335"/>
      <c r="P14" s="335"/>
      <c r="Q14" s="335"/>
      <c r="R14" s="335"/>
      <c r="S14" s="335"/>
      <c r="T14" s="335"/>
      <c r="U14" s="395"/>
      <c r="V14" s="337"/>
      <c r="W14" s="337"/>
      <c r="X14" s="337"/>
      <c r="Y14" s="335"/>
      <c r="Z14" s="335"/>
      <c r="AA14" s="335"/>
      <c r="AB14" s="335"/>
      <c r="AC14" s="771"/>
    </row>
    <row r="15" s="322" customFormat="1" ht="26.15" customHeight="1" spans="1:29">
      <c r="A15" s="335">
        <v>3</v>
      </c>
      <c r="B15" s="335" t="s">
        <v>49</v>
      </c>
      <c r="C15" s="335"/>
      <c r="D15" s="335"/>
      <c r="E15" s="708" t="s">
        <v>54</v>
      </c>
      <c r="F15" s="709" t="s">
        <v>55</v>
      </c>
      <c r="G15" s="293" t="s">
        <v>55</v>
      </c>
      <c r="H15" s="335" t="s">
        <v>52</v>
      </c>
      <c r="I15" s="335"/>
      <c r="J15" s="335"/>
      <c r="K15" s="335"/>
      <c r="L15" s="335" t="s">
        <v>53</v>
      </c>
      <c r="M15" s="335"/>
      <c r="N15" s="335"/>
      <c r="O15" s="335"/>
      <c r="P15" s="335"/>
      <c r="Q15" s="335"/>
      <c r="R15" s="335"/>
      <c r="S15" s="335"/>
      <c r="T15" s="335"/>
      <c r="U15" s="395"/>
      <c r="V15" s="337"/>
      <c r="W15" s="337"/>
      <c r="X15" s="337"/>
      <c r="Y15" s="335"/>
      <c r="Z15" s="335"/>
      <c r="AA15" s="335"/>
      <c r="AB15" s="335"/>
      <c r="AC15" s="771"/>
    </row>
    <row r="16" s="322" customFormat="1" ht="26.15" customHeight="1" spans="1:29">
      <c r="A16" s="335">
        <v>3</v>
      </c>
      <c r="B16" s="335" t="s">
        <v>49</v>
      </c>
      <c r="C16" s="335"/>
      <c r="D16" s="335"/>
      <c r="E16" s="710" t="s">
        <v>56</v>
      </c>
      <c r="F16" s="711"/>
      <c r="G16" s="712" t="s">
        <v>57</v>
      </c>
      <c r="H16" s="335" t="s">
        <v>58</v>
      </c>
      <c r="I16" s="335"/>
      <c r="J16" s="335"/>
      <c r="K16" s="335" t="s">
        <v>48</v>
      </c>
      <c r="L16" s="335"/>
      <c r="M16" s="335"/>
      <c r="N16" s="335"/>
      <c r="O16" s="335"/>
      <c r="P16" s="335"/>
      <c r="Q16" s="335"/>
      <c r="R16" s="335"/>
      <c r="S16" s="335"/>
      <c r="T16" s="335"/>
      <c r="U16" s="395"/>
      <c r="V16" s="337"/>
      <c r="W16" s="337"/>
      <c r="X16" s="337"/>
      <c r="Y16" s="335"/>
      <c r="Z16" s="335"/>
      <c r="AA16" s="335"/>
      <c r="AB16" s="335"/>
      <c r="AC16" s="771"/>
    </row>
    <row r="17" s="322" customFormat="1" ht="26.15" customHeight="1" spans="1:29">
      <c r="A17" s="335">
        <v>3</v>
      </c>
      <c r="B17" s="335" t="s">
        <v>49</v>
      </c>
      <c r="C17" s="335"/>
      <c r="D17" s="335"/>
      <c r="E17" s="713" t="s">
        <v>59</v>
      </c>
      <c r="F17" s="714" t="s">
        <v>59</v>
      </c>
      <c r="G17" s="80" t="s">
        <v>60</v>
      </c>
      <c r="H17" s="335" t="s">
        <v>61</v>
      </c>
      <c r="I17" s="335"/>
      <c r="J17" s="335"/>
      <c r="K17" s="335" t="s">
        <v>48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95"/>
      <c r="V17" s="337"/>
      <c r="W17" s="337"/>
      <c r="X17" s="337"/>
      <c r="Y17" s="335"/>
      <c r="Z17" s="335"/>
      <c r="AA17" s="335"/>
      <c r="AB17" s="335"/>
      <c r="AC17" s="771"/>
    </row>
    <row r="18" s="322" customFormat="1" ht="26.15" customHeight="1" spans="1:28">
      <c r="A18" s="335">
        <v>4</v>
      </c>
      <c r="B18" s="335" t="s">
        <v>49</v>
      </c>
      <c r="C18" s="335"/>
      <c r="D18" s="335"/>
      <c r="E18" s="713" t="s">
        <v>62</v>
      </c>
      <c r="F18" s="714"/>
      <c r="G18" s="80" t="s">
        <v>63</v>
      </c>
      <c r="H18" s="335" t="s">
        <v>64</v>
      </c>
      <c r="I18" s="335"/>
      <c r="J18" s="335"/>
      <c r="K18" s="335" t="s">
        <v>48</v>
      </c>
      <c r="L18" s="335"/>
      <c r="M18" s="335"/>
      <c r="N18" s="335"/>
      <c r="O18" s="335"/>
      <c r="P18" s="335"/>
      <c r="Q18" s="335"/>
      <c r="R18" s="335"/>
      <c r="S18" s="766"/>
      <c r="T18" s="766"/>
      <c r="U18" s="768"/>
      <c r="V18" s="337"/>
      <c r="W18" s="337"/>
      <c r="X18" s="337"/>
      <c r="Y18" s="335"/>
      <c r="Z18" s="335"/>
      <c r="AA18" s="335"/>
      <c r="AB18" s="335"/>
    </row>
    <row r="19" s="322" customFormat="1" ht="27.75" customHeight="1" spans="1:28">
      <c r="A19" s="335">
        <v>5</v>
      </c>
      <c r="B19" s="335" t="s">
        <v>49</v>
      </c>
      <c r="C19" s="335"/>
      <c r="D19" s="335"/>
      <c r="E19" s="335" t="s">
        <v>65</v>
      </c>
      <c r="F19" s="335"/>
      <c r="G19" s="80" t="s">
        <v>66</v>
      </c>
      <c r="H19" s="335" t="s">
        <v>67</v>
      </c>
      <c r="I19" s="335"/>
      <c r="J19" s="335"/>
      <c r="K19" s="335" t="s">
        <v>68</v>
      </c>
      <c r="L19" s="335"/>
      <c r="M19" s="335"/>
      <c r="N19" s="335"/>
      <c r="O19" s="335"/>
      <c r="P19" s="335"/>
      <c r="Q19" s="335"/>
      <c r="R19" s="335"/>
      <c r="S19" s="335"/>
      <c r="T19" s="335"/>
      <c r="U19" s="395"/>
      <c r="V19" s="337"/>
      <c r="W19" s="337"/>
      <c r="X19" s="337"/>
      <c r="Y19" s="335"/>
      <c r="Z19" s="335"/>
      <c r="AA19" s="335"/>
      <c r="AB19" s="335"/>
    </row>
    <row r="20" s="322" customFormat="1" ht="26.15" customHeight="1" spans="1:28">
      <c r="A20" s="335">
        <v>6</v>
      </c>
      <c r="B20" s="335" t="s">
        <v>49</v>
      </c>
      <c r="C20" s="335"/>
      <c r="D20" s="335"/>
      <c r="E20" s="349" t="s">
        <v>69</v>
      </c>
      <c r="F20" s="350"/>
      <c r="G20" s="351" t="s">
        <v>70</v>
      </c>
      <c r="H20" s="335" t="s">
        <v>71</v>
      </c>
      <c r="I20" s="335"/>
      <c r="J20" s="335"/>
      <c r="K20" s="335"/>
      <c r="L20" s="335"/>
      <c r="M20" s="335"/>
      <c r="N20" s="335"/>
      <c r="O20" s="335"/>
      <c r="P20" s="335"/>
      <c r="Q20" s="335"/>
      <c r="R20" s="335"/>
      <c r="S20" s="335"/>
      <c r="T20" s="335"/>
      <c r="U20" s="395"/>
      <c r="V20" s="337"/>
      <c r="W20" s="337"/>
      <c r="X20" s="337"/>
      <c r="Y20" s="335"/>
      <c r="Z20" s="335"/>
      <c r="AA20" s="335"/>
      <c r="AB20" s="335"/>
    </row>
    <row r="21" s="322" customFormat="1" ht="26.15" customHeight="1" spans="1:28">
      <c r="A21" s="335">
        <v>7</v>
      </c>
      <c r="B21" s="335" t="s">
        <v>49</v>
      </c>
      <c r="C21" s="335"/>
      <c r="D21" s="335"/>
      <c r="E21" s="349" t="s">
        <v>72</v>
      </c>
      <c r="F21" s="350" t="s">
        <v>70</v>
      </c>
      <c r="G21" s="351" t="s">
        <v>70</v>
      </c>
      <c r="H21" s="335" t="s">
        <v>71</v>
      </c>
      <c r="I21" s="335"/>
      <c r="J21" s="335"/>
      <c r="K21" s="335"/>
      <c r="L21" s="335"/>
      <c r="M21" s="335"/>
      <c r="N21" s="335"/>
      <c r="O21" s="335"/>
      <c r="P21" s="335"/>
      <c r="Q21" s="335"/>
      <c r="R21" s="335"/>
      <c r="S21" s="335"/>
      <c r="T21" s="335"/>
      <c r="U21" s="395"/>
      <c r="V21" s="337"/>
      <c r="W21" s="337"/>
      <c r="X21" s="337"/>
      <c r="Y21" s="335"/>
      <c r="Z21" s="335"/>
      <c r="AA21" s="335"/>
      <c r="AB21" s="335"/>
    </row>
    <row r="22" s="322" customFormat="1" ht="26.15" customHeight="1" spans="1:28">
      <c r="A22" s="335">
        <v>8</v>
      </c>
      <c r="B22" s="335" t="s">
        <v>49</v>
      </c>
      <c r="C22" s="335"/>
      <c r="D22" s="335"/>
      <c r="E22" s="715" t="s">
        <v>73</v>
      </c>
      <c r="F22" s="716"/>
      <c r="G22" s="80" t="s">
        <v>74</v>
      </c>
      <c r="H22" s="335" t="s">
        <v>75</v>
      </c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6"/>
      <c r="V22" s="337"/>
      <c r="W22" s="337"/>
      <c r="X22" s="337"/>
      <c r="Y22" s="335"/>
      <c r="Z22" s="335"/>
      <c r="AA22" s="335"/>
      <c r="AB22" s="335"/>
    </row>
    <row r="23" s="322" customFormat="1" ht="26.15" customHeight="1" spans="1:28">
      <c r="A23" s="335">
        <v>9</v>
      </c>
      <c r="B23" s="335" t="s">
        <v>49</v>
      </c>
      <c r="C23" s="335"/>
      <c r="D23" s="335"/>
      <c r="E23" s="717" t="s">
        <v>76</v>
      </c>
      <c r="F23" s="718"/>
      <c r="G23" s="719" t="s">
        <v>77</v>
      </c>
      <c r="H23" s="335" t="s">
        <v>75</v>
      </c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766"/>
      <c r="T23" s="766"/>
      <c r="U23" s="741"/>
      <c r="V23" s="337"/>
      <c r="W23" s="337"/>
      <c r="X23" s="337"/>
      <c r="Y23" s="335"/>
      <c r="Z23" s="335"/>
      <c r="AA23" s="335"/>
      <c r="AB23" s="335"/>
    </row>
    <row r="24" s="322" customFormat="1" ht="26.15" customHeight="1" spans="1:28">
      <c r="A24" s="335">
        <v>10</v>
      </c>
      <c r="B24" s="720" t="s">
        <v>78</v>
      </c>
      <c r="C24" s="720"/>
      <c r="D24" s="720" t="s">
        <v>79</v>
      </c>
      <c r="E24" s="721" t="s">
        <v>80</v>
      </c>
      <c r="F24" s="721"/>
      <c r="G24" s="722" t="s">
        <v>81</v>
      </c>
      <c r="H24" s="723" t="s">
        <v>82</v>
      </c>
      <c r="I24" s="743"/>
      <c r="J24" s="744"/>
      <c r="K24" s="745" t="s">
        <v>83</v>
      </c>
      <c r="L24" s="723" t="s">
        <v>84</v>
      </c>
      <c r="M24" s="746"/>
      <c r="N24" s="747"/>
      <c r="O24" s="335"/>
      <c r="P24" s="335"/>
      <c r="Q24" s="335"/>
      <c r="R24" s="335"/>
      <c r="S24" s="766"/>
      <c r="T24" s="766"/>
      <c r="U24" s="741"/>
      <c r="V24" s="337"/>
      <c r="W24" s="337"/>
      <c r="X24" s="337"/>
      <c r="Y24" s="335"/>
      <c r="Z24" s="335"/>
      <c r="AA24" s="335"/>
      <c r="AB24" s="335"/>
    </row>
    <row r="25" s="322" customFormat="1" ht="26.15" customHeight="1" spans="1:28">
      <c r="A25" s="335">
        <v>11</v>
      </c>
      <c r="B25" s="720" t="s">
        <v>78</v>
      </c>
      <c r="C25" s="720"/>
      <c r="D25" s="720" t="s">
        <v>79</v>
      </c>
      <c r="E25" s="721" t="s">
        <v>85</v>
      </c>
      <c r="F25" s="721"/>
      <c r="G25" s="722" t="s">
        <v>86</v>
      </c>
      <c r="H25" s="724"/>
      <c r="I25" s="748"/>
      <c r="J25" s="749"/>
      <c r="K25" s="750"/>
      <c r="L25" s="751"/>
      <c r="M25" s="752"/>
      <c r="N25" s="753"/>
      <c r="O25" s="335"/>
      <c r="P25" s="335"/>
      <c r="Q25" s="335"/>
      <c r="R25" s="335"/>
      <c r="S25" s="335"/>
      <c r="T25" s="335"/>
      <c r="U25" s="741"/>
      <c r="V25" s="337"/>
      <c r="W25" s="337"/>
      <c r="X25" s="337"/>
      <c r="Y25" s="335"/>
      <c r="Z25" s="335"/>
      <c r="AA25" s="335"/>
      <c r="AB25" s="335"/>
    </row>
    <row r="26" s="322" customFormat="1" ht="26.15" customHeight="1" spans="1:28">
      <c r="A26" s="335">
        <v>12</v>
      </c>
      <c r="B26" s="720" t="s">
        <v>78</v>
      </c>
      <c r="C26" s="720"/>
      <c r="D26" s="720" t="s">
        <v>79</v>
      </c>
      <c r="E26" s="721" t="s">
        <v>87</v>
      </c>
      <c r="F26" s="721"/>
      <c r="G26" s="722" t="s">
        <v>88</v>
      </c>
      <c r="H26" s="724"/>
      <c r="I26" s="748"/>
      <c r="J26" s="749"/>
      <c r="K26" s="750"/>
      <c r="L26" s="751"/>
      <c r="M26" s="752"/>
      <c r="N26" s="753"/>
      <c r="O26" s="335"/>
      <c r="P26" s="335"/>
      <c r="Q26" s="335"/>
      <c r="R26" s="335"/>
      <c r="S26" s="335"/>
      <c r="T26" s="335"/>
      <c r="U26" s="741"/>
      <c r="V26" s="337"/>
      <c r="W26" s="337"/>
      <c r="X26" s="337"/>
      <c r="Y26" s="335"/>
      <c r="Z26" s="335"/>
      <c r="AA26" s="335"/>
      <c r="AB26" s="335"/>
    </row>
    <row r="27" s="322" customFormat="1" ht="26.15" customHeight="1" spans="1:28">
      <c r="A27" s="335">
        <v>13</v>
      </c>
      <c r="B27" s="720" t="s">
        <v>78</v>
      </c>
      <c r="C27" s="720"/>
      <c r="D27" s="720" t="s">
        <v>79</v>
      </c>
      <c r="E27" s="721" t="s">
        <v>59</v>
      </c>
      <c r="F27" s="721"/>
      <c r="G27" s="722" t="s">
        <v>60</v>
      </c>
      <c r="H27" s="724"/>
      <c r="I27" s="748"/>
      <c r="J27" s="749"/>
      <c r="K27" s="750"/>
      <c r="L27" s="751"/>
      <c r="M27" s="752"/>
      <c r="N27" s="753"/>
      <c r="O27" s="335"/>
      <c r="P27" s="335"/>
      <c r="Q27" s="335"/>
      <c r="R27" s="335"/>
      <c r="S27" s="335"/>
      <c r="T27" s="335"/>
      <c r="U27" s="741"/>
      <c r="V27" s="337"/>
      <c r="W27" s="337"/>
      <c r="X27" s="337"/>
      <c r="Y27" s="335"/>
      <c r="Z27" s="335"/>
      <c r="AA27" s="335"/>
      <c r="AB27" s="335"/>
    </row>
    <row r="28" s="322" customFormat="1" ht="26.15" customHeight="1" spans="1:28">
      <c r="A28" s="335">
        <v>14</v>
      </c>
      <c r="B28" s="720" t="s">
        <v>78</v>
      </c>
      <c r="C28" s="720"/>
      <c r="D28" s="720" t="s">
        <v>79</v>
      </c>
      <c r="E28" s="721" t="s">
        <v>62</v>
      </c>
      <c r="F28" s="721"/>
      <c r="G28" s="722" t="s">
        <v>63</v>
      </c>
      <c r="H28" s="725"/>
      <c r="I28" s="754"/>
      <c r="J28" s="755"/>
      <c r="K28" s="756"/>
      <c r="L28" s="757"/>
      <c r="M28" s="758"/>
      <c r="N28" s="759"/>
      <c r="O28" s="335"/>
      <c r="P28" s="335"/>
      <c r="Q28" s="335"/>
      <c r="R28" s="335"/>
      <c r="S28" s="766"/>
      <c r="T28" s="766"/>
      <c r="U28" s="768"/>
      <c r="V28" s="337"/>
      <c r="W28" s="337"/>
      <c r="X28" s="337"/>
      <c r="Y28" s="335"/>
      <c r="Z28" s="335"/>
      <c r="AA28" s="335"/>
      <c r="AB28" s="335"/>
    </row>
    <row r="29" ht="26.15" customHeight="1" spans="1:28">
      <c r="A29" s="335">
        <v>15</v>
      </c>
      <c r="B29" s="720" t="s">
        <v>78</v>
      </c>
      <c r="C29" s="720"/>
      <c r="D29" s="720" t="s">
        <v>79</v>
      </c>
      <c r="E29" s="726" t="s">
        <v>89</v>
      </c>
      <c r="F29" s="726"/>
      <c r="G29" s="726" t="s">
        <v>90</v>
      </c>
      <c r="H29" s="720" t="s">
        <v>91</v>
      </c>
      <c r="I29" s="720"/>
      <c r="J29" s="720"/>
      <c r="K29" s="720" t="s">
        <v>92</v>
      </c>
      <c r="L29" s="720" t="s">
        <v>93</v>
      </c>
      <c r="M29" s="720"/>
      <c r="N29" s="720"/>
      <c r="O29" s="335"/>
      <c r="P29" s="394"/>
      <c r="Q29" s="394"/>
      <c r="R29" s="335"/>
      <c r="S29" s="766"/>
      <c r="T29" s="766"/>
      <c r="U29" s="741"/>
      <c r="V29" s="335"/>
      <c r="W29" s="335"/>
      <c r="X29" s="335"/>
      <c r="Y29" s="335"/>
      <c r="Z29" s="335"/>
      <c r="AA29" s="335"/>
      <c r="AB29" s="335"/>
    </row>
    <row r="30" ht="26.15" customHeight="1" spans="1:28">
      <c r="A30" s="335">
        <v>16</v>
      </c>
      <c r="B30" s="727" t="s">
        <v>94</v>
      </c>
      <c r="C30" s="727"/>
      <c r="D30" s="727" t="s">
        <v>95</v>
      </c>
      <c r="E30" s="728" t="s">
        <v>96</v>
      </c>
      <c r="F30" s="728"/>
      <c r="G30" s="729" t="s">
        <v>97</v>
      </c>
      <c r="H30" s="727" t="s">
        <v>98</v>
      </c>
      <c r="I30" s="727"/>
      <c r="J30" s="727"/>
      <c r="K30" s="727" t="s">
        <v>53</v>
      </c>
      <c r="L30" s="727" t="s">
        <v>99</v>
      </c>
      <c r="M30" s="727"/>
      <c r="N30" s="727"/>
      <c r="O30" s="335"/>
      <c r="P30" s="394"/>
      <c r="Q30" s="394"/>
      <c r="R30" s="335"/>
      <c r="S30" s="766"/>
      <c r="T30" s="766"/>
      <c r="U30" s="741"/>
      <c r="V30" s="335"/>
      <c r="W30" s="335"/>
      <c r="X30" s="335"/>
      <c r="Y30" s="335"/>
      <c r="Z30" s="335"/>
      <c r="AA30" s="335"/>
      <c r="AB30" s="335"/>
    </row>
    <row r="31" ht="26.15" customHeight="1" spans="1:28">
      <c r="A31" s="335">
        <v>17</v>
      </c>
      <c r="B31" s="727" t="s">
        <v>94</v>
      </c>
      <c r="C31" s="727"/>
      <c r="D31" s="727" t="s">
        <v>95</v>
      </c>
      <c r="E31" s="728" t="s">
        <v>100</v>
      </c>
      <c r="F31" s="728"/>
      <c r="G31" s="729" t="s">
        <v>101</v>
      </c>
      <c r="H31" s="727" t="s">
        <v>98</v>
      </c>
      <c r="I31" s="727"/>
      <c r="J31" s="727"/>
      <c r="K31" s="727" t="s">
        <v>53</v>
      </c>
      <c r="L31" s="727" t="s">
        <v>99</v>
      </c>
      <c r="M31" s="727"/>
      <c r="N31" s="727"/>
      <c r="O31" s="335"/>
      <c r="P31" s="394"/>
      <c r="Q31" s="394"/>
      <c r="R31" s="394"/>
      <c r="S31" s="335"/>
      <c r="T31" s="335"/>
      <c r="U31" s="395"/>
      <c r="V31" s="335"/>
      <c r="W31" s="335"/>
      <c r="X31" s="335"/>
      <c r="Y31" s="335"/>
      <c r="Z31" s="335"/>
      <c r="AA31" s="335"/>
      <c r="AB31" s="335"/>
    </row>
    <row r="32" ht="26.15" customHeight="1" spans="1:28">
      <c r="A32" s="335">
        <v>18</v>
      </c>
      <c r="B32" s="730">
        <v>20221128</v>
      </c>
      <c r="C32" s="730"/>
      <c r="D32" s="730" t="s">
        <v>102</v>
      </c>
      <c r="E32" s="731" t="s">
        <v>103</v>
      </c>
      <c r="F32" s="731"/>
      <c r="G32" s="732" t="s">
        <v>104</v>
      </c>
      <c r="H32" s="733" t="s">
        <v>105</v>
      </c>
      <c r="I32" s="760"/>
      <c r="J32" s="761"/>
      <c r="K32" s="730" t="s">
        <v>106</v>
      </c>
      <c r="L32" s="733" t="s">
        <v>107</v>
      </c>
      <c r="M32" s="760"/>
      <c r="N32" s="761"/>
      <c r="O32" s="335"/>
      <c r="P32" s="394"/>
      <c r="Q32" s="394"/>
      <c r="R32" s="394"/>
      <c r="S32" s="335"/>
      <c r="T32" s="335"/>
      <c r="U32" s="395"/>
      <c r="V32" s="335"/>
      <c r="W32" s="335"/>
      <c r="X32" s="335"/>
      <c r="Y32" s="335"/>
      <c r="Z32" s="335"/>
      <c r="AA32" s="335"/>
      <c r="AB32" s="335"/>
    </row>
    <row r="33" ht="26.15" customHeight="1" spans="1:28">
      <c r="A33" s="335">
        <v>19</v>
      </c>
      <c r="B33" s="730">
        <v>20221128</v>
      </c>
      <c r="C33" s="730"/>
      <c r="D33" s="730" t="s">
        <v>102</v>
      </c>
      <c r="E33" s="734" t="s">
        <v>108</v>
      </c>
      <c r="F33" s="735"/>
      <c r="G33" s="732" t="s">
        <v>109</v>
      </c>
      <c r="H33" s="733" t="s">
        <v>110</v>
      </c>
      <c r="I33" s="760"/>
      <c r="J33" s="761"/>
      <c r="K33" s="730" t="s">
        <v>106</v>
      </c>
      <c r="L33" s="733" t="s">
        <v>107</v>
      </c>
      <c r="M33" s="760"/>
      <c r="N33" s="761"/>
      <c r="O33" s="335"/>
      <c r="P33" s="394"/>
      <c r="Q33" s="394"/>
      <c r="R33" s="394"/>
      <c r="S33" s="335"/>
      <c r="T33" s="335"/>
      <c r="U33" s="395"/>
      <c r="V33" s="335"/>
      <c r="W33" s="335"/>
      <c r="X33" s="335"/>
      <c r="Y33" s="335"/>
      <c r="Z33" s="335"/>
      <c r="AA33" s="335"/>
      <c r="AB33" s="335"/>
    </row>
    <row r="34" ht="26.15" customHeight="1" spans="1:28">
      <c r="A34" s="335">
        <v>20</v>
      </c>
      <c r="B34" s="730">
        <v>20221128</v>
      </c>
      <c r="C34" s="730"/>
      <c r="D34" s="730" t="s">
        <v>102</v>
      </c>
      <c r="E34" s="736" t="s">
        <v>111</v>
      </c>
      <c r="F34" s="736"/>
      <c r="G34" s="737" t="s">
        <v>112</v>
      </c>
      <c r="H34" s="733" t="s">
        <v>113</v>
      </c>
      <c r="I34" s="760"/>
      <c r="J34" s="761"/>
      <c r="K34" s="730" t="s">
        <v>106</v>
      </c>
      <c r="L34" s="733" t="s">
        <v>107</v>
      </c>
      <c r="M34" s="760"/>
      <c r="N34" s="761"/>
      <c r="O34" s="335"/>
      <c r="P34" s="394"/>
      <c r="Q34" s="394"/>
      <c r="R34" s="394"/>
      <c r="S34" s="335"/>
      <c r="T34" s="335"/>
      <c r="U34" s="395"/>
      <c r="V34" s="335"/>
      <c r="W34" s="335"/>
      <c r="X34" s="335"/>
      <c r="Y34" s="335"/>
      <c r="Z34" s="335"/>
      <c r="AA34" s="335"/>
      <c r="AB34" s="335"/>
    </row>
    <row r="35" ht="26.15" customHeight="1" spans="1:28">
      <c r="A35" s="335">
        <v>21</v>
      </c>
      <c r="B35" s="730">
        <v>20221128</v>
      </c>
      <c r="C35" s="730"/>
      <c r="D35" s="730" t="s">
        <v>102</v>
      </c>
      <c r="E35" s="736" t="s">
        <v>114</v>
      </c>
      <c r="F35" s="736"/>
      <c r="G35" s="737" t="s">
        <v>115</v>
      </c>
      <c r="H35" s="733" t="s">
        <v>113</v>
      </c>
      <c r="I35" s="760"/>
      <c r="J35" s="761"/>
      <c r="K35" s="730" t="s">
        <v>106</v>
      </c>
      <c r="L35" s="733" t="s">
        <v>107</v>
      </c>
      <c r="M35" s="760"/>
      <c r="N35" s="761"/>
      <c r="O35" s="335"/>
      <c r="P35" s="394"/>
      <c r="Q35" s="394"/>
      <c r="R35" s="394"/>
      <c r="S35" s="335"/>
      <c r="T35" s="335"/>
      <c r="U35" s="395"/>
      <c r="V35" s="335"/>
      <c r="W35" s="335"/>
      <c r="X35" s="335"/>
      <c r="Y35" s="335"/>
      <c r="Z35" s="335"/>
      <c r="AA35" s="335"/>
      <c r="AB35" s="335"/>
    </row>
    <row r="36" ht="26.15" customHeight="1" spans="1:28">
      <c r="A36" s="335">
        <v>22</v>
      </c>
      <c r="B36" s="730">
        <v>20221128</v>
      </c>
      <c r="C36" s="730"/>
      <c r="D36" s="730" t="s">
        <v>102</v>
      </c>
      <c r="E36" s="736" t="s">
        <v>116</v>
      </c>
      <c r="F36" s="736"/>
      <c r="G36" s="737" t="s">
        <v>117</v>
      </c>
      <c r="H36" s="733" t="s">
        <v>118</v>
      </c>
      <c r="I36" s="760"/>
      <c r="J36" s="761"/>
      <c r="K36" s="730" t="s">
        <v>106</v>
      </c>
      <c r="L36" s="733" t="s">
        <v>107</v>
      </c>
      <c r="M36" s="760"/>
      <c r="N36" s="761"/>
      <c r="O36" s="335"/>
      <c r="P36" s="394"/>
      <c r="Q36" s="394"/>
      <c r="R36" s="394"/>
      <c r="S36" s="335"/>
      <c r="T36" s="335"/>
      <c r="U36" s="395"/>
      <c r="V36" s="335"/>
      <c r="W36" s="335"/>
      <c r="X36" s="335"/>
      <c r="Y36" s="335"/>
      <c r="Z36" s="335"/>
      <c r="AA36" s="335"/>
      <c r="AB36" s="335"/>
    </row>
    <row r="37" ht="26.15" customHeight="1" spans="1:28">
      <c r="A37" s="335">
        <v>23</v>
      </c>
      <c r="B37" s="373">
        <v>20230213</v>
      </c>
      <c r="C37" s="373"/>
      <c r="D37" s="373" t="s">
        <v>119</v>
      </c>
      <c r="E37" s="374" t="s">
        <v>120</v>
      </c>
      <c r="F37" s="375"/>
      <c r="G37" s="80" t="s">
        <v>121</v>
      </c>
      <c r="H37" s="373" t="s">
        <v>122</v>
      </c>
      <c r="I37" s="373"/>
      <c r="J37" s="373"/>
      <c r="K37" s="373" t="s">
        <v>123</v>
      </c>
      <c r="L37" s="373" t="s">
        <v>124</v>
      </c>
      <c r="M37" s="373"/>
      <c r="N37" s="373"/>
      <c r="O37" s="335"/>
      <c r="P37" s="394"/>
      <c r="Q37" s="394"/>
      <c r="R37" s="394"/>
      <c r="S37" s="335"/>
      <c r="T37" s="335"/>
      <c r="U37" s="395"/>
      <c r="V37" s="335"/>
      <c r="W37" s="335"/>
      <c r="X37" s="335"/>
      <c r="Y37" s="335"/>
      <c r="Z37" s="335"/>
      <c r="AA37" s="335"/>
      <c r="AB37" s="335"/>
    </row>
    <row r="38" ht="26.15" customHeight="1" spans="1:28">
      <c r="A38" s="335">
        <v>24</v>
      </c>
      <c r="B38" s="373">
        <v>20230213</v>
      </c>
      <c r="C38" s="373"/>
      <c r="D38" s="373" t="s">
        <v>119</v>
      </c>
      <c r="E38" s="374" t="s">
        <v>125</v>
      </c>
      <c r="F38" s="375"/>
      <c r="G38" s="80" t="s">
        <v>66</v>
      </c>
      <c r="H38" s="373" t="s">
        <v>126</v>
      </c>
      <c r="I38" s="373"/>
      <c r="J38" s="373"/>
      <c r="K38" s="373" t="s">
        <v>123</v>
      </c>
      <c r="L38" s="373" t="s">
        <v>124</v>
      </c>
      <c r="M38" s="373"/>
      <c r="N38" s="373"/>
      <c r="O38" s="335"/>
      <c r="P38" s="394"/>
      <c r="Q38" s="394"/>
      <c r="R38" s="394"/>
      <c r="S38" s="335"/>
      <c r="T38" s="335"/>
      <c r="U38" s="395"/>
      <c r="V38" s="335"/>
      <c r="W38" s="335"/>
      <c r="X38" s="335"/>
      <c r="Y38" s="335"/>
      <c r="Z38" s="335"/>
      <c r="AA38" s="335"/>
      <c r="AB38" s="335"/>
    </row>
    <row r="39" ht="26.15" customHeight="1" spans="1:28">
      <c r="A39" s="335">
        <v>25</v>
      </c>
      <c r="B39" s="373">
        <v>20230213</v>
      </c>
      <c r="C39" s="373"/>
      <c r="D39" s="373" t="s">
        <v>119</v>
      </c>
      <c r="E39" s="374" t="s">
        <v>127</v>
      </c>
      <c r="F39" s="375"/>
      <c r="G39" s="293" t="s">
        <v>128</v>
      </c>
      <c r="H39" s="373" t="s">
        <v>129</v>
      </c>
      <c r="I39" s="373"/>
      <c r="J39" s="373"/>
      <c r="K39" s="373" t="s">
        <v>123</v>
      </c>
      <c r="L39" s="373" t="s">
        <v>124</v>
      </c>
      <c r="M39" s="373"/>
      <c r="N39" s="373"/>
      <c r="O39" s="335"/>
      <c r="P39" s="394"/>
      <c r="Q39" s="394"/>
      <c r="R39" s="394"/>
      <c r="S39" s="335"/>
      <c r="T39" s="335"/>
      <c r="U39" s="395"/>
      <c r="V39" s="335"/>
      <c r="W39" s="335"/>
      <c r="X39" s="335"/>
      <c r="Y39" s="335"/>
      <c r="Z39" s="335"/>
      <c r="AA39" s="335"/>
      <c r="AB39" s="335"/>
    </row>
    <row r="40" ht="26.15" customHeight="1" spans="1:28">
      <c r="A40" s="335"/>
      <c r="B40" s="335"/>
      <c r="C40" s="335"/>
      <c r="D40" s="335"/>
      <c r="E40" s="335"/>
      <c r="F40" s="335"/>
      <c r="G40" s="395"/>
      <c r="H40" s="335"/>
      <c r="I40" s="335"/>
      <c r="J40" s="335"/>
      <c r="K40" s="335"/>
      <c r="L40" s="335"/>
      <c r="M40" s="335"/>
      <c r="N40" s="335"/>
      <c r="O40" s="335"/>
      <c r="P40" s="394"/>
      <c r="Q40" s="394"/>
      <c r="R40" s="394"/>
      <c r="S40" s="335"/>
      <c r="T40" s="335"/>
      <c r="U40" s="395"/>
      <c r="V40" s="335"/>
      <c r="W40" s="335"/>
      <c r="X40" s="335"/>
      <c r="Y40" s="335"/>
      <c r="Z40" s="335"/>
      <c r="AA40" s="335"/>
      <c r="AB40" s="335"/>
    </row>
    <row r="41" ht="26.15" customHeight="1" spans="1:28">
      <c r="A41" s="335"/>
      <c r="B41" s="335"/>
      <c r="C41" s="335"/>
      <c r="D41" s="738"/>
      <c r="E41" s="739"/>
      <c r="F41" s="740"/>
      <c r="G41" s="741"/>
      <c r="H41" s="335"/>
      <c r="I41" s="335"/>
      <c r="J41" s="335"/>
      <c r="K41" s="335"/>
      <c r="L41" s="762"/>
      <c r="M41" s="377"/>
      <c r="N41" s="378"/>
      <c r="O41" s="335"/>
      <c r="P41" s="394"/>
      <c r="Q41" s="394"/>
      <c r="R41" s="394"/>
      <c r="S41" s="335"/>
      <c r="T41" s="335"/>
      <c r="U41" s="395"/>
      <c r="V41" s="335"/>
      <c r="W41" s="335"/>
      <c r="X41" s="335"/>
      <c r="Y41" s="335"/>
      <c r="Z41" s="335"/>
      <c r="AA41" s="335"/>
      <c r="AB41" s="335"/>
    </row>
    <row r="42" ht="26.15" customHeight="1"/>
    <row r="43" ht="26.15" customHeight="1"/>
    <row r="44" ht="26.15" customHeight="1"/>
    <row r="45" ht="26.15" customHeight="1"/>
    <row r="46" ht="26.15" customHeight="1"/>
    <row r="47" ht="26.15" customHeight="1"/>
    <row r="48" ht="26.15" customHeight="1"/>
    <row r="49" ht="26.15" customHeight="1"/>
    <row r="50" ht="26.15" customHeight="1"/>
    <row r="51" ht="26.15" customHeight="1"/>
    <row r="52" ht="26.15" customHeight="1"/>
    <row r="53" ht="26.15" customHeight="1"/>
    <row r="54" ht="26.15" customHeight="1"/>
    <row r="55" ht="26.15" customHeight="1"/>
    <row r="56" ht="26.15" customHeight="1"/>
    <row r="57" ht="26.15" customHeight="1"/>
    <row r="58" ht="26.15" customHeight="1"/>
    <row r="59" ht="26.15" customHeight="1"/>
    <row r="60" ht="26.15" customHeight="1"/>
    <row r="61" ht="26.15" customHeight="1"/>
    <row r="62" ht="26.15" customHeight="1"/>
    <row r="63" ht="26.15" customHeight="1"/>
  </sheetData>
  <mergeCells count="310">
    <mergeCell ref="A1:B1"/>
    <mergeCell ref="D1:G1"/>
    <mergeCell ref="H1:S1"/>
    <mergeCell ref="G2:S2"/>
    <mergeCell ref="V3:W3"/>
    <mergeCell ref="V4:W4"/>
    <mergeCell ref="A5:D5"/>
    <mergeCell ref="F5:I5"/>
    <mergeCell ref="J5:M5"/>
    <mergeCell ref="N5:U5"/>
    <mergeCell ref="V5:W5"/>
    <mergeCell ref="X5:Z5"/>
    <mergeCell ref="AA5:AB5"/>
    <mergeCell ref="F6:I6"/>
    <mergeCell ref="J6:M6"/>
    <mergeCell ref="N6:U6"/>
    <mergeCell ref="V6:W6"/>
    <mergeCell ref="X6:Z6"/>
    <mergeCell ref="AA6:AB6"/>
    <mergeCell ref="F7:I7"/>
    <mergeCell ref="J7:M7"/>
    <mergeCell ref="N7:U7"/>
    <mergeCell ref="V7:W7"/>
    <mergeCell ref="X7:Z7"/>
    <mergeCell ref="AA7:AB7"/>
    <mergeCell ref="F8:I8"/>
    <mergeCell ref="J8:M8"/>
    <mergeCell ref="N8:U8"/>
    <mergeCell ref="V8:W8"/>
    <mergeCell ref="X8:Z8"/>
    <mergeCell ref="AA8:AB8"/>
    <mergeCell ref="A10:D10"/>
    <mergeCell ref="B11:C11"/>
    <mergeCell ref="E11:F11"/>
    <mergeCell ref="H11:J11"/>
    <mergeCell ref="L11:N11"/>
    <mergeCell ref="P11:Q11"/>
    <mergeCell ref="S11:T11"/>
    <mergeCell ref="V11:X11"/>
    <mergeCell ref="Y11:Z11"/>
    <mergeCell ref="AA11:AB11"/>
    <mergeCell ref="B12:C12"/>
    <mergeCell ref="E12:F12"/>
    <mergeCell ref="H12:J12"/>
    <mergeCell ref="L12:N12"/>
    <mergeCell ref="P12:Q12"/>
    <mergeCell ref="S12:T12"/>
    <mergeCell ref="V12:X12"/>
    <mergeCell ref="Y12:Z12"/>
    <mergeCell ref="AA12:AB12"/>
    <mergeCell ref="B13:C13"/>
    <mergeCell ref="E13:F13"/>
    <mergeCell ref="H13:J13"/>
    <mergeCell ref="L13:N13"/>
    <mergeCell ref="P13:Q13"/>
    <mergeCell ref="S13:T13"/>
    <mergeCell ref="V13:X13"/>
    <mergeCell ref="Y13:Z13"/>
    <mergeCell ref="AA13:AB13"/>
    <mergeCell ref="B14:C14"/>
    <mergeCell ref="E14:F14"/>
    <mergeCell ref="H14:J14"/>
    <mergeCell ref="L14:N14"/>
    <mergeCell ref="P14:Q14"/>
    <mergeCell ref="S14:T14"/>
    <mergeCell ref="V14:X14"/>
    <mergeCell ref="Y14:Z14"/>
    <mergeCell ref="AA14:AB14"/>
    <mergeCell ref="B15:C15"/>
    <mergeCell ref="E15:F15"/>
    <mergeCell ref="H15:J15"/>
    <mergeCell ref="L15:N15"/>
    <mergeCell ref="P15:Q15"/>
    <mergeCell ref="S15:T15"/>
    <mergeCell ref="V15:X15"/>
    <mergeCell ref="Y15:Z15"/>
    <mergeCell ref="AA15:AB15"/>
    <mergeCell ref="B16:C16"/>
    <mergeCell ref="E16:F16"/>
    <mergeCell ref="H16:J16"/>
    <mergeCell ref="L16:N16"/>
    <mergeCell ref="P16:Q16"/>
    <mergeCell ref="S16:T16"/>
    <mergeCell ref="V16:X16"/>
    <mergeCell ref="Y16:Z16"/>
    <mergeCell ref="AA16:AB16"/>
    <mergeCell ref="B17:C17"/>
    <mergeCell ref="E17:F17"/>
    <mergeCell ref="H17:J17"/>
    <mergeCell ref="L17:N17"/>
    <mergeCell ref="P17:Q17"/>
    <mergeCell ref="S17:T17"/>
    <mergeCell ref="V17:X17"/>
    <mergeCell ref="Y17:Z17"/>
    <mergeCell ref="AA17:AB17"/>
    <mergeCell ref="B18:C18"/>
    <mergeCell ref="E18:F18"/>
    <mergeCell ref="H18:J18"/>
    <mergeCell ref="L18:N18"/>
    <mergeCell ref="P18:Q18"/>
    <mergeCell ref="S18:T18"/>
    <mergeCell ref="V18:X18"/>
    <mergeCell ref="Y18:Z18"/>
    <mergeCell ref="AA18:AB18"/>
    <mergeCell ref="B19:C19"/>
    <mergeCell ref="E19:F19"/>
    <mergeCell ref="H19:J19"/>
    <mergeCell ref="L19:N19"/>
    <mergeCell ref="P19:Q19"/>
    <mergeCell ref="S19:T19"/>
    <mergeCell ref="V19:X19"/>
    <mergeCell ref="Y19:Z19"/>
    <mergeCell ref="AA19:AB19"/>
    <mergeCell ref="B20:C20"/>
    <mergeCell ref="E20:F20"/>
    <mergeCell ref="H20:J20"/>
    <mergeCell ref="L20:N20"/>
    <mergeCell ref="P20:Q20"/>
    <mergeCell ref="S20:T20"/>
    <mergeCell ref="V20:X20"/>
    <mergeCell ref="Y20:Z20"/>
    <mergeCell ref="AA20:AB20"/>
    <mergeCell ref="B21:C21"/>
    <mergeCell ref="E21:F21"/>
    <mergeCell ref="H21:J21"/>
    <mergeCell ref="L21:N21"/>
    <mergeCell ref="P21:Q21"/>
    <mergeCell ref="S21:T21"/>
    <mergeCell ref="V21:X21"/>
    <mergeCell ref="Y21:Z21"/>
    <mergeCell ref="AA21:AB21"/>
    <mergeCell ref="B22:C22"/>
    <mergeCell ref="E22:F22"/>
    <mergeCell ref="H22:J22"/>
    <mergeCell ref="L22:N22"/>
    <mergeCell ref="P22:Q22"/>
    <mergeCell ref="S22:T22"/>
    <mergeCell ref="V22:X22"/>
    <mergeCell ref="Y22:Z22"/>
    <mergeCell ref="AA22:AB22"/>
    <mergeCell ref="B23:C23"/>
    <mergeCell ref="E23:F23"/>
    <mergeCell ref="H23:J23"/>
    <mergeCell ref="L23:N23"/>
    <mergeCell ref="P23:Q23"/>
    <mergeCell ref="S23:T23"/>
    <mergeCell ref="V23:X23"/>
    <mergeCell ref="Y23:Z23"/>
    <mergeCell ref="AA23:AB23"/>
    <mergeCell ref="B24:C24"/>
    <mergeCell ref="E24:F24"/>
    <mergeCell ref="P24:Q24"/>
    <mergeCell ref="S24:T24"/>
    <mergeCell ref="V24:X24"/>
    <mergeCell ref="Y24:Z24"/>
    <mergeCell ref="AA24:AB24"/>
    <mergeCell ref="B25:C25"/>
    <mergeCell ref="E25:F25"/>
    <mergeCell ref="P25:Q25"/>
    <mergeCell ref="S25:T25"/>
    <mergeCell ref="V25:X25"/>
    <mergeCell ref="Y25:Z25"/>
    <mergeCell ref="AA25:AB25"/>
    <mergeCell ref="B26:C26"/>
    <mergeCell ref="E26:F26"/>
    <mergeCell ref="P26:Q26"/>
    <mergeCell ref="S26:T26"/>
    <mergeCell ref="V26:X26"/>
    <mergeCell ref="Y26:Z26"/>
    <mergeCell ref="AA26:AB26"/>
    <mergeCell ref="B27:C27"/>
    <mergeCell ref="E27:F27"/>
    <mergeCell ref="P27:Q27"/>
    <mergeCell ref="S27:T27"/>
    <mergeCell ref="V27:X27"/>
    <mergeCell ref="Y27:Z27"/>
    <mergeCell ref="AA27:AB27"/>
    <mergeCell ref="B28:C28"/>
    <mergeCell ref="E28:F28"/>
    <mergeCell ref="P28:Q28"/>
    <mergeCell ref="S28:T28"/>
    <mergeCell ref="V28:X28"/>
    <mergeCell ref="Y28:Z28"/>
    <mergeCell ref="AA28:AB28"/>
    <mergeCell ref="B29:C29"/>
    <mergeCell ref="E29:F29"/>
    <mergeCell ref="H29:J29"/>
    <mergeCell ref="L29:N29"/>
    <mergeCell ref="P29:Q29"/>
    <mergeCell ref="S29:T29"/>
    <mergeCell ref="V29:X29"/>
    <mergeCell ref="Y29:Z29"/>
    <mergeCell ref="AA29:AB29"/>
    <mergeCell ref="B30:C30"/>
    <mergeCell ref="E30:F30"/>
    <mergeCell ref="H30:J30"/>
    <mergeCell ref="L30:N30"/>
    <mergeCell ref="P30:Q30"/>
    <mergeCell ref="S30:T30"/>
    <mergeCell ref="V30:X30"/>
    <mergeCell ref="Y30:Z30"/>
    <mergeCell ref="AA30:AB30"/>
    <mergeCell ref="B31:C31"/>
    <mergeCell ref="E31:F31"/>
    <mergeCell ref="H31:J31"/>
    <mergeCell ref="L31:N31"/>
    <mergeCell ref="P31:Q31"/>
    <mergeCell ref="S31:T31"/>
    <mergeCell ref="V31:X31"/>
    <mergeCell ref="Y31:Z31"/>
    <mergeCell ref="AA31:AB31"/>
    <mergeCell ref="B32:C32"/>
    <mergeCell ref="E32:F32"/>
    <mergeCell ref="H32:J32"/>
    <mergeCell ref="L32:N32"/>
    <mergeCell ref="P32:Q32"/>
    <mergeCell ref="S32:T32"/>
    <mergeCell ref="V32:X32"/>
    <mergeCell ref="Y32:Z32"/>
    <mergeCell ref="AA32:AB32"/>
    <mergeCell ref="B33:C33"/>
    <mergeCell ref="E33:F33"/>
    <mergeCell ref="H33:J33"/>
    <mergeCell ref="L33:N33"/>
    <mergeCell ref="P33:Q33"/>
    <mergeCell ref="S33:T33"/>
    <mergeCell ref="V33:X33"/>
    <mergeCell ref="Y33:Z33"/>
    <mergeCell ref="AA33:AB33"/>
    <mergeCell ref="B34:C34"/>
    <mergeCell ref="E34:F34"/>
    <mergeCell ref="H34:J34"/>
    <mergeCell ref="L34:N34"/>
    <mergeCell ref="P34:Q34"/>
    <mergeCell ref="S34:T34"/>
    <mergeCell ref="V34:X34"/>
    <mergeCell ref="Y34:Z34"/>
    <mergeCell ref="AA34:AB34"/>
    <mergeCell ref="B35:C35"/>
    <mergeCell ref="E35:F35"/>
    <mergeCell ref="H35:J35"/>
    <mergeCell ref="L35:N35"/>
    <mergeCell ref="P35:Q35"/>
    <mergeCell ref="S35:T35"/>
    <mergeCell ref="V35:X35"/>
    <mergeCell ref="Y35:Z35"/>
    <mergeCell ref="AA35:AB35"/>
    <mergeCell ref="B36:C36"/>
    <mergeCell ref="E36:F36"/>
    <mergeCell ref="H36:J36"/>
    <mergeCell ref="L36:N36"/>
    <mergeCell ref="P36:Q36"/>
    <mergeCell ref="S36:T36"/>
    <mergeCell ref="V36:X36"/>
    <mergeCell ref="Y36:Z36"/>
    <mergeCell ref="AA36:AB36"/>
    <mergeCell ref="B37:C37"/>
    <mergeCell ref="E37:F37"/>
    <mergeCell ref="H37:J37"/>
    <mergeCell ref="L37:N37"/>
    <mergeCell ref="P37:Q37"/>
    <mergeCell ref="S37:T37"/>
    <mergeCell ref="V37:X37"/>
    <mergeCell ref="Y37:Z37"/>
    <mergeCell ref="AA37:AB37"/>
    <mergeCell ref="B38:C38"/>
    <mergeCell ref="E38:F38"/>
    <mergeCell ref="H38:J38"/>
    <mergeCell ref="L38:N38"/>
    <mergeCell ref="P38:Q38"/>
    <mergeCell ref="S38:T38"/>
    <mergeCell ref="V38:X38"/>
    <mergeCell ref="Y38:Z38"/>
    <mergeCell ref="AA38:AB38"/>
    <mergeCell ref="B39:C39"/>
    <mergeCell ref="E39:F39"/>
    <mergeCell ref="H39:J39"/>
    <mergeCell ref="L39:N39"/>
    <mergeCell ref="P39:Q39"/>
    <mergeCell ref="S39:T39"/>
    <mergeCell ref="V39:X39"/>
    <mergeCell ref="Y39:Z39"/>
    <mergeCell ref="AA39:AB39"/>
    <mergeCell ref="B40:C40"/>
    <mergeCell ref="E40:F40"/>
    <mergeCell ref="H40:J40"/>
    <mergeCell ref="L40:N40"/>
    <mergeCell ref="P40:Q40"/>
    <mergeCell ref="S40:T40"/>
    <mergeCell ref="V40:X40"/>
    <mergeCell ref="Y40:Z40"/>
    <mergeCell ref="AA40:AB40"/>
    <mergeCell ref="B41:C41"/>
    <mergeCell ref="E41:F41"/>
    <mergeCell ref="H41:J41"/>
    <mergeCell ref="L41:N41"/>
    <mergeCell ref="P41:Q41"/>
    <mergeCell ref="S41:T41"/>
    <mergeCell ref="V41:X41"/>
    <mergeCell ref="Y41:Z41"/>
    <mergeCell ref="AA41:AB41"/>
    <mergeCell ref="K24:K28"/>
    <mergeCell ref="A3:B4"/>
    <mergeCell ref="C3:E4"/>
    <mergeCell ref="X1:AB2"/>
    <mergeCell ref="F3:U4"/>
    <mergeCell ref="A6:D9"/>
    <mergeCell ref="E9:AB10"/>
    <mergeCell ref="H24:J28"/>
    <mergeCell ref="L24:N28"/>
  </mergeCells>
  <conditionalFormatting sqref="E16">
    <cfRule type="duplicateValues" dxfId="4" priority="5"/>
  </conditionalFormatting>
  <conditionalFormatting sqref="E17">
    <cfRule type="duplicateValues" dxfId="4" priority="3"/>
  </conditionalFormatting>
  <conditionalFormatting sqref="E18">
    <cfRule type="duplicateValues" dxfId="4" priority="4"/>
  </conditionalFormatting>
  <conditionalFormatting sqref="E22">
    <cfRule type="duplicateValues" dxfId="4" priority="2"/>
  </conditionalFormatting>
  <conditionalFormatting sqref="E23">
    <cfRule type="duplicateValues" dxfId="4" priority="1"/>
  </conditionalFormatting>
  <printOptions horizontalCentered="1"/>
  <pageMargins left="0.707638888888889" right="0.707638888888889" top="0.747916666666667" bottom="0.747916666666667" header="0.313888888888889" footer="0.313888888888889"/>
  <pageSetup paperSize="8" scale="44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S72"/>
  <sheetViews>
    <sheetView view="pageBreakPreview" zoomScale="85" zoomScaleNormal="100" workbookViewId="0">
      <pane ySplit="8" topLeftCell="A24" activePane="bottomLeft" state="frozen"/>
      <selection/>
      <selection pane="bottomLeft" activeCell="T29" sqref="T29"/>
    </sheetView>
  </sheetViews>
  <sheetFormatPr defaultColWidth="9" defaultRowHeight="16.5"/>
  <cols>
    <col min="1" max="1" width="4.45454545454545" style="178" customWidth="1"/>
    <col min="2" max="11" width="2.63636363636364" style="178" customWidth="1"/>
    <col min="12" max="12" width="15.4545454545455" style="177" customWidth="1"/>
    <col min="13" max="13" width="16.4545454545455" style="177" customWidth="1"/>
    <col min="14" max="14" width="22.0909090909091" style="177" customWidth="1"/>
    <col min="15" max="15" width="13.7272727272727" style="179" hidden="1" customWidth="1" outlineLevel="1"/>
    <col min="16" max="16" width="4.90909090909091" style="178" hidden="1" customWidth="1" outlineLevel="1"/>
    <col min="17" max="17" width="5.27272727272727" style="178" hidden="1" customWidth="1" outlineLevel="1"/>
    <col min="18" max="18" width="7.36363636363636" style="178" customWidth="1" collapsed="1"/>
    <col min="19" max="19" width="6.09090909090909" style="180" hidden="1" customWidth="1" outlineLevel="1"/>
    <col min="20" max="20" width="15.2727272727273" style="177" hidden="1" customWidth="1" outlineLevel="1"/>
    <col min="21" max="21" width="5.72727272727273" style="181" hidden="1" customWidth="1" outlineLevel="1"/>
    <col min="22" max="22" width="8.36363636363636" style="180" hidden="1" customWidth="1" outlineLevel="1"/>
    <col min="23" max="23" width="7.63636363636364" style="180" customWidth="1" collapsed="1"/>
    <col min="24" max="24" width="10.2727272727273" style="180" customWidth="1"/>
    <col min="25" max="25" width="15" style="180" customWidth="1"/>
    <col min="26" max="26" width="10.7272727272727" style="180" hidden="1" customWidth="1" outlineLevel="1"/>
    <col min="27" max="27" width="13.6363636363636" style="177" hidden="1" customWidth="1" outlineLevel="1"/>
    <col min="28" max="28" width="8.27272727272727" style="182" customWidth="1" collapsed="1"/>
    <col min="29" max="29" width="6.27272727272727" style="178" customWidth="1"/>
    <col min="30" max="39" width="10.6363636363636" style="178" hidden="1" customWidth="1" outlineLevel="1"/>
    <col min="40" max="40" width="10.6363636363636" style="178" customWidth="1" collapsed="1"/>
    <col min="41" max="41" width="10.6363636363636" style="178" customWidth="1"/>
    <col min="42" max="42" width="7.27272727272727" style="178" hidden="1" customWidth="1" outlineLevel="1"/>
    <col min="43" max="43" width="10" style="178" hidden="1" customWidth="1" outlineLevel="1"/>
    <col min="44" max="44" width="10.3636363636364" style="177" customWidth="1" collapsed="1"/>
    <col min="45" max="16384" width="9" style="178"/>
  </cols>
  <sheetData>
    <row r="1" ht="38.15" hidden="1" customHeight="1" outlineLevel="1" spans="1:44">
      <c r="A1" s="183" t="s">
        <v>130</v>
      </c>
      <c r="B1" s="184"/>
      <c r="C1" s="184"/>
      <c r="D1" s="184"/>
      <c r="E1" s="185"/>
      <c r="F1" s="183" t="s">
        <v>131</v>
      </c>
      <c r="G1" s="186"/>
      <c r="H1" s="186"/>
      <c r="I1" s="186"/>
      <c r="J1" s="186"/>
      <c r="K1" s="200"/>
      <c r="L1" s="549"/>
      <c r="M1" s="202" t="s">
        <v>132</v>
      </c>
      <c r="N1" s="202"/>
      <c r="O1" s="203" t="s">
        <v>133</v>
      </c>
      <c r="P1" s="204"/>
      <c r="Q1" s="204"/>
      <c r="R1" s="204"/>
      <c r="S1" s="204"/>
      <c r="T1" s="226"/>
      <c r="U1" s="204"/>
      <c r="V1" s="204"/>
      <c r="W1" s="204"/>
      <c r="X1" s="204"/>
      <c r="Y1" s="204"/>
      <c r="Z1" s="204"/>
      <c r="AA1" s="226"/>
      <c r="AB1" s="226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48"/>
      <c r="AQ1" s="249"/>
      <c r="AR1" s="250" t="str">
        <f>M9</f>
        <v>X168100000004</v>
      </c>
    </row>
    <row r="2" s="174" customFormat="1" ht="38.15" hidden="1" customHeight="1" outlineLevel="1" spans="1:44">
      <c r="A2" s="187" t="s">
        <v>134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205"/>
      <c r="M2" s="206"/>
      <c r="N2" s="206"/>
      <c r="O2" s="207"/>
      <c r="P2" s="208"/>
      <c r="Q2" s="208"/>
      <c r="R2" s="208"/>
      <c r="S2" s="208"/>
      <c r="T2" s="227"/>
      <c r="U2" s="208"/>
      <c r="V2" s="208"/>
      <c r="W2" s="208"/>
      <c r="X2" s="208"/>
      <c r="Y2" s="208"/>
      <c r="Z2" s="208"/>
      <c r="AA2" s="227"/>
      <c r="AB2" s="227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51"/>
      <c r="AQ2" s="249" t="s">
        <v>135</v>
      </c>
      <c r="AR2" s="252" t="str">
        <f>N9</f>
        <v>驾驶员座椅总成</v>
      </c>
    </row>
    <row r="3" s="174" customFormat="1" ht="38.15" hidden="1" customHeight="1" outlineLevel="1" spans="1:44">
      <c r="A3" s="596" t="s">
        <v>136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608"/>
      <c r="M3" s="50" t="s">
        <v>137</v>
      </c>
      <c r="N3" s="50"/>
      <c r="O3" s="207"/>
      <c r="P3" s="208"/>
      <c r="Q3" s="208"/>
      <c r="R3" s="208"/>
      <c r="S3" s="208"/>
      <c r="T3" s="227"/>
      <c r="U3" s="208"/>
      <c r="V3" s="208"/>
      <c r="W3" s="208"/>
      <c r="X3" s="208"/>
      <c r="Y3" s="208"/>
      <c r="Z3" s="208"/>
      <c r="AA3" s="227"/>
      <c r="AB3" s="227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51"/>
      <c r="AQ3" s="249" t="s">
        <v>138</v>
      </c>
      <c r="AR3" s="252" t="s">
        <v>7</v>
      </c>
    </row>
    <row r="4" s="174" customFormat="1" ht="38.15" hidden="1" customHeight="1" outlineLevel="1" spans="1:44">
      <c r="A4" s="28" t="s">
        <v>139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50"/>
      <c r="N4" s="50"/>
      <c r="O4" s="207"/>
      <c r="P4" s="208"/>
      <c r="Q4" s="208"/>
      <c r="R4" s="208"/>
      <c r="S4" s="208"/>
      <c r="T4" s="227"/>
      <c r="U4" s="208"/>
      <c r="V4" s="208"/>
      <c r="W4" s="208"/>
      <c r="X4" s="208"/>
      <c r="Y4" s="208"/>
      <c r="Z4" s="208"/>
      <c r="AA4" s="227"/>
      <c r="AB4" s="227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51"/>
      <c r="AQ4" s="249" t="s">
        <v>29</v>
      </c>
      <c r="AR4" s="252" t="s">
        <v>7</v>
      </c>
    </row>
    <row r="5" s="174" customFormat="1" ht="38.15" hidden="1" customHeight="1" outlineLevel="1" spans="1:44">
      <c r="A5" s="29" t="s">
        <v>140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56"/>
      <c r="N5" s="57"/>
      <c r="O5" s="207"/>
      <c r="P5" s="208"/>
      <c r="Q5" s="208"/>
      <c r="R5" s="208"/>
      <c r="S5" s="208"/>
      <c r="T5" s="227"/>
      <c r="U5" s="208"/>
      <c r="V5" s="208"/>
      <c r="W5" s="208"/>
      <c r="X5" s="208"/>
      <c r="Y5" s="208"/>
      <c r="Z5" s="208"/>
      <c r="AA5" s="227"/>
      <c r="AB5" s="227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51"/>
      <c r="AQ5" s="253" t="s">
        <v>141</v>
      </c>
      <c r="AR5" s="254" t="e">
        <f>AB9</f>
        <v>#REF!</v>
      </c>
    </row>
    <row r="6" s="175" customFormat="1" ht="22" hidden="1" customHeight="1" outlineLevel="1" spans="1:44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58"/>
      <c r="N6" s="59"/>
      <c r="O6" s="217"/>
      <c r="P6" s="218"/>
      <c r="Q6" s="218"/>
      <c r="R6" s="218"/>
      <c r="S6" s="218"/>
      <c r="T6" s="228"/>
      <c r="U6" s="218"/>
      <c r="V6" s="218"/>
      <c r="W6" s="218"/>
      <c r="X6" s="218"/>
      <c r="Y6" s="218"/>
      <c r="Z6" s="218"/>
      <c r="AA6" s="228"/>
      <c r="AB6" s="22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55"/>
      <c r="AQ6" s="256" t="s">
        <v>142</v>
      </c>
      <c r="AR6" s="257"/>
    </row>
    <row r="7" ht="38.15" customHeight="1" collapsed="1" spans="1:44">
      <c r="A7" s="546" t="s">
        <v>1</v>
      </c>
      <c r="B7" s="547" t="s">
        <v>143</v>
      </c>
      <c r="C7" s="548"/>
      <c r="D7" s="548"/>
      <c r="E7" s="548"/>
      <c r="F7" s="548"/>
      <c r="G7" s="548"/>
      <c r="H7" s="548"/>
      <c r="I7" s="548"/>
      <c r="J7" s="548"/>
      <c r="K7" s="551"/>
      <c r="L7" s="552" t="s">
        <v>144</v>
      </c>
      <c r="M7" s="553" t="s">
        <v>2</v>
      </c>
      <c r="N7" s="552" t="s">
        <v>135</v>
      </c>
      <c r="O7" s="552" t="s">
        <v>145</v>
      </c>
      <c r="P7" s="552" t="s">
        <v>146</v>
      </c>
      <c r="Q7" s="552" t="s">
        <v>147</v>
      </c>
      <c r="R7" s="552" t="s">
        <v>23</v>
      </c>
      <c r="S7" s="553" t="s">
        <v>148</v>
      </c>
      <c r="T7" s="552" t="s">
        <v>149</v>
      </c>
      <c r="U7" s="553" t="s">
        <v>150</v>
      </c>
      <c r="V7" s="553" t="s">
        <v>151</v>
      </c>
      <c r="W7" s="563" t="s">
        <v>152</v>
      </c>
      <c r="X7" s="563" t="s">
        <v>153</v>
      </c>
      <c r="Y7" s="563" t="s">
        <v>154</v>
      </c>
      <c r="Z7" s="563" t="s">
        <v>155</v>
      </c>
      <c r="AA7" s="552" t="s">
        <v>156</v>
      </c>
      <c r="AB7" s="570" t="s">
        <v>157</v>
      </c>
      <c r="AC7" s="552" t="s">
        <v>158</v>
      </c>
      <c r="AD7" s="634" t="s">
        <v>159</v>
      </c>
      <c r="AE7" s="635" t="s">
        <v>160</v>
      </c>
      <c r="AF7" s="636"/>
      <c r="AG7" s="652"/>
      <c r="AH7" s="653" t="s">
        <v>161</v>
      </c>
      <c r="AI7" s="654" t="s">
        <v>162</v>
      </c>
      <c r="AJ7" s="655" t="s">
        <v>163</v>
      </c>
      <c r="AK7" s="653" t="s">
        <v>164</v>
      </c>
      <c r="AL7" s="653" t="s">
        <v>165</v>
      </c>
      <c r="AM7" s="653" t="s">
        <v>166</v>
      </c>
      <c r="AN7" s="656" t="s">
        <v>167</v>
      </c>
      <c r="AO7" s="656" t="s">
        <v>168</v>
      </c>
      <c r="AP7" s="301" t="s">
        <v>142</v>
      </c>
      <c r="AQ7" s="588" t="s">
        <v>30</v>
      </c>
      <c r="AR7" s="589" t="s">
        <v>169</v>
      </c>
    </row>
    <row r="8" ht="30" customHeight="1" spans="1:44">
      <c r="A8" s="275"/>
      <c r="B8" s="196">
        <v>0</v>
      </c>
      <c r="C8" s="196">
        <v>1</v>
      </c>
      <c r="D8" s="196">
        <v>2</v>
      </c>
      <c r="E8" s="196">
        <v>3</v>
      </c>
      <c r="F8" s="196">
        <v>4</v>
      </c>
      <c r="G8" s="196">
        <v>5</v>
      </c>
      <c r="H8" s="196">
        <v>6</v>
      </c>
      <c r="I8" s="196">
        <v>7</v>
      </c>
      <c r="J8" s="196">
        <v>8</v>
      </c>
      <c r="K8" s="194">
        <v>9</v>
      </c>
      <c r="L8" s="554"/>
      <c r="M8" s="555"/>
      <c r="N8" s="554"/>
      <c r="O8" s="554"/>
      <c r="P8" s="554"/>
      <c r="Q8" s="554"/>
      <c r="R8" s="554"/>
      <c r="S8" s="555"/>
      <c r="T8" s="554"/>
      <c r="U8" s="555"/>
      <c r="V8" s="555"/>
      <c r="W8" s="564"/>
      <c r="X8" s="564"/>
      <c r="Y8" s="564"/>
      <c r="Z8" s="564"/>
      <c r="AA8" s="554"/>
      <c r="AB8" s="574"/>
      <c r="AC8" s="554"/>
      <c r="AD8" s="637"/>
      <c r="AE8" s="638" t="s">
        <v>170</v>
      </c>
      <c r="AF8" s="638" t="s">
        <v>171</v>
      </c>
      <c r="AG8" s="638" t="s">
        <v>172</v>
      </c>
      <c r="AH8" s="657"/>
      <c r="AI8" s="658"/>
      <c r="AJ8" s="659"/>
      <c r="AK8" s="657"/>
      <c r="AL8" s="657"/>
      <c r="AM8" s="657"/>
      <c r="AN8" s="656"/>
      <c r="AO8" s="656"/>
      <c r="AP8" s="590"/>
      <c r="AQ8" s="591"/>
      <c r="AR8" s="592"/>
    </row>
    <row r="9" ht="36" customHeight="1" spans="1:44">
      <c r="A9" s="275">
        <f>ROW()-8</f>
        <v>1</v>
      </c>
      <c r="B9" s="196">
        <v>0</v>
      </c>
      <c r="C9" s="196"/>
      <c r="D9" s="196"/>
      <c r="E9" s="196"/>
      <c r="F9" s="196"/>
      <c r="G9" s="196"/>
      <c r="H9" s="196"/>
      <c r="I9" s="196"/>
      <c r="J9" s="196"/>
      <c r="K9" s="194"/>
      <c r="L9" s="194" t="s">
        <v>173</v>
      </c>
      <c r="M9" s="276" t="s">
        <v>174</v>
      </c>
      <c r="N9" s="554" t="s">
        <v>175</v>
      </c>
      <c r="O9" s="277" t="s">
        <v>176</v>
      </c>
      <c r="P9" s="194" t="s">
        <v>42</v>
      </c>
      <c r="Q9" s="196" t="s">
        <v>177</v>
      </c>
      <c r="R9" s="554"/>
      <c r="S9" s="230" t="s">
        <v>42</v>
      </c>
      <c r="T9" s="276" t="s">
        <v>5</v>
      </c>
      <c r="U9" s="230" t="s">
        <v>42</v>
      </c>
      <c r="V9" s="555" t="s">
        <v>178</v>
      </c>
      <c r="W9" s="229" t="s">
        <v>179</v>
      </c>
      <c r="X9" s="229" t="s">
        <v>180</v>
      </c>
      <c r="Y9" s="564" t="s">
        <v>181</v>
      </c>
      <c r="Z9" s="564" t="s">
        <v>182</v>
      </c>
      <c r="AA9" s="554" t="s">
        <v>182</v>
      </c>
      <c r="AB9" s="574" t="e">
        <f>AB10+#REF!+#REF!*#REF!+#REF!*#REF!+AB33*AR33+AB34+AB56+AB57+AB58+#REF!*#REF!+AB60*AR60+AB61+AB62+AB63+#REF!</f>
        <v>#REF!</v>
      </c>
      <c r="AC9" s="554" t="s">
        <v>182</v>
      </c>
      <c r="AD9" s="639" t="s">
        <v>183</v>
      </c>
      <c r="AE9" s="639"/>
      <c r="AF9" s="639"/>
      <c r="AG9" s="639"/>
      <c r="AH9" s="639"/>
      <c r="AI9" s="639"/>
      <c r="AJ9" s="639"/>
      <c r="AK9" s="639"/>
      <c r="AL9" s="639">
        <v>1.5</v>
      </c>
      <c r="AM9" s="639"/>
      <c r="AN9" s="660" t="s">
        <v>184</v>
      </c>
      <c r="AO9" s="660" t="s">
        <v>185</v>
      </c>
      <c r="AP9" s="590"/>
      <c r="AQ9" s="591"/>
      <c r="AR9" s="592">
        <v>1</v>
      </c>
    </row>
    <row r="10" ht="40" customHeight="1" spans="1:44">
      <c r="A10" s="275">
        <f t="shared" ref="A10:A20" si="0">ROW()-8</f>
        <v>2</v>
      </c>
      <c r="B10" s="263"/>
      <c r="C10" s="197"/>
      <c r="D10" s="197"/>
      <c r="E10" s="197"/>
      <c r="F10" s="197"/>
      <c r="G10" s="197"/>
      <c r="H10" s="197"/>
      <c r="I10" s="197"/>
      <c r="J10" s="263"/>
      <c r="K10" s="263"/>
      <c r="L10" s="263"/>
      <c r="M10" s="276" t="s">
        <v>186</v>
      </c>
      <c r="N10" s="197" t="s">
        <v>187</v>
      </c>
      <c r="O10" s="556" t="s">
        <v>188</v>
      </c>
      <c r="P10" s="194" t="s">
        <v>42</v>
      </c>
      <c r="Q10" s="196" t="s">
        <v>177</v>
      </c>
      <c r="R10" s="194"/>
      <c r="S10" s="230" t="s">
        <v>42</v>
      </c>
      <c r="T10" s="276" t="s">
        <v>189</v>
      </c>
      <c r="U10" s="221" t="s">
        <v>182</v>
      </c>
      <c r="V10" s="555" t="s">
        <v>178</v>
      </c>
      <c r="W10" s="229" t="s">
        <v>179</v>
      </c>
      <c r="X10" s="198" t="s">
        <v>180</v>
      </c>
      <c r="Y10" s="197" t="s">
        <v>181</v>
      </c>
      <c r="Z10" s="221" t="s">
        <v>182</v>
      </c>
      <c r="AA10" s="194" t="s">
        <v>182</v>
      </c>
      <c r="AB10" s="234" t="e">
        <f>AB11+AB19</f>
        <v>#REF!</v>
      </c>
      <c r="AC10" s="554" t="s">
        <v>182</v>
      </c>
      <c r="AD10" s="639"/>
      <c r="AE10" s="639"/>
      <c r="AF10" s="639"/>
      <c r="AG10" s="639"/>
      <c r="AH10" s="639"/>
      <c r="AI10" s="639"/>
      <c r="AJ10" s="639"/>
      <c r="AK10" s="639"/>
      <c r="AL10" s="639"/>
      <c r="AM10" s="639"/>
      <c r="AN10" s="660" t="s">
        <v>190</v>
      </c>
      <c r="AO10" s="660" t="s">
        <v>185</v>
      </c>
      <c r="AP10" s="243"/>
      <c r="AQ10" s="591"/>
      <c r="AR10" s="592">
        <v>1</v>
      </c>
    </row>
    <row r="11" ht="46" customHeight="1" spans="1:44">
      <c r="A11" s="275">
        <f t="shared" si="0"/>
        <v>3</v>
      </c>
      <c r="B11" s="263"/>
      <c r="C11" s="197"/>
      <c r="D11" s="197"/>
      <c r="E11" s="197"/>
      <c r="F11" s="197"/>
      <c r="G11" s="197"/>
      <c r="H11" s="197"/>
      <c r="I11" s="197"/>
      <c r="J11" s="263"/>
      <c r="K11" s="263"/>
      <c r="L11" s="263"/>
      <c r="M11" s="276" t="s">
        <v>191</v>
      </c>
      <c r="N11" s="197" t="s">
        <v>192</v>
      </c>
      <c r="O11" s="556" t="s">
        <v>193</v>
      </c>
      <c r="P11" s="194" t="s">
        <v>42</v>
      </c>
      <c r="Q11" s="196" t="s">
        <v>177</v>
      </c>
      <c r="R11" s="194"/>
      <c r="S11" s="230" t="s">
        <v>42</v>
      </c>
      <c r="T11" s="276" t="s">
        <v>189</v>
      </c>
      <c r="U11" s="221" t="s">
        <v>182</v>
      </c>
      <c r="V11" s="555" t="s">
        <v>178</v>
      </c>
      <c r="W11" s="229" t="s">
        <v>179</v>
      </c>
      <c r="X11" s="198" t="s">
        <v>180</v>
      </c>
      <c r="Y11" s="197" t="s">
        <v>181</v>
      </c>
      <c r="Z11" s="221" t="s">
        <v>182</v>
      </c>
      <c r="AA11" s="194" t="s">
        <v>182</v>
      </c>
      <c r="AB11" s="303" t="e">
        <f>AB12+AB17+AB18*AR18</f>
        <v>#REF!</v>
      </c>
      <c r="AC11" s="554" t="s">
        <v>182</v>
      </c>
      <c r="AD11" s="639"/>
      <c r="AE11" s="639"/>
      <c r="AF11" s="639"/>
      <c r="AG11" s="639"/>
      <c r="AH11" s="639"/>
      <c r="AI11" s="639"/>
      <c r="AJ11" s="639"/>
      <c r="AK11" s="639"/>
      <c r="AL11" s="639"/>
      <c r="AM11" s="639"/>
      <c r="AN11" s="660" t="s">
        <v>190</v>
      </c>
      <c r="AO11" s="660" t="s">
        <v>185</v>
      </c>
      <c r="AP11" s="243"/>
      <c r="AQ11" s="591"/>
      <c r="AR11" s="592">
        <v>1</v>
      </c>
    </row>
    <row r="12" ht="40" customHeight="1" spans="1:44">
      <c r="A12" s="275">
        <f t="shared" si="0"/>
        <v>4</v>
      </c>
      <c r="B12" s="263"/>
      <c r="C12" s="197">
        <v>1</v>
      </c>
      <c r="D12" s="197"/>
      <c r="E12" s="197"/>
      <c r="F12" s="197"/>
      <c r="G12" s="197"/>
      <c r="H12" s="197"/>
      <c r="I12" s="197"/>
      <c r="J12" s="194"/>
      <c r="K12" s="194"/>
      <c r="L12" s="276" t="s">
        <v>194</v>
      </c>
      <c r="M12" s="276" t="s">
        <v>194</v>
      </c>
      <c r="N12" s="197" t="s">
        <v>195</v>
      </c>
      <c r="O12" s="556" t="s">
        <v>196</v>
      </c>
      <c r="P12" s="194" t="s">
        <v>42</v>
      </c>
      <c r="Q12" s="196" t="s">
        <v>177</v>
      </c>
      <c r="R12" s="263"/>
      <c r="S12" s="230" t="s">
        <v>42</v>
      </c>
      <c r="T12" s="276" t="s">
        <v>189</v>
      </c>
      <c r="U12" s="221" t="s">
        <v>182</v>
      </c>
      <c r="V12" s="555" t="s">
        <v>178</v>
      </c>
      <c r="W12" s="229" t="s">
        <v>179</v>
      </c>
      <c r="X12" s="198" t="s">
        <v>197</v>
      </c>
      <c r="Y12" s="197" t="s">
        <v>181</v>
      </c>
      <c r="Z12" s="221" t="s">
        <v>182</v>
      </c>
      <c r="AA12" s="194" t="s">
        <v>182</v>
      </c>
      <c r="AB12" s="234" t="e">
        <f>AB13+AB14+AB15+AB16+#REF!+#REF!+#REF!</f>
        <v>#REF!</v>
      </c>
      <c r="AC12" s="554" t="s">
        <v>182</v>
      </c>
      <c r="AD12" s="640" t="s">
        <v>198</v>
      </c>
      <c r="AE12" s="641"/>
      <c r="AF12" s="641"/>
      <c r="AG12" s="641"/>
      <c r="AH12" s="661"/>
      <c r="AI12" s="662"/>
      <c r="AJ12" s="641"/>
      <c r="AK12" s="661"/>
      <c r="AL12" s="663">
        <f>0.0025*60</f>
        <v>0.15</v>
      </c>
      <c r="AM12" s="663"/>
      <c r="AN12" s="660" t="s">
        <v>184</v>
      </c>
      <c r="AO12" s="660" t="s">
        <v>199</v>
      </c>
      <c r="AP12" s="243"/>
      <c r="AQ12" s="591"/>
      <c r="AR12" s="592">
        <v>1</v>
      </c>
    </row>
    <row r="13" ht="40" customHeight="1" spans="1:44">
      <c r="A13" s="275">
        <f t="shared" si="0"/>
        <v>5</v>
      </c>
      <c r="B13" s="196"/>
      <c r="C13" s="197"/>
      <c r="D13" s="197">
        <v>2</v>
      </c>
      <c r="E13" s="197"/>
      <c r="F13" s="198"/>
      <c r="G13" s="198"/>
      <c r="H13" s="197"/>
      <c r="I13" s="197"/>
      <c r="J13" s="195"/>
      <c r="K13" s="277"/>
      <c r="L13" s="197"/>
      <c r="M13" s="197" t="s">
        <v>200</v>
      </c>
      <c r="N13" s="197" t="s">
        <v>201</v>
      </c>
      <c r="O13" s="556" t="s">
        <v>196</v>
      </c>
      <c r="P13" s="223" t="s">
        <v>79</v>
      </c>
      <c r="Q13" s="196" t="s">
        <v>177</v>
      </c>
      <c r="R13" s="219"/>
      <c r="S13" s="230" t="s">
        <v>42</v>
      </c>
      <c r="T13" s="276" t="s">
        <v>189</v>
      </c>
      <c r="U13" s="221" t="s">
        <v>182</v>
      </c>
      <c r="V13" s="555" t="s">
        <v>178</v>
      </c>
      <c r="W13" s="229" t="s">
        <v>179</v>
      </c>
      <c r="X13" s="198" t="s">
        <v>197</v>
      </c>
      <c r="Y13" s="197" t="s">
        <v>202</v>
      </c>
      <c r="Z13" s="197" t="s">
        <v>203</v>
      </c>
      <c r="AA13" s="196" t="s">
        <v>182</v>
      </c>
      <c r="AB13" s="234">
        <v>1.2387</v>
      </c>
      <c r="AC13" s="554" t="s">
        <v>182</v>
      </c>
      <c r="AD13" s="640"/>
      <c r="AE13" s="642"/>
      <c r="AF13" s="642"/>
      <c r="AG13" s="642"/>
      <c r="AH13" s="664">
        <v>1.3</v>
      </c>
      <c r="AI13" s="662">
        <f>AB13/AH13</f>
        <v>0.952846153846154</v>
      </c>
      <c r="AJ13" s="642"/>
      <c r="AK13" s="664"/>
      <c r="AL13" s="664"/>
      <c r="AM13" s="665"/>
      <c r="AN13" s="660" t="s">
        <v>190</v>
      </c>
      <c r="AO13" s="660"/>
      <c r="AP13" s="243"/>
      <c r="AQ13" s="591"/>
      <c r="AR13" s="593">
        <v>1</v>
      </c>
    </row>
    <row r="14" ht="40" customHeight="1" spans="1:44">
      <c r="A14" s="275">
        <f t="shared" si="0"/>
        <v>6</v>
      </c>
      <c r="B14" s="196"/>
      <c r="C14" s="197"/>
      <c r="D14" s="197">
        <v>2</v>
      </c>
      <c r="E14" s="197"/>
      <c r="F14" s="197"/>
      <c r="G14" s="197"/>
      <c r="H14" s="197"/>
      <c r="I14" s="197"/>
      <c r="J14" s="195"/>
      <c r="K14" s="277"/>
      <c r="L14" s="276" t="s">
        <v>204</v>
      </c>
      <c r="M14" s="276" t="s">
        <v>204</v>
      </c>
      <c r="N14" s="221" t="s">
        <v>205</v>
      </c>
      <c r="O14" s="222" t="s">
        <v>196</v>
      </c>
      <c r="P14" s="223" t="s">
        <v>79</v>
      </c>
      <c r="Q14" s="196" t="s">
        <v>177</v>
      </c>
      <c r="R14" s="219"/>
      <c r="S14" s="230" t="s">
        <v>42</v>
      </c>
      <c r="T14" s="276" t="s">
        <v>189</v>
      </c>
      <c r="U14" s="221" t="s">
        <v>182</v>
      </c>
      <c r="V14" s="219" t="s">
        <v>179</v>
      </c>
      <c r="W14" s="229" t="s">
        <v>178</v>
      </c>
      <c r="X14" s="198" t="s">
        <v>206</v>
      </c>
      <c r="Y14" s="197" t="s">
        <v>207</v>
      </c>
      <c r="Z14" s="221" t="s">
        <v>208</v>
      </c>
      <c r="AA14" s="196" t="s">
        <v>209</v>
      </c>
      <c r="AB14" s="234">
        <f>1.25*1.25*3.14*240*7860/1000000000</f>
        <v>0.00925515</v>
      </c>
      <c r="AC14" s="195" t="s">
        <v>182</v>
      </c>
      <c r="AD14" s="643" t="s">
        <v>210</v>
      </c>
      <c r="AE14" s="644"/>
      <c r="AF14" s="644"/>
      <c r="AG14" s="644"/>
      <c r="AH14" s="666"/>
      <c r="AI14" s="667"/>
      <c r="AJ14" s="643"/>
      <c r="AK14" s="643"/>
      <c r="AL14" s="643"/>
      <c r="AM14" s="643"/>
      <c r="AN14" s="668" t="s">
        <v>211</v>
      </c>
      <c r="AO14" s="668" t="s">
        <v>212</v>
      </c>
      <c r="AP14" s="243"/>
      <c r="AQ14" s="247"/>
      <c r="AR14" s="197">
        <v>4</v>
      </c>
    </row>
    <row r="15" ht="40" customHeight="1" spans="1:44">
      <c r="A15" s="275">
        <f t="shared" si="0"/>
        <v>7</v>
      </c>
      <c r="B15" s="196"/>
      <c r="C15" s="197"/>
      <c r="D15" s="197">
        <v>2</v>
      </c>
      <c r="E15" s="197"/>
      <c r="F15" s="197"/>
      <c r="G15" s="197"/>
      <c r="H15" s="197"/>
      <c r="I15" s="197"/>
      <c r="J15" s="195"/>
      <c r="K15" s="277"/>
      <c r="L15" s="276" t="s">
        <v>213</v>
      </c>
      <c r="M15" s="276" t="s">
        <v>213</v>
      </c>
      <c r="N15" s="221" t="s">
        <v>214</v>
      </c>
      <c r="O15" s="222" t="s">
        <v>196</v>
      </c>
      <c r="P15" s="223" t="s">
        <v>79</v>
      </c>
      <c r="Q15" s="196" t="s">
        <v>177</v>
      </c>
      <c r="R15" s="219"/>
      <c r="S15" s="230" t="s">
        <v>42</v>
      </c>
      <c r="T15" s="276" t="s">
        <v>189</v>
      </c>
      <c r="U15" s="221" t="s">
        <v>182</v>
      </c>
      <c r="V15" s="219" t="s">
        <v>179</v>
      </c>
      <c r="W15" s="229" t="s">
        <v>178</v>
      </c>
      <c r="X15" s="198" t="s">
        <v>206</v>
      </c>
      <c r="Y15" s="197" t="s">
        <v>207</v>
      </c>
      <c r="Z15" s="221" t="s">
        <v>208</v>
      </c>
      <c r="AA15" s="196" t="s">
        <v>215</v>
      </c>
      <c r="AB15" s="234">
        <f>1.25*1.25*3.14*290*7860/1000000000</f>
        <v>0.01118330625</v>
      </c>
      <c r="AC15" s="195" t="s">
        <v>182</v>
      </c>
      <c r="AD15" s="643" t="s">
        <v>210</v>
      </c>
      <c r="AE15" s="644"/>
      <c r="AF15" s="644"/>
      <c r="AG15" s="644"/>
      <c r="AH15" s="666"/>
      <c r="AI15" s="667"/>
      <c r="AJ15" s="643"/>
      <c r="AK15" s="643"/>
      <c r="AL15" s="643"/>
      <c r="AM15" s="643"/>
      <c r="AN15" s="668" t="s">
        <v>211</v>
      </c>
      <c r="AO15" s="668" t="s">
        <v>212</v>
      </c>
      <c r="AP15" s="243"/>
      <c r="AQ15" s="247"/>
      <c r="AR15" s="197">
        <v>1</v>
      </c>
    </row>
    <row r="16" ht="40" customHeight="1" spans="1:44">
      <c r="A16" s="275">
        <f t="shared" si="0"/>
        <v>8</v>
      </c>
      <c r="B16" s="196"/>
      <c r="C16" s="197"/>
      <c r="D16" s="197">
        <v>2</v>
      </c>
      <c r="E16" s="197"/>
      <c r="F16" s="197"/>
      <c r="G16" s="197"/>
      <c r="H16" s="197"/>
      <c r="I16" s="197"/>
      <c r="J16" s="195"/>
      <c r="K16" s="277"/>
      <c r="L16" s="276" t="s">
        <v>216</v>
      </c>
      <c r="M16" s="276" t="s">
        <v>216</v>
      </c>
      <c r="N16" s="221" t="s">
        <v>217</v>
      </c>
      <c r="O16" s="222" t="s">
        <v>196</v>
      </c>
      <c r="P16" s="223" t="s">
        <v>79</v>
      </c>
      <c r="Q16" s="196" t="s">
        <v>177</v>
      </c>
      <c r="R16" s="219"/>
      <c r="S16" s="230" t="s">
        <v>42</v>
      </c>
      <c r="T16" s="276" t="s">
        <v>189</v>
      </c>
      <c r="U16" s="221" t="s">
        <v>182</v>
      </c>
      <c r="V16" s="219" t="s">
        <v>179</v>
      </c>
      <c r="W16" s="229" t="s">
        <v>178</v>
      </c>
      <c r="X16" s="198" t="s">
        <v>206</v>
      </c>
      <c r="Y16" s="197" t="s">
        <v>207</v>
      </c>
      <c r="Z16" s="221" t="s">
        <v>208</v>
      </c>
      <c r="AA16" s="196" t="s">
        <v>218</v>
      </c>
      <c r="AB16" s="234">
        <v>0.0068</v>
      </c>
      <c r="AC16" s="195"/>
      <c r="AD16" s="643" t="s">
        <v>210</v>
      </c>
      <c r="AE16" s="644"/>
      <c r="AF16" s="644"/>
      <c r="AG16" s="644"/>
      <c r="AH16" s="666"/>
      <c r="AI16" s="667"/>
      <c r="AJ16" s="643"/>
      <c r="AK16" s="643"/>
      <c r="AL16" s="643"/>
      <c r="AM16" s="643"/>
      <c r="AN16" s="668" t="s">
        <v>211</v>
      </c>
      <c r="AO16" s="668" t="s">
        <v>212</v>
      </c>
      <c r="AP16" s="243"/>
      <c r="AQ16" s="247"/>
      <c r="AR16" s="197">
        <v>4</v>
      </c>
    </row>
    <row r="17" ht="40" customHeight="1" spans="1:44">
      <c r="A17" s="275">
        <f t="shared" si="0"/>
        <v>9</v>
      </c>
      <c r="B17" s="196"/>
      <c r="C17" s="197">
        <v>1</v>
      </c>
      <c r="D17" s="197"/>
      <c r="E17" s="198"/>
      <c r="F17" s="198"/>
      <c r="G17" s="197"/>
      <c r="H17" s="197"/>
      <c r="I17" s="197"/>
      <c r="J17" s="195"/>
      <c r="K17" s="220"/>
      <c r="L17" s="195" t="s">
        <v>219</v>
      </c>
      <c r="M17" s="276" t="s">
        <v>219</v>
      </c>
      <c r="N17" s="197" t="s">
        <v>220</v>
      </c>
      <c r="O17" s="278" t="s">
        <v>221</v>
      </c>
      <c r="P17" s="198" t="s">
        <v>95</v>
      </c>
      <c r="Q17" s="196" t="s">
        <v>177</v>
      </c>
      <c r="R17" s="219"/>
      <c r="S17" s="230" t="s">
        <v>42</v>
      </c>
      <c r="T17" s="221" t="s">
        <v>189</v>
      </c>
      <c r="U17" s="221" t="s">
        <v>182</v>
      </c>
      <c r="V17" s="555" t="s">
        <v>178</v>
      </c>
      <c r="W17" s="229" t="s">
        <v>179</v>
      </c>
      <c r="X17" s="198" t="s">
        <v>197</v>
      </c>
      <c r="Y17" s="197" t="s">
        <v>181</v>
      </c>
      <c r="Z17" s="221" t="s">
        <v>182</v>
      </c>
      <c r="AA17" s="196" t="s">
        <v>182</v>
      </c>
      <c r="AB17" s="234">
        <v>0.2</v>
      </c>
      <c r="AC17" s="554" t="s">
        <v>182</v>
      </c>
      <c r="AD17" s="639" t="s">
        <v>222</v>
      </c>
      <c r="AE17" s="639"/>
      <c r="AF17" s="639"/>
      <c r="AG17" s="639"/>
      <c r="AH17" s="639"/>
      <c r="AI17" s="639"/>
      <c r="AJ17" s="639"/>
      <c r="AK17" s="639"/>
      <c r="AL17" s="639"/>
      <c r="AM17" s="639"/>
      <c r="AN17" s="660" t="s">
        <v>184</v>
      </c>
      <c r="AO17" s="660" t="s">
        <v>223</v>
      </c>
      <c r="AP17" s="243"/>
      <c r="AQ17" s="591"/>
      <c r="AR17" s="593">
        <v>1</v>
      </c>
    </row>
    <row r="18" ht="40" customHeight="1" spans="1:44">
      <c r="A18" s="275">
        <f t="shared" si="0"/>
        <v>10</v>
      </c>
      <c r="B18" s="196"/>
      <c r="C18" s="197">
        <v>1</v>
      </c>
      <c r="D18" s="197"/>
      <c r="E18" s="198"/>
      <c r="F18" s="198"/>
      <c r="G18" s="197"/>
      <c r="H18" s="197"/>
      <c r="I18" s="197"/>
      <c r="J18" s="195"/>
      <c r="K18" s="220"/>
      <c r="L18" s="195" t="s">
        <v>224</v>
      </c>
      <c r="M18" s="276" t="s">
        <v>225</v>
      </c>
      <c r="N18" s="197" t="s">
        <v>226</v>
      </c>
      <c r="O18" s="279" t="s">
        <v>182</v>
      </c>
      <c r="P18" s="198" t="s">
        <v>95</v>
      </c>
      <c r="Q18" s="196" t="s">
        <v>177</v>
      </c>
      <c r="R18" s="295"/>
      <c r="S18" s="230" t="s">
        <v>42</v>
      </c>
      <c r="T18" s="221" t="s">
        <v>189</v>
      </c>
      <c r="U18" s="221" t="s">
        <v>182</v>
      </c>
      <c r="V18" s="229" t="s">
        <v>179</v>
      </c>
      <c r="W18" s="555" t="s">
        <v>178</v>
      </c>
      <c r="X18" s="196" t="s">
        <v>206</v>
      </c>
      <c r="Y18" s="221" t="s">
        <v>182</v>
      </c>
      <c r="Z18" s="221" t="s">
        <v>182</v>
      </c>
      <c r="AA18" s="196" t="s">
        <v>182</v>
      </c>
      <c r="AB18" s="234">
        <v>0.001</v>
      </c>
      <c r="AC18" s="554" t="s">
        <v>182</v>
      </c>
      <c r="AD18" s="639"/>
      <c r="AE18" s="639"/>
      <c r="AF18" s="639"/>
      <c r="AG18" s="639"/>
      <c r="AH18" s="639"/>
      <c r="AI18" s="639"/>
      <c r="AJ18" s="639"/>
      <c r="AK18" s="639"/>
      <c r="AL18" s="639"/>
      <c r="AM18" s="639"/>
      <c r="AN18" s="660" t="s">
        <v>211</v>
      </c>
      <c r="AO18" s="660" t="s">
        <v>227</v>
      </c>
      <c r="AP18" s="243"/>
      <c r="AQ18" s="591"/>
      <c r="AR18" s="593">
        <v>26</v>
      </c>
    </row>
    <row r="19" ht="40" customHeight="1" spans="1:44">
      <c r="A19" s="275">
        <f t="shared" si="0"/>
        <v>11</v>
      </c>
      <c r="B19" s="196"/>
      <c r="C19" s="197"/>
      <c r="D19" s="197"/>
      <c r="E19" s="198"/>
      <c r="F19" s="198"/>
      <c r="G19" s="197"/>
      <c r="H19" s="197"/>
      <c r="I19" s="197"/>
      <c r="J19" s="195"/>
      <c r="K19" s="220"/>
      <c r="L19" s="276"/>
      <c r="M19" s="276" t="s">
        <v>228</v>
      </c>
      <c r="N19" s="197" t="s">
        <v>229</v>
      </c>
      <c r="O19" s="279" t="s">
        <v>230</v>
      </c>
      <c r="P19" s="198" t="s">
        <v>42</v>
      </c>
      <c r="Q19" s="196" t="s">
        <v>177</v>
      </c>
      <c r="R19" s="295"/>
      <c r="S19" s="230" t="s">
        <v>42</v>
      </c>
      <c r="T19" s="221" t="s">
        <v>189</v>
      </c>
      <c r="U19" s="221" t="s">
        <v>182</v>
      </c>
      <c r="V19" s="555" t="s">
        <v>178</v>
      </c>
      <c r="W19" s="229" t="s">
        <v>179</v>
      </c>
      <c r="X19" s="198" t="s">
        <v>197</v>
      </c>
      <c r="Y19" s="197" t="s">
        <v>181</v>
      </c>
      <c r="Z19" s="196" t="s">
        <v>182</v>
      </c>
      <c r="AA19" s="196" t="s">
        <v>182</v>
      </c>
      <c r="AB19" s="303" t="e">
        <f>AB20+AB21*AR21+AB22+AB24+#REF!*#REF!</f>
        <v>#REF!</v>
      </c>
      <c r="AC19" s="554" t="s">
        <v>182</v>
      </c>
      <c r="AD19" s="639"/>
      <c r="AE19" s="639"/>
      <c r="AF19" s="639"/>
      <c r="AG19" s="639"/>
      <c r="AH19" s="639"/>
      <c r="AI19" s="639"/>
      <c r="AJ19" s="639"/>
      <c r="AK19" s="639"/>
      <c r="AL19" s="639"/>
      <c r="AM19" s="639"/>
      <c r="AN19" s="660" t="s">
        <v>190</v>
      </c>
      <c r="AO19" s="660"/>
      <c r="AP19" s="243"/>
      <c r="AQ19" s="591"/>
      <c r="AR19" s="593">
        <v>1</v>
      </c>
    </row>
    <row r="20" s="259" customFormat="1" ht="40" customHeight="1" spans="1:45">
      <c r="A20" s="275">
        <f t="shared" si="0"/>
        <v>12</v>
      </c>
      <c r="B20" s="196"/>
      <c r="C20" s="197">
        <v>1</v>
      </c>
      <c r="D20" s="197"/>
      <c r="E20" s="198"/>
      <c r="F20" s="198"/>
      <c r="G20" s="197"/>
      <c r="H20" s="197"/>
      <c r="I20" s="197"/>
      <c r="J20" s="195"/>
      <c r="K20" s="220"/>
      <c r="L20" s="195" t="s">
        <v>231</v>
      </c>
      <c r="M20" s="276" t="s">
        <v>232</v>
      </c>
      <c r="N20" s="197" t="s">
        <v>233</v>
      </c>
      <c r="O20" s="556" t="s">
        <v>196</v>
      </c>
      <c r="P20" s="198" t="s">
        <v>79</v>
      </c>
      <c r="Q20" s="196" t="s">
        <v>177</v>
      </c>
      <c r="R20" s="295"/>
      <c r="S20" s="230" t="s">
        <v>79</v>
      </c>
      <c r="T20" s="221" t="s">
        <v>189</v>
      </c>
      <c r="U20" s="221" t="s">
        <v>182</v>
      </c>
      <c r="V20" s="555" t="s">
        <v>179</v>
      </c>
      <c r="W20" s="229" t="s">
        <v>178</v>
      </c>
      <c r="X20" s="198" t="s">
        <v>197</v>
      </c>
      <c r="Y20" s="197" t="s">
        <v>181</v>
      </c>
      <c r="Z20" s="196" t="s">
        <v>182</v>
      </c>
      <c r="AA20" s="196" t="s">
        <v>182</v>
      </c>
      <c r="AB20" s="234" t="e">
        <f>#REF!+#REF!+#REF!+#REF!+#REF!+#REF!+#REF!+#REF!+#REF!+#REF!</f>
        <v>#REF!</v>
      </c>
      <c r="AC20" s="554"/>
      <c r="AD20" s="643" t="s">
        <v>234</v>
      </c>
      <c r="AE20" s="642"/>
      <c r="AF20" s="642"/>
      <c r="AG20" s="642"/>
      <c r="AH20" s="664"/>
      <c r="AI20" s="669"/>
      <c r="AJ20" s="670">
        <v>10</v>
      </c>
      <c r="AK20" s="664"/>
      <c r="AL20" s="665">
        <f>9*AJ20/600+10*8/60</f>
        <v>1.48333333333333</v>
      </c>
      <c r="AM20" s="671">
        <v>1</v>
      </c>
      <c r="AN20" s="672" t="s">
        <v>184</v>
      </c>
      <c r="AO20" s="672" t="s">
        <v>235</v>
      </c>
      <c r="AP20" s="243"/>
      <c r="AQ20" s="591"/>
      <c r="AR20" s="593">
        <v>1</v>
      </c>
      <c r="AS20" s="178"/>
    </row>
    <row r="21" ht="40" customHeight="1" spans="1:44">
      <c r="A21" s="275">
        <f t="shared" ref="A21:A30" si="1">ROW()-8</f>
        <v>13</v>
      </c>
      <c r="B21" s="196"/>
      <c r="C21" s="197">
        <v>1</v>
      </c>
      <c r="D21" s="197"/>
      <c r="E21" s="198"/>
      <c r="F21" s="198"/>
      <c r="G21" s="197"/>
      <c r="H21" s="197"/>
      <c r="I21" s="197"/>
      <c r="J21" s="195"/>
      <c r="K21" s="220"/>
      <c r="L21" s="195" t="s">
        <v>236</v>
      </c>
      <c r="M21" s="276" t="s">
        <v>236</v>
      </c>
      <c r="N21" s="197" t="s">
        <v>237</v>
      </c>
      <c r="O21" s="279" t="s">
        <v>238</v>
      </c>
      <c r="P21" s="198" t="s">
        <v>79</v>
      </c>
      <c r="Q21" s="196" t="s">
        <v>177</v>
      </c>
      <c r="R21" s="295"/>
      <c r="S21" s="230" t="s">
        <v>42</v>
      </c>
      <c r="T21" s="276" t="s">
        <v>236</v>
      </c>
      <c r="U21" s="221" t="s">
        <v>42</v>
      </c>
      <c r="V21" s="229" t="s">
        <v>178</v>
      </c>
      <c r="W21" s="555" t="s">
        <v>179</v>
      </c>
      <c r="X21" s="198" t="s">
        <v>197</v>
      </c>
      <c r="Y21" s="197" t="s">
        <v>181</v>
      </c>
      <c r="Z21" s="221" t="s">
        <v>182</v>
      </c>
      <c r="AA21" s="196" t="s">
        <v>182</v>
      </c>
      <c r="AB21" s="234">
        <v>1.3844</v>
      </c>
      <c r="AC21" s="554" t="s">
        <v>239</v>
      </c>
      <c r="AD21" s="639"/>
      <c r="AE21" s="639"/>
      <c r="AF21" s="639"/>
      <c r="AG21" s="639"/>
      <c r="AH21" s="639"/>
      <c r="AI21" s="639"/>
      <c r="AJ21" s="639"/>
      <c r="AK21" s="639"/>
      <c r="AL21" s="639"/>
      <c r="AM21" s="639"/>
      <c r="AN21" s="672" t="s">
        <v>211</v>
      </c>
      <c r="AO21" s="660" t="s">
        <v>240</v>
      </c>
      <c r="AP21" s="243"/>
      <c r="AQ21" s="591"/>
      <c r="AR21" s="593">
        <v>2</v>
      </c>
    </row>
    <row r="22" ht="40" customHeight="1" spans="1:44">
      <c r="A22" s="275">
        <f t="shared" si="1"/>
        <v>14</v>
      </c>
      <c r="B22" s="196"/>
      <c r="C22" s="197">
        <v>1</v>
      </c>
      <c r="D22" s="197"/>
      <c r="E22" s="198"/>
      <c r="F22" s="198"/>
      <c r="G22" s="197"/>
      <c r="H22" s="197"/>
      <c r="I22" s="197"/>
      <c r="J22" s="195"/>
      <c r="K22" s="220"/>
      <c r="L22" s="195" t="s">
        <v>241</v>
      </c>
      <c r="M22" s="276" t="s">
        <v>242</v>
      </c>
      <c r="N22" s="197" t="s">
        <v>243</v>
      </c>
      <c r="O22" s="279" t="s">
        <v>244</v>
      </c>
      <c r="P22" s="198" t="s">
        <v>95</v>
      </c>
      <c r="Q22" s="196" t="s">
        <v>177</v>
      </c>
      <c r="R22" s="295"/>
      <c r="S22" s="230" t="s">
        <v>42</v>
      </c>
      <c r="T22" s="221" t="s">
        <v>189</v>
      </c>
      <c r="U22" s="221" t="s">
        <v>182</v>
      </c>
      <c r="V22" s="555" t="s">
        <v>179</v>
      </c>
      <c r="W22" s="229" t="s">
        <v>178</v>
      </c>
      <c r="X22" s="196" t="s">
        <v>245</v>
      </c>
      <c r="Y22" s="197" t="s">
        <v>246</v>
      </c>
      <c r="Z22" s="221" t="s">
        <v>247</v>
      </c>
      <c r="AA22" s="196" t="s">
        <v>248</v>
      </c>
      <c r="AB22" s="234">
        <v>0.1328</v>
      </c>
      <c r="AC22" s="554" t="s">
        <v>239</v>
      </c>
      <c r="AD22" s="639"/>
      <c r="AE22" s="639"/>
      <c r="AF22" s="639"/>
      <c r="AG22" s="639"/>
      <c r="AH22" s="639"/>
      <c r="AI22" s="639"/>
      <c r="AJ22" s="639"/>
      <c r="AK22" s="639"/>
      <c r="AL22" s="639"/>
      <c r="AM22" s="639"/>
      <c r="AN22" s="672" t="s">
        <v>211</v>
      </c>
      <c r="AO22" s="660" t="s">
        <v>240</v>
      </c>
      <c r="AP22" s="243"/>
      <c r="AQ22" s="591"/>
      <c r="AR22" s="593">
        <v>1</v>
      </c>
    </row>
    <row r="23" ht="40" customHeight="1" spans="1:44">
      <c r="A23" s="275">
        <f t="shared" si="1"/>
        <v>15</v>
      </c>
      <c r="B23" s="196"/>
      <c r="C23" s="197">
        <v>1</v>
      </c>
      <c r="D23" s="197"/>
      <c r="E23" s="198"/>
      <c r="F23" s="198"/>
      <c r="G23" s="197"/>
      <c r="H23" s="197"/>
      <c r="I23" s="197"/>
      <c r="J23" s="195"/>
      <c r="K23" s="220"/>
      <c r="L23" s="195" t="s">
        <v>249</v>
      </c>
      <c r="M23" s="276"/>
      <c r="N23" s="197" t="s">
        <v>250</v>
      </c>
      <c r="O23" s="609" t="s">
        <v>244</v>
      </c>
      <c r="P23" s="198" t="s">
        <v>79</v>
      </c>
      <c r="Q23" s="196" t="s">
        <v>251</v>
      </c>
      <c r="R23" s="295"/>
      <c r="S23" s="230" t="s">
        <v>42</v>
      </c>
      <c r="T23" s="221" t="s">
        <v>189</v>
      </c>
      <c r="U23" s="221" t="s">
        <v>182</v>
      </c>
      <c r="V23" s="555" t="s">
        <v>179</v>
      </c>
      <c r="W23" s="229" t="s">
        <v>178</v>
      </c>
      <c r="X23" s="198" t="s">
        <v>252</v>
      </c>
      <c r="Y23" s="197" t="s">
        <v>181</v>
      </c>
      <c r="Z23" s="221" t="s">
        <v>182</v>
      </c>
      <c r="AA23" s="196" t="s">
        <v>182</v>
      </c>
      <c r="AB23" s="234">
        <f>AB24</f>
        <v>0.6453</v>
      </c>
      <c r="AC23" s="554" t="s">
        <v>239</v>
      </c>
      <c r="AD23" s="643" t="s">
        <v>239</v>
      </c>
      <c r="AE23" s="642"/>
      <c r="AF23" s="642"/>
      <c r="AG23" s="642"/>
      <c r="AH23" s="664"/>
      <c r="AI23" s="669"/>
      <c r="AJ23" s="642"/>
      <c r="AK23" s="664">
        <f>SUM(AK25:AK28)</f>
        <v>0.06101556</v>
      </c>
      <c r="AL23" s="665">
        <f>0.001*60</f>
        <v>0.06</v>
      </c>
      <c r="AM23" s="671">
        <v>7</v>
      </c>
      <c r="AN23" s="672" t="s">
        <v>184</v>
      </c>
      <c r="AO23" s="672" t="s">
        <v>253</v>
      </c>
      <c r="AP23" s="243"/>
      <c r="AQ23" s="591"/>
      <c r="AR23" s="593">
        <v>1</v>
      </c>
    </row>
    <row r="24" ht="40" customHeight="1" spans="1:44">
      <c r="A24" s="275">
        <f t="shared" si="1"/>
        <v>16</v>
      </c>
      <c r="B24" s="196"/>
      <c r="C24" s="197"/>
      <c r="D24" s="197">
        <v>2</v>
      </c>
      <c r="E24" s="198"/>
      <c r="F24" s="198"/>
      <c r="G24" s="197"/>
      <c r="H24" s="197"/>
      <c r="I24" s="197"/>
      <c r="J24" s="195"/>
      <c r="K24" s="220"/>
      <c r="L24" s="195" t="s">
        <v>254</v>
      </c>
      <c r="M24" s="276" t="s">
        <v>255</v>
      </c>
      <c r="N24" s="197" t="s">
        <v>256</v>
      </c>
      <c r="O24" s="556" t="s">
        <v>244</v>
      </c>
      <c r="P24" s="198" t="s">
        <v>79</v>
      </c>
      <c r="Q24" s="196" t="s">
        <v>177</v>
      </c>
      <c r="R24" s="295"/>
      <c r="S24" s="230" t="s">
        <v>42</v>
      </c>
      <c r="T24" s="221" t="s">
        <v>189</v>
      </c>
      <c r="U24" s="221" t="s">
        <v>182</v>
      </c>
      <c r="V24" s="555" t="s">
        <v>179</v>
      </c>
      <c r="W24" s="229" t="s">
        <v>178</v>
      </c>
      <c r="X24" s="198" t="s">
        <v>197</v>
      </c>
      <c r="Y24" s="197" t="s">
        <v>181</v>
      </c>
      <c r="Z24" s="221" t="s">
        <v>182</v>
      </c>
      <c r="AA24" s="196" t="s">
        <v>182</v>
      </c>
      <c r="AB24" s="234">
        <f>AB25+AB26*AR26+AB27*AR27+AB28</f>
        <v>0.6453</v>
      </c>
      <c r="AC24" s="554" t="s">
        <v>239</v>
      </c>
      <c r="AD24" s="643" t="s">
        <v>234</v>
      </c>
      <c r="AE24" s="642"/>
      <c r="AF24" s="642"/>
      <c r="AG24" s="642"/>
      <c r="AH24" s="664"/>
      <c r="AI24" s="669"/>
      <c r="AJ24" s="642">
        <v>20</v>
      </c>
      <c r="AK24" s="664"/>
      <c r="AL24" s="665">
        <f>9*AJ24/600+10*6/60</f>
        <v>1.3</v>
      </c>
      <c r="AM24" s="671">
        <v>1</v>
      </c>
      <c r="AN24" s="672" t="s">
        <v>184</v>
      </c>
      <c r="AO24" s="672" t="s">
        <v>235</v>
      </c>
      <c r="AP24" s="243"/>
      <c r="AQ24" s="591"/>
      <c r="AR24" s="593">
        <v>1</v>
      </c>
    </row>
    <row r="25" ht="40" customHeight="1" spans="1:44">
      <c r="A25" s="275">
        <f t="shared" si="1"/>
        <v>17</v>
      </c>
      <c r="B25" s="196"/>
      <c r="C25" s="197"/>
      <c r="D25" s="197"/>
      <c r="E25" s="198">
        <v>3</v>
      </c>
      <c r="F25" s="198"/>
      <c r="G25" s="197"/>
      <c r="H25" s="197"/>
      <c r="I25" s="197"/>
      <c r="J25" s="195"/>
      <c r="K25" s="220"/>
      <c r="L25" s="195" t="s">
        <v>257</v>
      </c>
      <c r="M25" s="276" t="s">
        <v>96</v>
      </c>
      <c r="N25" s="197" t="s">
        <v>258</v>
      </c>
      <c r="O25" s="556" t="s">
        <v>244</v>
      </c>
      <c r="P25" s="198" t="s">
        <v>95</v>
      </c>
      <c r="Q25" s="196" t="s">
        <v>177</v>
      </c>
      <c r="R25" s="295"/>
      <c r="S25" s="230" t="s">
        <v>42</v>
      </c>
      <c r="T25" s="221" t="s">
        <v>189</v>
      </c>
      <c r="U25" s="221" t="s">
        <v>182</v>
      </c>
      <c r="V25" s="555" t="s">
        <v>179</v>
      </c>
      <c r="W25" s="229" t="s">
        <v>178</v>
      </c>
      <c r="X25" s="196" t="s">
        <v>245</v>
      </c>
      <c r="Y25" s="600" t="s">
        <v>259</v>
      </c>
      <c r="Z25" s="221" t="s">
        <v>260</v>
      </c>
      <c r="AA25" s="196" t="s">
        <v>261</v>
      </c>
      <c r="AB25" s="234">
        <v>0.3427</v>
      </c>
      <c r="AC25" s="195" t="s">
        <v>182</v>
      </c>
      <c r="AD25" s="643" t="s">
        <v>262</v>
      </c>
      <c r="AE25" s="642">
        <v>357</v>
      </c>
      <c r="AF25" s="642">
        <v>22</v>
      </c>
      <c r="AG25" s="642">
        <v>2</v>
      </c>
      <c r="AH25" s="664">
        <f>AE25*0.9864/1000</f>
        <v>0.3521448</v>
      </c>
      <c r="AI25" s="669">
        <f>AB25/AH25</f>
        <v>0.973179214913865</v>
      </c>
      <c r="AJ25" s="642"/>
      <c r="AK25" s="664">
        <f>AE25*AF25*3.14/1000000</f>
        <v>0.02466156</v>
      </c>
      <c r="AL25" s="665">
        <f>0.0028*60</f>
        <v>0.168</v>
      </c>
      <c r="AM25" s="671">
        <v>1</v>
      </c>
      <c r="AN25" s="672" t="s">
        <v>184</v>
      </c>
      <c r="AO25" s="672" t="s">
        <v>263</v>
      </c>
      <c r="AP25" s="243"/>
      <c r="AQ25" s="591"/>
      <c r="AR25" s="593">
        <v>1</v>
      </c>
    </row>
    <row r="26" ht="40" customHeight="1" spans="1:44">
      <c r="A26" s="275">
        <f t="shared" si="1"/>
        <v>18</v>
      </c>
      <c r="B26" s="196"/>
      <c r="C26" s="197"/>
      <c r="D26" s="197"/>
      <c r="E26" s="198">
        <v>3</v>
      </c>
      <c r="F26" s="198"/>
      <c r="G26" s="197"/>
      <c r="H26" s="197"/>
      <c r="I26" s="197"/>
      <c r="J26" s="195"/>
      <c r="K26" s="220"/>
      <c r="L26" s="195" t="s">
        <v>264</v>
      </c>
      <c r="M26" s="276" t="s">
        <v>265</v>
      </c>
      <c r="N26" s="197" t="s">
        <v>266</v>
      </c>
      <c r="O26" s="556" t="s">
        <v>244</v>
      </c>
      <c r="P26" s="198" t="s">
        <v>95</v>
      </c>
      <c r="Q26" s="196" t="s">
        <v>177</v>
      </c>
      <c r="R26" s="295"/>
      <c r="S26" s="230" t="s">
        <v>42</v>
      </c>
      <c r="T26" s="221" t="s">
        <v>189</v>
      </c>
      <c r="U26" s="221" t="s">
        <v>182</v>
      </c>
      <c r="V26" s="555" t="s">
        <v>179</v>
      </c>
      <c r="W26" s="229" t="s">
        <v>178</v>
      </c>
      <c r="X26" s="196" t="s">
        <v>267</v>
      </c>
      <c r="Y26" s="197" t="s">
        <v>268</v>
      </c>
      <c r="Z26" s="221" t="s">
        <v>269</v>
      </c>
      <c r="AA26" s="196" t="s">
        <v>270</v>
      </c>
      <c r="AB26" s="234">
        <v>0.1009</v>
      </c>
      <c r="AC26" s="195" t="s">
        <v>182</v>
      </c>
      <c r="AD26" s="643" t="s">
        <v>271</v>
      </c>
      <c r="AE26" s="642">
        <v>124</v>
      </c>
      <c r="AF26" s="642">
        <v>80</v>
      </c>
      <c r="AG26" s="642">
        <v>2.5</v>
      </c>
      <c r="AH26" s="664">
        <f>AE26*AF26*AG26*7860/1000000000</f>
        <v>0.194928</v>
      </c>
      <c r="AI26" s="669">
        <f>AB26/AH26</f>
        <v>0.517627021259132</v>
      </c>
      <c r="AJ26" s="642"/>
      <c r="AK26" s="664">
        <f>AE26*AF26*2/1000000</f>
        <v>0.01984</v>
      </c>
      <c r="AL26" s="665"/>
      <c r="AM26" s="665"/>
      <c r="AN26" s="672" t="s">
        <v>211</v>
      </c>
      <c r="AO26" s="672" t="s">
        <v>272</v>
      </c>
      <c r="AP26" s="243"/>
      <c r="AQ26" s="591"/>
      <c r="AR26" s="593">
        <v>2</v>
      </c>
    </row>
    <row r="27" ht="40" customHeight="1" spans="1:44">
      <c r="A27" s="275">
        <f t="shared" si="1"/>
        <v>19</v>
      </c>
      <c r="B27" s="196"/>
      <c r="C27" s="197"/>
      <c r="D27" s="197"/>
      <c r="E27" s="198">
        <v>3</v>
      </c>
      <c r="F27" s="198"/>
      <c r="G27" s="197"/>
      <c r="H27" s="197"/>
      <c r="I27" s="197"/>
      <c r="J27" s="195"/>
      <c r="K27" s="220"/>
      <c r="L27" s="195" t="s">
        <v>273</v>
      </c>
      <c r="M27" s="276" t="s">
        <v>274</v>
      </c>
      <c r="N27" s="197" t="s">
        <v>275</v>
      </c>
      <c r="O27" s="556" t="s">
        <v>244</v>
      </c>
      <c r="P27" s="198" t="s">
        <v>95</v>
      </c>
      <c r="Q27" s="196" t="s">
        <v>177</v>
      </c>
      <c r="R27" s="295"/>
      <c r="S27" s="230" t="s">
        <v>42</v>
      </c>
      <c r="T27" s="221" t="s">
        <v>189</v>
      </c>
      <c r="U27" s="221" t="s">
        <v>182</v>
      </c>
      <c r="V27" s="555" t="s">
        <v>179</v>
      </c>
      <c r="W27" s="229" t="s">
        <v>178</v>
      </c>
      <c r="X27" s="196" t="s">
        <v>267</v>
      </c>
      <c r="Y27" s="197" t="s">
        <v>276</v>
      </c>
      <c r="Z27" s="221" t="s">
        <v>269</v>
      </c>
      <c r="AA27" s="196" t="s">
        <v>277</v>
      </c>
      <c r="AB27" s="234">
        <v>0.0374</v>
      </c>
      <c r="AC27" s="195" t="s">
        <v>182</v>
      </c>
      <c r="AD27" s="643" t="s">
        <v>271</v>
      </c>
      <c r="AE27" s="642">
        <v>72</v>
      </c>
      <c r="AF27" s="642">
        <v>71</v>
      </c>
      <c r="AG27" s="642">
        <v>2</v>
      </c>
      <c r="AH27" s="664">
        <f>AE27*AF27*AG27*7860/1000000000</f>
        <v>0.08036064</v>
      </c>
      <c r="AI27" s="669">
        <f>AB27/AH27</f>
        <v>0.465401967928578</v>
      </c>
      <c r="AJ27" s="642"/>
      <c r="AK27" s="664">
        <f>AE27*AF27*2/1000000</f>
        <v>0.010224</v>
      </c>
      <c r="AL27" s="665"/>
      <c r="AM27" s="665"/>
      <c r="AN27" s="672" t="s">
        <v>211</v>
      </c>
      <c r="AO27" s="672" t="s">
        <v>278</v>
      </c>
      <c r="AP27" s="243"/>
      <c r="AQ27" s="591"/>
      <c r="AR27" s="593">
        <v>2</v>
      </c>
    </row>
    <row r="28" ht="40" customHeight="1" spans="1:44">
      <c r="A28" s="275">
        <f t="shared" si="1"/>
        <v>20</v>
      </c>
      <c r="B28" s="196"/>
      <c r="C28" s="197"/>
      <c r="D28" s="197"/>
      <c r="E28" s="198">
        <v>3</v>
      </c>
      <c r="F28" s="198"/>
      <c r="G28" s="197"/>
      <c r="H28" s="197"/>
      <c r="I28" s="197"/>
      <c r="J28" s="195"/>
      <c r="K28" s="220"/>
      <c r="L28" s="195" t="s">
        <v>279</v>
      </c>
      <c r="M28" s="276" t="s">
        <v>111</v>
      </c>
      <c r="N28" s="197" t="s">
        <v>112</v>
      </c>
      <c r="O28" s="556" t="s">
        <v>244</v>
      </c>
      <c r="P28" s="198" t="s">
        <v>95</v>
      </c>
      <c r="Q28" s="196" t="s">
        <v>177</v>
      </c>
      <c r="R28" s="295"/>
      <c r="S28" s="230" t="s">
        <v>42</v>
      </c>
      <c r="T28" s="221" t="s">
        <v>189</v>
      </c>
      <c r="U28" s="221" t="s">
        <v>182</v>
      </c>
      <c r="V28" s="555" t="s">
        <v>179</v>
      </c>
      <c r="W28" s="229" t="s">
        <v>178</v>
      </c>
      <c r="X28" s="196" t="s">
        <v>267</v>
      </c>
      <c r="Y28" s="197" t="s">
        <v>280</v>
      </c>
      <c r="Z28" s="221" t="s">
        <v>281</v>
      </c>
      <c r="AA28" s="196" t="s">
        <v>282</v>
      </c>
      <c r="AB28" s="234">
        <v>0.026</v>
      </c>
      <c r="AC28" s="195" t="s">
        <v>182</v>
      </c>
      <c r="AD28" s="643" t="s">
        <v>271</v>
      </c>
      <c r="AE28" s="642">
        <v>85</v>
      </c>
      <c r="AF28" s="642">
        <v>37</v>
      </c>
      <c r="AG28" s="642">
        <v>2</v>
      </c>
      <c r="AH28" s="664">
        <f>AE28*AF28*AG28*7860/1000000000</f>
        <v>0.0494394</v>
      </c>
      <c r="AI28" s="669">
        <f>AB28/AH28</f>
        <v>0.525896349874796</v>
      </c>
      <c r="AJ28" s="642"/>
      <c r="AK28" s="664">
        <f>AE28*AF28*2/1000000</f>
        <v>0.00629</v>
      </c>
      <c r="AL28" s="665"/>
      <c r="AM28" s="665"/>
      <c r="AN28" s="672" t="s">
        <v>211</v>
      </c>
      <c r="AO28" s="672" t="s">
        <v>283</v>
      </c>
      <c r="AP28" s="243"/>
      <c r="AQ28" s="591"/>
      <c r="AR28" s="593">
        <v>1</v>
      </c>
    </row>
    <row r="29" ht="40" customHeight="1" spans="1:44">
      <c r="A29" s="275">
        <f t="shared" si="1"/>
        <v>21</v>
      </c>
      <c r="B29" s="196"/>
      <c r="C29" s="197">
        <v>1</v>
      </c>
      <c r="D29" s="197"/>
      <c r="E29" s="264"/>
      <c r="F29" s="198"/>
      <c r="G29" s="197"/>
      <c r="H29" s="197"/>
      <c r="I29" s="197"/>
      <c r="J29" s="195"/>
      <c r="K29" s="220"/>
      <c r="L29" s="195" t="s">
        <v>284</v>
      </c>
      <c r="M29" s="276"/>
      <c r="N29" s="197" t="s">
        <v>285</v>
      </c>
      <c r="O29" s="556" t="s">
        <v>286</v>
      </c>
      <c r="P29" s="223" t="s">
        <v>95</v>
      </c>
      <c r="Q29" s="196" t="s">
        <v>251</v>
      </c>
      <c r="R29" s="219"/>
      <c r="S29" s="230" t="s">
        <v>42</v>
      </c>
      <c r="T29" s="622" t="s">
        <v>287</v>
      </c>
      <c r="U29" s="230" t="s">
        <v>42</v>
      </c>
      <c r="V29" s="229" t="s">
        <v>178</v>
      </c>
      <c r="W29" s="219" t="s">
        <v>179</v>
      </c>
      <c r="X29" s="198" t="s">
        <v>180</v>
      </c>
      <c r="Y29" s="197" t="s">
        <v>181</v>
      </c>
      <c r="Z29" s="221" t="s">
        <v>182</v>
      </c>
      <c r="AA29" s="221" t="s">
        <v>182</v>
      </c>
      <c r="AB29" s="234" t="e">
        <f>#REF!+#REF!+#REF!*#REF!</f>
        <v>#REF!</v>
      </c>
      <c r="AC29" s="195" t="s">
        <v>288</v>
      </c>
      <c r="AD29" s="645" t="s">
        <v>239</v>
      </c>
      <c r="AE29" s="641"/>
      <c r="AF29" s="641"/>
      <c r="AG29" s="641"/>
      <c r="AH29" s="661"/>
      <c r="AI29" s="662"/>
      <c r="AJ29" s="641"/>
      <c r="AK29" s="661" t="e">
        <f>SUM(#REF!)</f>
        <v>#REF!</v>
      </c>
      <c r="AL29" s="663">
        <f>0.0032*60</f>
        <v>0.192</v>
      </c>
      <c r="AM29" s="671">
        <v>7</v>
      </c>
      <c r="AN29" s="672" t="s">
        <v>211</v>
      </c>
      <c r="AO29" s="672" t="s">
        <v>289</v>
      </c>
      <c r="AP29" s="243"/>
      <c r="AQ29" s="591"/>
      <c r="AR29" s="593">
        <v>1</v>
      </c>
    </row>
    <row r="30" s="415" customFormat="1" ht="40" customHeight="1" spans="1:45">
      <c r="A30" s="598">
        <f t="shared" si="1"/>
        <v>22</v>
      </c>
      <c r="B30" s="599"/>
      <c r="C30" s="600">
        <v>1</v>
      </c>
      <c r="D30" s="600"/>
      <c r="E30" s="601"/>
      <c r="F30" s="602"/>
      <c r="G30" s="600"/>
      <c r="H30" s="600"/>
      <c r="I30" s="600"/>
      <c r="J30" s="288"/>
      <c r="K30" s="610"/>
      <c r="L30" s="288" t="s">
        <v>290</v>
      </c>
      <c r="M30" s="611" t="s">
        <v>125</v>
      </c>
      <c r="N30" s="612" t="s">
        <v>66</v>
      </c>
      <c r="O30" s="290"/>
      <c r="P30" s="291" t="s">
        <v>95</v>
      </c>
      <c r="Q30" s="100" t="s">
        <v>177</v>
      </c>
      <c r="R30" s="101"/>
      <c r="S30" s="102" t="s">
        <v>42</v>
      </c>
      <c r="T30" s="289" t="s">
        <v>189</v>
      </c>
      <c r="U30" s="103" t="s">
        <v>182</v>
      </c>
      <c r="V30" s="300" t="s">
        <v>179</v>
      </c>
      <c r="W30" s="105" t="s">
        <v>178</v>
      </c>
      <c r="X30" s="82" t="s">
        <v>291</v>
      </c>
      <c r="Y30" s="103" t="s">
        <v>292</v>
      </c>
      <c r="Z30" s="103" t="s">
        <v>182</v>
      </c>
      <c r="AA30" s="289" t="s">
        <v>182</v>
      </c>
      <c r="AB30" s="122">
        <v>0.0237</v>
      </c>
      <c r="AC30" s="307" t="s">
        <v>293</v>
      </c>
      <c r="AD30" s="633"/>
      <c r="AE30" s="646"/>
      <c r="AF30" s="646"/>
      <c r="AG30" s="646"/>
      <c r="AH30" s="673"/>
      <c r="AI30" s="674"/>
      <c r="AJ30" s="646"/>
      <c r="AK30" s="673"/>
      <c r="AL30" s="675"/>
      <c r="AM30" s="676"/>
      <c r="AN30" s="258" t="s">
        <v>211</v>
      </c>
      <c r="AO30" s="258" t="s">
        <v>294</v>
      </c>
      <c r="AP30" s="258"/>
      <c r="AQ30" s="685"/>
      <c r="AR30" s="600">
        <v>6</v>
      </c>
      <c r="AS30" s="595"/>
    </row>
    <row r="31" s="594" customFormat="1" ht="40" customHeight="1" spans="1:45">
      <c r="A31" s="603">
        <v>80</v>
      </c>
      <c r="B31" s="604"/>
      <c r="C31" s="605">
        <v>1</v>
      </c>
      <c r="D31" s="605"/>
      <c r="E31" s="606"/>
      <c r="F31" s="607"/>
      <c r="G31" s="605"/>
      <c r="H31" s="605"/>
      <c r="I31" s="605"/>
      <c r="J31" s="613"/>
      <c r="K31" s="614"/>
      <c r="L31" s="615" t="s">
        <v>295</v>
      </c>
      <c r="M31" s="616" t="s">
        <v>296</v>
      </c>
      <c r="N31" s="617" t="s">
        <v>66</v>
      </c>
      <c r="O31" s="618" t="s">
        <v>297</v>
      </c>
      <c r="P31" s="619" t="s">
        <v>95</v>
      </c>
      <c r="Q31" s="623" t="s">
        <v>177</v>
      </c>
      <c r="R31" s="624"/>
      <c r="S31" s="625" t="s">
        <v>42</v>
      </c>
      <c r="T31" s="626" t="s">
        <v>189</v>
      </c>
      <c r="U31" s="626" t="s">
        <v>182</v>
      </c>
      <c r="V31" s="627" t="s">
        <v>179</v>
      </c>
      <c r="W31" s="628" t="s">
        <v>178</v>
      </c>
      <c r="X31" s="629" t="s">
        <v>291</v>
      </c>
      <c r="Y31" s="616" t="s">
        <v>298</v>
      </c>
      <c r="Z31" s="616" t="s">
        <v>182</v>
      </c>
      <c r="AA31" s="616" t="s">
        <v>182</v>
      </c>
      <c r="AB31" s="647">
        <v>0.0237</v>
      </c>
      <c r="AC31" s="648" t="s">
        <v>293</v>
      </c>
      <c r="AD31" s="649"/>
      <c r="AE31" s="649"/>
      <c r="AF31" s="649"/>
      <c r="AG31" s="677"/>
      <c r="AH31" s="677"/>
      <c r="AI31" s="678"/>
      <c r="AJ31" s="679"/>
      <c r="AK31" s="649"/>
      <c r="AL31" s="649"/>
      <c r="AM31" s="649"/>
      <c r="AN31" s="680" t="s">
        <v>211</v>
      </c>
      <c r="AO31" s="686" t="s">
        <v>294</v>
      </c>
      <c r="AP31" s="649"/>
      <c r="AQ31" s="649"/>
      <c r="AR31" s="687">
        <v>6</v>
      </c>
      <c r="AS31" s="688" t="s">
        <v>71</v>
      </c>
    </row>
    <row r="32" s="594" customFormat="1" ht="40" customHeight="1" spans="1:45">
      <c r="A32" s="598">
        <f>ROW()-8</f>
        <v>24</v>
      </c>
      <c r="B32" s="599"/>
      <c r="C32" s="600">
        <v>1</v>
      </c>
      <c r="D32" s="600"/>
      <c r="E32" s="601"/>
      <c r="F32" s="602"/>
      <c r="G32" s="600"/>
      <c r="H32" s="600"/>
      <c r="I32" s="600"/>
      <c r="J32" s="288"/>
      <c r="K32" s="610"/>
      <c r="L32" s="288" t="s">
        <v>299</v>
      </c>
      <c r="M32" s="611" t="s">
        <v>127</v>
      </c>
      <c r="N32" s="600" t="s">
        <v>128</v>
      </c>
      <c r="O32" s="620" t="s">
        <v>300</v>
      </c>
      <c r="P32" s="621" t="s">
        <v>95</v>
      </c>
      <c r="Q32" s="599" t="s">
        <v>177</v>
      </c>
      <c r="R32" s="630"/>
      <c r="S32" s="631" t="s">
        <v>42</v>
      </c>
      <c r="T32" s="611" t="s">
        <v>189</v>
      </c>
      <c r="U32" s="611" t="s">
        <v>182</v>
      </c>
      <c r="V32" s="632" t="s">
        <v>179</v>
      </c>
      <c r="W32" s="633" t="s">
        <v>178</v>
      </c>
      <c r="X32" s="602" t="s">
        <v>291</v>
      </c>
      <c r="Y32" s="611" t="s">
        <v>182</v>
      </c>
      <c r="Z32" s="611" t="s">
        <v>182</v>
      </c>
      <c r="AA32" s="611" t="s">
        <v>182</v>
      </c>
      <c r="AB32" s="650">
        <v>0.006</v>
      </c>
      <c r="AC32" s="288" t="s">
        <v>301</v>
      </c>
      <c r="AD32" s="288"/>
      <c r="AE32" s="288"/>
      <c r="AF32" s="288"/>
      <c r="AG32" s="288"/>
      <c r="AH32" s="288"/>
      <c r="AI32" s="288"/>
      <c r="AJ32" s="288"/>
      <c r="AK32" s="288"/>
      <c r="AL32" s="288"/>
      <c r="AM32" s="288"/>
      <c r="AN32" s="288" t="s">
        <v>211</v>
      </c>
      <c r="AO32" s="288" t="s">
        <v>302</v>
      </c>
      <c r="AP32" s="258"/>
      <c r="AQ32" s="685"/>
      <c r="AR32" s="689">
        <v>6</v>
      </c>
      <c r="AS32" s="595"/>
    </row>
    <row r="33" s="176" customFormat="1" ht="40" customHeight="1" spans="1:45">
      <c r="A33" s="275">
        <f>ROW()-8</f>
        <v>25</v>
      </c>
      <c r="B33" s="196"/>
      <c r="C33" s="197">
        <v>1</v>
      </c>
      <c r="D33" s="197"/>
      <c r="E33" s="264"/>
      <c r="F33" s="198"/>
      <c r="G33" s="197"/>
      <c r="H33" s="197"/>
      <c r="I33" s="197"/>
      <c r="J33" s="195"/>
      <c r="K33" s="220"/>
      <c r="L33" s="195" t="s">
        <v>303</v>
      </c>
      <c r="M33" s="221" t="s">
        <v>304</v>
      </c>
      <c r="N33" s="263" t="s">
        <v>305</v>
      </c>
      <c r="O33" s="279" t="s">
        <v>306</v>
      </c>
      <c r="P33" s="223"/>
      <c r="Q33" s="196" t="s">
        <v>177</v>
      </c>
      <c r="R33" s="295"/>
      <c r="S33" s="230" t="s">
        <v>42</v>
      </c>
      <c r="T33" s="221" t="s">
        <v>189</v>
      </c>
      <c r="U33" s="221" t="s">
        <v>182</v>
      </c>
      <c r="V33" s="219" t="s">
        <v>179</v>
      </c>
      <c r="W33" s="229" t="s">
        <v>178</v>
      </c>
      <c r="X33" s="198" t="s">
        <v>291</v>
      </c>
      <c r="Y33" s="221" t="s">
        <v>307</v>
      </c>
      <c r="Z33" s="221" t="s">
        <v>182</v>
      </c>
      <c r="AA33" s="221" t="s">
        <v>182</v>
      </c>
      <c r="AB33" s="234">
        <v>0.0017</v>
      </c>
      <c r="AC33" s="195" t="s">
        <v>293</v>
      </c>
      <c r="AD33" s="643"/>
      <c r="AE33" s="643"/>
      <c r="AF33" s="643"/>
      <c r="AG33" s="643"/>
      <c r="AH33" s="643"/>
      <c r="AI33" s="643"/>
      <c r="AJ33" s="643"/>
      <c r="AK33" s="643"/>
      <c r="AL33" s="643"/>
      <c r="AM33" s="643"/>
      <c r="AN33" s="668" t="s">
        <v>211</v>
      </c>
      <c r="AO33" s="668" t="s">
        <v>302</v>
      </c>
      <c r="AP33" s="243"/>
      <c r="AQ33" s="247"/>
      <c r="AR33" s="593">
        <v>6</v>
      </c>
      <c r="AS33" s="178"/>
    </row>
    <row r="34" ht="40" customHeight="1" spans="1:44">
      <c r="A34" s="275">
        <f t="shared" ref="A34:A42" si="2">ROW()-8</f>
        <v>26</v>
      </c>
      <c r="B34" s="196"/>
      <c r="C34" s="197"/>
      <c r="D34" s="197"/>
      <c r="E34" s="198"/>
      <c r="F34" s="198"/>
      <c r="G34" s="197"/>
      <c r="H34" s="197"/>
      <c r="I34" s="197"/>
      <c r="J34" s="195"/>
      <c r="K34" s="220"/>
      <c r="L34" s="195"/>
      <c r="M34" s="221" t="s">
        <v>308</v>
      </c>
      <c r="N34" s="197" t="s">
        <v>309</v>
      </c>
      <c r="O34" s="279" t="s">
        <v>286</v>
      </c>
      <c r="P34" s="198" t="s">
        <v>42</v>
      </c>
      <c r="Q34" s="196" t="s">
        <v>177</v>
      </c>
      <c r="R34" s="295"/>
      <c r="S34" s="230" t="s">
        <v>42</v>
      </c>
      <c r="T34" s="221" t="s">
        <v>189</v>
      </c>
      <c r="U34" s="221" t="s">
        <v>182</v>
      </c>
      <c r="V34" s="219" t="s">
        <v>178</v>
      </c>
      <c r="W34" s="229" t="s">
        <v>179</v>
      </c>
      <c r="X34" s="196" t="s">
        <v>197</v>
      </c>
      <c r="Y34" s="197" t="s">
        <v>181</v>
      </c>
      <c r="Z34" s="197" t="s">
        <v>182</v>
      </c>
      <c r="AA34" s="197" t="s">
        <v>182</v>
      </c>
      <c r="AB34" s="234" t="e">
        <f>AB35+AB42</f>
        <v>#REF!</v>
      </c>
      <c r="AC34" s="195" t="s">
        <v>182</v>
      </c>
      <c r="AD34" s="643"/>
      <c r="AE34" s="643"/>
      <c r="AF34" s="643"/>
      <c r="AG34" s="643"/>
      <c r="AH34" s="643"/>
      <c r="AI34" s="643"/>
      <c r="AJ34" s="643"/>
      <c r="AK34" s="643"/>
      <c r="AL34" s="643"/>
      <c r="AM34" s="643"/>
      <c r="AN34" s="668" t="s">
        <v>190</v>
      </c>
      <c r="AO34" s="668"/>
      <c r="AP34" s="243"/>
      <c r="AQ34" s="247"/>
      <c r="AR34" s="593">
        <v>1</v>
      </c>
    </row>
    <row r="35" ht="40" customHeight="1" spans="1:44">
      <c r="A35" s="275">
        <f t="shared" si="2"/>
        <v>27</v>
      </c>
      <c r="B35" s="196"/>
      <c r="C35" s="197"/>
      <c r="D35" s="197"/>
      <c r="E35" s="197"/>
      <c r="F35" s="197"/>
      <c r="G35" s="199"/>
      <c r="H35" s="197"/>
      <c r="I35" s="197"/>
      <c r="J35" s="195"/>
      <c r="K35" s="195"/>
      <c r="L35" s="195"/>
      <c r="M35" s="221" t="s">
        <v>310</v>
      </c>
      <c r="N35" s="197" t="s">
        <v>311</v>
      </c>
      <c r="O35" s="279" t="s">
        <v>286</v>
      </c>
      <c r="P35" s="223" t="s">
        <v>79</v>
      </c>
      <c r="Q35" s="196" t="s">
        <v>177</v>
      </c>
      <c r="R35" s="219"/>
      <c r="S35" s="230" t="s">
        <v>42</v>
      </c>
      <c r="T35" s="221" t="s">
        <v>189</v>
      </c>
      <c r="U35" s="221" t="s">
        <v>182</v>
      </c>
      <c r="V35" s="219" t="s">
        <v>178</v>
      </c>
      <c r="W35" s="229" t="s">
        <v>179</v>
      </c>
      <c r="X35" s="196" t="s">
        <v>197</v>
      </c>
      <c r="Y35" s="197" t="s">
        <v>181</v>
      </c>
      <c r="Z35" s="197" t="s">
        <v>182</v>
      </c>
      <c r="AA35" s="197" t="s">
        <v>182</v>
      </c>
      <c r="AB35" s="234" t="e">
        <f>AB36+AB40+AB41*AR41</f>
        <v>#REF!</v>
      </c>
      <c r="AC35" s="195" t="s">
        <v>182</v>
      </c>
      <c r="AD35" s="643"/>
      <c r="AE35" s="643"/>
      <c r="AF35" s="643"/>
      <c r="AG35" s="643"/>
      <c r="AH35" s="643"/>
      <c r="AI35" s="643"/>
      <c r="AJ35" s="643"/>
      <c r="AK35" s="643"/>
      <c r="AL35" s="643"/>
      <c r="AM35" s="643"/>
      <c r="AN35" s="668" t="s">
        <v>190</v>
      </c>
      <c r="AO35" s="668"/>
      <c r="AP35" s="243"/>
      <c r="AQ35" s="247"/>
      <c r="AR35" s="593">
        <v>1</v>
      </c>
    </row>
    <row r="36" ht="40" customHeight="1" spans="1:44">
      <c r="A36" s="275">
        <f t="shared" si="2"/>
        <v>28</v>
      </c>
      <c r="B36" s="196"/>
      <c r="C36" s="197">
        <v>1</v>
      </c>
      <c r="D36" s="197"/>
      <c r="E36" s="197"/>
      <c r="F36" s="197"/>
      <c r="G36" s="199"/>
      <c r="H36" s="197"/>
      <c r="I36" s="197"/>
      <c r="J36" s="195"/>
      <c r="K36" s="195"/>
      <c r="L36" s="221" t="s">
        <v>312</v>
      </c>
      <c r="M36" s="221" t="s">
        <v>312</v>
      </c>
      <c r="N36" s="197" t="s">
        <v>313</v>
      </c>
      <c r="O36" s="279" t="s">
        <v>286</v>
      </c>
      <c r="P36" s="223" t="s">
        <v>95</v>
      </c>
      <c r="Q36" s="196" t="s">
        <v>177</v>
      </c>
      <c r="R36" s="219"/>
      <c r="S36" s="230" t="s">
        <v>42</v>
      </c>
      <c r="T36" s="221" t="s">
        <v>189</v>
      </c>
      <c r="U36" s="221" t="s">
        <v>182</v>
      </c>
      <c r="V36" s="555" t="s">
        <v>179</v>
      </c>
      <c r="W36" s="229" t="s">
        <v>179</v>
      </c>
      <c r="X36" s="196" t="s">
        <v>197</v>
      </c>
      <c r="Y36" s="197" t="s">
        <v>181</v>
      </c>
      <c r="Z36" s="197" t="s">
        <v>182</v>
      </c>
      <c r="AA36" s="197" t="s">
        <v>182</v>
      </c>
      <c r="AB36" s="234" t="e">
        <f>AB37+AB38+AB39+#REF!+#REF!</f>
        <v>#REF!</v>
      </c>
      <c r="AC36" s="195" t="s">
        <v>182</v>
      </c>
      <c r="AD36" s="640" t="s">
        <v>198</v>
      </c>
      <c r="AE36" s="641"/>
      <c r="AF36" s="641"/>
      <c r="AG36" s="641"/>
      <c r="AH36" s="661"/>
      <c r="AI36" s="662"/>
      <c r="AJ36" s="641"/>
      <c r="AK36" s="661"/>
      <c r="AL36" s="663">
        <f>0.0025*60</f>
        <v>0.15</v>
      </c>
      <c r="AM36" s="681">
        <v>18</v>
      </c>
      <c r="AN36" s="672" t="s">
        <v>184</v>
      </c>
      <c r="AO36" s="672" t="s">
        <v>199</v>
      </c>
      <c r="AP36" s="243"/>
      <c r="AQ36" s="247"/>
      <c r="AR36" s="593">
        <v>1</v>
      </c>
    </row>
    <row r="37" ht="40" customHeight="1" spans="1:44">
      <c r="A37" s="275">
        <f t="shared" si="2"/>
        <v>29</v>
      </c>
      <c r="B37" s="196"/>
      <c r="C37" s="197"/>
      <c r="D37" s="197">
        <v>2</v>
      </c>
      <c r="E37" s="197"/>
      <c r="F37" s="197"/>
      <c r="G37" s="199"/>
      <c r="H37" s="197"/>
      <c r="I37" s="197"/>
      <c r="J37" s="195"/>
      <c r="K37" s="195"/>
      <c r="L37" s="195"/>
      <c r="M37" s="221" t="s">
        <v>314</v>
      </c>
      <c r="N37" s="197" t="s">
        <v>315</v>
      </c>
      <c r="O37" s="279" t="s">
        <v>286</v>
      </c>
      <c r="P37" s="223" t="s">
        <v>95</v>
      </c>
      <c r="Q37" s="196" t="s">
        <v>177</v>
      </c>
      <c r="R37" s="219"/>
      <c r="S37" s="230" t="s">
        <v>42</v>
      </c>
      <c r="T37" s="221" t="s">
        <v>189</v>
      </c>
      <c r="U37" s="221" t="s">
        <v>182</v>
      </c>
      <c r="V37" s="555" t="s">
        <v>179</v>
      </c>
      <c r="W37" s="229" t="s">
        <v>179</v>
      </c>
      <c r="X37" s="198" t="s">
        <v>316</v>
      </c>
      <c r="Y37" s="197" t="s">
        <v>317</v>
      </c>
      <c r="Z37" s="197" t="s">
        <v>318</v>
      </c>
      <c r="AA37" s="197" t="s">
        <v>182</v>
      </c>
      <c r="AB37" s="234">
        <v>0.8278</v>
      </c>
      <c r="AC37" s="195" t="s">
        <v>182</v>
      </c>
      <c r="AD37" s="640"/>
      <c r="AE37" s="642"/>
      <c r="AF37" s="642"/>
      <c r="AG37" s="642"/>
      <c r="AH37" s="664">
        <v>1.3</v>
      </c>
      <c r="AI37" s="662">
        <f>AB37/AH37</f>
        <v>0.636769230769231</v>
      </c>
      <c r="AJ37" s="642"/>
      <c r="AK37" s="664"/>
      <c r="AL37" s="665"/>
      <c r="AM37" s="665"/>
      <c r="AN37" s="668" t="s">
        <v>190</v>
      </c>
      <c r="AO37" s="672"/>
      <c r="AP37" s="243"/>
      <c r="AQ37" s="247"/>
      <c r="AR37" s="593">
        <v>1</v>
      </c>
    </row>
    <row r="38" ht="40" customHeight="1" spans="1:44">
      <c r="A38" s="275">
        <f t="shared" si="2"/>
        <v>30</v>
      </c>
      <c r="B38" s="196"/>
      <c r="C38" s="197"/>
      <c r="D38" s="197">
        <v>2</v>
      </c>
      <c r="E38" s="197"/>
      <c r="F38" s="197"/>
      <c r="G38" s="199"/>
      <c r="H38" s="197"/>
      <c r="I38" s="197"/>
      <c r="J38" s="195"/>
      <c r="K38" s="195"/>
      <c r="L38" s="276" t="s">
        <v>216</v>
      </c>
      <c r="M38" s="276" t="s">
        <v>216</v>
      </c>
      <c r="N38" s="221" t="s">
        <v>217</v>
      </c>
      <c r="O38" s="279"/>
      <c r="P38" s="223"/>
      <c r="Q38" s="196"/>
      <c r="R38" s="219"/>
      <c r="S38" s="230" t="s">
        <v>42</v>
      </c>
      <c r="T38" s="221" t="s">
        <v>189</v>
      </c>
      <c r="U38" s="221" t="s">
        <v>182</v>
      </c>
      <c r="V38" s="219" t="s">
        <v>179</v>
      </c>
      <c r="W38" s="229" t="s">
        <v>178</v>
      </c>
      <c r="X38" s="198" t="s">
        <v>206</v>
      </c>
      <c r="Y38" s="197" t="s">
        <v>319</v>
      </c>
      <c r="Z38" s="196" t="s">
        <v>208</v>
      </c>
      <c r="AA38" s="197" t="s">
        <v>320</v>
      </c>
      <c r="AB38" s="234">
        <f>1.25*1.25*3.14*180*7860/1000000000</f>
        <v>0.0069413625</v>
      </c>
      <c r="AC38" s="195" t="s">
        <v>182</v>
      </c>
      <c r="AD38" s="195" t="s">
        <v>210</v>
      </c>
      <c r="AE38" s="304"/>
      <c r="AF38" s="304"/>
      <c r="AG38" s="304"/>
      <c r="AH38" s="231"/>
      <c r="AI38" s="245"/>
      <c r="AJ38" s="304"/>
      <c r="AK38" s="231"/>
      <c r="AL38" s="244"/>
      <c r="AM38" s="244"/>
      <c r="AN38" s="672" t="s">
        <v>211</v>
      </c>
      <c r="AO38" s="668" t="s">
        <v>212</v>
      </c>
      <c r="AP38" s="243"/>
      <c r="AQ38" s="247"/>
      <c r="AR38" s="197">
        <v>6</v>
      </c>
    </row>
    <row r="39" ht="40" customHeight="1" spans="1:44">
      <c r="A39" s="275">
        <f t="shared" si="2"/>
        <v>31</v>
      </c>
      <c r="B39" s="196"/>
      <c r="C39" s="197"/>
      <c r="D39" s="197">
        <v>2</v>
      </c>
      <c r="E39" s="197"/>
      <c r="F39" s="197"/>
      <c r="G39" s="199"/>
      <c r="H39" s="197"/>
      <c r="I39" s="197"/>
      <c r="J39" s="195"/>
      <c r="K39" s="195"/>
      <c r="L39" s="276" t="s">
        <v>213</v>
      </c>
      <c r="M39" s="276" t="s">
        <v>213</v>
      </c>
      <c r="N39" s="221" t="s">
        <v>214</v>
      </c>
      <c r="O39" s="279"/>
      <c r="P39" s="223"/>
      <c r="Q39" s="196"/>
      <c r="R39" s="219"/>
      <c r="S39" s="230" t="s">
        <v>42</v>
      </c>
      <c r="T39" s="221" t="s">
        <v>189</v>
      </c>
      <c r="U39" s="221" t="s">
        <v>182</v>
      </c>
      <c r="V39" s="219" t="s">
        <v>179</v>
      </c>
      <c r="W39" s="229" t="s">
        <v>178</v>
      </c>
      <c r="X39" s="198" t="s">
        <v>206</v>
      </c>
      <c r="Y39" s="197" t="s">
        <v>319</v>
      </c>
      <c r="Z39" s="196" t="s">
        <v>208</v>
      </c>
      <c r="AA39" s="197" t="s">
        <v>215</v>
      </c>
      <c r="AB39" s="234">
        <f>1.25*1.25*3.14*290*7860/1000000000</f>
        <v>0.01118330625</v>
      </c>
      <c r="AC39" s="195" t="s">
        <v>182</v>
      </c>
      <c r="AD39" s="195" t="s">
        <v>210</v>
      </c>
      <c r="AE39" s="304"/>
      <c r="AF39" s="304"/>
      <c r="AG39" s="304"/>
      <c r="AH39" s="231"/>
      <c r="AI39" s="245"/>
      <c r="AJ39" s="304"/>
      <c r="AK39" s="231"/>
      <c r="AL39" s="244"/>
      <c r="AM39" s="244"/>
      <c r="AN39" s="672" t="s">
        <v>211</v>
      </c>
      <c r="AO39" s="668" t="s">
        <v>212</v>
      </c>
      <c r="AP39" s="243"/>
      <c r="AQ39" s="247"/>
      <c r="AR39" s="197">
        <v>2</v>
      </c>
    </row>
    <row r="40" s="175" customFormat="1" ht="40" customHeight="1" spans="1:45">
      <c r="A40" s="275">
        <f t="shared" si="2"/>
        <v>32</v>
      </c>
      <c r="B40" s="196"/>
      <c r="C40" s="197">
        <v>1</v>
      </c>
      <c r="D40" s="199"/>
      <c r="E40" s="197"/>
      <c r="F40" s="197"/>
      <c r="G40" s="199"/>
      <c r="H40" s="197"/>
      <c r="I40" s="197"/>
      <c r="J40" s="195"/>
      <c r="K40" s="195"/>
      <c r="L40" s="221" t="s">
        <v>321</v>
      </c>
      <c r="M40" s="221" t="s">
        <v>321</v>
      </c>
      <c r="N40" s="197" t="s">
        <v>322</v>
      </c>
      <c r="O40" s="278" t="s">
        <v>323</v>
      </c>
      <c r="P40" s="223" t="s">
        <v>79</v>
      </c>
      <c r="Q40" s="196" t="s">
        <v>177</v>
      </c>
      <c r="R40" s="219"/>
      <c r="S40" s="230" t="s">
        <v>42</v>
      </c>
      <c r="T40" s="221" t="s">
        <v>189</v>
      </c>
      <c r="U40" s="221" t="s">
        <v>182</v>
      </c>
      <c r="V40" s="219" t="s">
        <v>178</v>
      </c>
      <c r="W40" s="229" t="s">
        <v>179</v>
      </c>
      <c r="X40" s="198" t="s">
        <v>197</v>
      </c>
      <c r="Y40" s="197" t="s">
        <v>181</v>
      </c>
      <c r="Z40" s="197" t="s">
        <v>182</v>
      </c>
      <c r="AA40" s="197" t="s">
        <v>182</v>
      </c>
      <c r="AB40" s="234">
        <v>0.2</v>
      </c>
      <c r="AC40" s="195" t="s">
        <v>182</v>
      </c>
      <c r="AD40" s="643" t="s">
        <v>222</v>
      </c>
      <c r="AE40" s="642"/>
      <c r="AF40" s="642"/>
      <c r="AG40" s="642"/>
      <c r="AH40" s="664"/>
      <c r="AI40" s="669"/>
      <c r="AJ40" s="642"/>
      <c r="AK40" s="664"/>
      <c r="AL40" s="665"/>
      <c r="AM40" s="671"/>
      <c r="AN40" s="672" t="s">
        <v>184</v>
      </c>
      <c r="AO40" s="672" t="s">
        <v>223</v>
      </c>
      <c r="AP40" s="243"/>
      <c r="AQ40" s="247"/>
      <c r="AR40" s="593">
        <v>1</v>
      </c>
      <c r="AS40" s="178"/>
    </row>
    <row r="41" ht="40" customHeight="1" spans="1:44">
      <c r="A41" s="275">
        <f t="shared" si="2"/>
        <v>33</v>
      </c>
      <c r="B41" s="196"/>
      <c r="C41" s="197">
        <v>1</v>
      </c>
      <c r="D41" s="199"/>
      <c r="E41" s="199"/>
      <c r="F41" s="197"/>
      <c r="G41" s="199"/>
      <c r="H41" s="197"/>
      <c r="I41" s="197"/>
      <c r="J41" s="195"/>
      <c r="K41" s="195"/>
      <c r="L41" s="195" t="s">
        <v>224</v>
      </c>
      <c r="M41" s="221" t="s">
        <v>225</v>
      </c>
      <c r="N41" s="197" t="s">
        <v>226</v>
      </c>
      <c r="O41" s="279" t="s">
        <v>182</v>
      </c>
      <c r="P41" s="223" t="s">
        <v>95</v>
      </c>
      <c r="Q41" s="196" t="s">
        <v>177</v>
      </c>
      <c r="R41" s="197" t="s">
        <v>182</v>
      </c>
      <c r="S41" s="230" t="s">
        <v>42</v>
      </c>
      <c r="T41" s="221" t="s">
        <v>189</v>
      </c>
      <c r="U41" s="221" t="s">
        <v>182</v>
      </c>
      <c r="V41" s="219" t="s">
        <v>179</v>
      </c>
      <c r="W41" s="229" t="s">
        <v>178</v>
      </c>
      <c r="X41" s="197" t="s">
        <v>182</v>
      </c>
      <c r="Y41" s="197" t="s">
        <v>182</v>
      </c>
      <c r="Z41" s="197" t="s">
        <v>182</v>
      </c>
      <c r="AA41" s="197" t="s">
        <v>182</v>
      </c>
      <c r="AB41" s="234">
        <v>0.001</v>
      </c>
      <c r="AC41" s="195" t="s">
        <v>182</v>
      </c>
      <c r="AD41" s="643"/>
      <c r="AE41" s="643"/>
      <c r="AF41" s="643"/>
      <c r="AG41" s="643"/>
      <c r="AH41" s="643"/>
      <c r="AI41" s="643"/>
      <c r="AJ41" s="643"/>
      <c r="AK41" s="643"/>
      <c r="AL41" s="643"/>
      <c r="AM41" s="643"/>
      <c r="AN41" s="672" t="s">
        <v>211</v>
      </c>
      <c r="AO41" s="672" t="s">
        <v>227</v>
      </c>
      <c r="AP41" s="243"/>
      <c r="AQ41" s="247"/>
      <c r="AR41" s="593">
        <v>41</v>
      </c>
    </row>
    <row r="42" ht="40" customHeight="1" spans="1:44">
      <c r="A42" s="275">
        <f t="shared" si="2"/>
        <v>34</v>
      </c>
      <c r="B42" s="194"/>
      <c r="C42" s="197">
        <v>1</v>
      </c>
      <c r="D42" s="197"/>
      <c r="E42" s="197"/>
      <c r="F42" s="197"/>
      <c r="G42" s="197"/>
      <c r="H42" s="197"/>
      <c r="I42" s="197"/>
      <c r="J42" s="194"/>
      <c r="K42" s="194"/>
      <c r="L42" s="194" t="s">
        <v>324</v>
      </c>
      <c r="M42" s="221" t="s">
        <v>325</v>
      </c>
      <c r="N42" s="276" t="s">
        <v>326</v>
      </c>
      <c r="O42" s="279" t="s">
        <v>244</v>
      </c>
      <c r="P42" s="223" t="s">
        <v>95</v>
      </c>
      <c r="Q42" s="196" t="s">
        <v>177</v>
      </c>
      <c r="R42" s="229"/>
      <c r="S42" s="230" t="s">
        <v>42</v>
      </c>
      <c r="T42" s="221" t="s">
        <v>189</v>
      </c>
      <c r="U42" s="221" t="s">
        <v>182</v>
      </c>
      <c r="V42" s="219" t="s">
        <v>179</v>
      </c>
      <c r="W42" s="229" t="s">
        <v>178</v>
      </c>
      <c r="X42" s="198" t="s">
        <v>197</v>
      </c>
      <c r="Y42" s="197" t="s">
        <v>181</v>
      </c>
      <c r="Z42" s="221" t="s">
        <v>182</v>
      </c>
      <c r="AA42" s="196" t="s">
        <v>182</v>
      </c>
      <c r="AB42" s="234">
        <f>AB43+AB44+AB45+AB46+AB47+AB48+AB49+AB50+AB52*AR52+AB51+AB53*AR53</f>
        <v>1.3483</v>
      </c>
      <c r="AC42" s="195" t="s">
        <v>239</v>
      </c>
      <c r="AD42" s="643"/>
      <c r="AE42" s="643"/>
      <c r="AF42" s="643"/>
      <c r="AG42" s="643"/>
      <c r="AH42" s="643"/>
      <c r="AI42" s="643"/>
      <c r="AJ42" s="643"/>
      <c r="AK42" s="643"/>
      <c r="AL42" s="643"/>
      <c r="AM42" s="643"/>
      <c r="AN42" s="668" t="s">
        <v>211</v>
      </c>
      <c r="AO42" s="668" t="s">
        <v>327</v>
      </c>
      <c r="AP42" s="243"/>
      <c r="AQ42" s="247"/>
      <c r="AR42" s="593">
        <v>1</v>
      </c>
    </row>
    <row r="43" ht="40" customHeight="1" spans="1:44">
      <c r="A43" s="275">
        <f t="shared" ref="A43:A59" si="3">ROW()-8</f>
        <v>35</v>
      </c>
      <c r="B43" s="196"/>
      <c r="C43" s="197"/>
      <c r="D43" s="199">
        <v>2</v>
      </c>
      <c r="E43" s="199"/>
      <c r="F43" s="197"/>
      <c r="G43" s="199"/>
      <c r="H43" s="197"/>
      <c r="I43" s="197"/>
      <c r="J43" s="195"/>
      <c r="K43" s="195"/>
      <c r="L43" s="195"/>
      <c r="M43" s="221" t="s">
        <v>328</v>
      </c>
      <c r="N43" s="197" t="s">
        <v>329</v>
      </c>
      <c r="O43" s="279" t="s">
        <v>244</v>
      </c>
      <c r="P43" s="223" t="s">
        <v>95</v>
      </c>
      <c r="Q43" s="196" t="s">
        <v>177</v>
      </c>
      <c r="R43" s="219"/>
      <c r="S43" s="230" t="s">
        <v>42</v>
      </c>
      <c r="T43" s="221" t="s">
        <v>189</v>
      </c>
      <c r="U43" s="221" t="s">
        <v>182</v>
      </c>
      <c r="V43" s="219" t="s">
        <v>179</v>
      </c>
      <c r="W43" s="229" t="s">
        <v>178</v>
      </c>
      <c r="X43" s="198" t="s">
        <v>330</v>
      </c>
      <c r="Y43" s="197" t="s">
        <v>331</v>
      </c>
      <c r="Z43" s="194" t="s">
        <v>247</v>
      </c>
      <c r="AA43" s="196" t="s">
        <v>332</v>
      </c>
      <c r="AB43" s="234">
        <v>0.3204</v>
      </c>
      <c r="AC43" s="195" t="s">
        <v>182</v>
      </c>
      <c r="AD43" s="643" t="s">
        <v>210</v>
      </c>
      <c r="AE43" s="642">
        <f>AB43/0.395*1000</f>
        <v>811.139240506329</v>
      </c>
      <c r="AF43" s="642">
        <v>8</v>
      </c>
      <c r="AG43" s="642"/>
      <c r="AH43" s="664">
        <f>AE43*0.395/1000</f>
        <v>0.3204</v>
      </c>
      <c r="AI43" s="669">
        <f>AB43/AH43</f>
        <v>1</v>
      </c>
      <c r="AJ43" s="643"/>
      <c r="AK43" s="643"/>
      <c r="AL43" s="643"/>
      <c r="AM43" s="643"/>
      <c r="AN43" s="682"/>
      <c r="AO43" s="682"/>
      <c r="AP43" s="243"/>
      <c r="AQ43" s="247"/>
      <c r="AR43" s="593">
        <v>1</v>
      </c>
    </row>
    <row r="44" s="175" customFormat="1" ht="40" customHeight="1" spans="1:45">
      <c r="A44" s="275">
        <f t="shared" si="3"/>
        <v>36</v>
      </c>
      <c r="B44" s="196"/>
      <c r="C44" s="197"/>
      <c r="D44" s="199">
        <v>2</v>
      </c>
      <c r="E44" s="199"/>
      <c r="F44" s="197"/>
      <c r="G44" s="199"/>
      <c r="H44" s="197"/>
      <c r="I44" s="197"/>
      <c r="J44" s="195"/>
      <c r="K44" s="195"/>
      <c r="L44" s="195"/>
      <c r="M44" s="221" t="s">
        <v>333</v>
      </c>
      <c r="N44" s="197" t="s">
        <v>334</v>
      </c>
      <c r="O44" s="279" t="s">
        <v>244</v>
      </c>
      <c r="P44" s="223" t="s">
        <v>95</v>
      </c>
      <c r="Q44" s="196" t="s">
        <v>177</v>
      </c>
      <c r="R44" s="219"/>
      <c r="S44" s="230" t="s">
        <v>42</v>
      </c>
      <c r="T44" s="221" t="s">
        <v>189</v>
      </c>
      <c r="U44" s="221" t="s">
        <v>182</v>
      </c>
      <c r="V44" s="219" t="s">
        <v>179</v>
      </c>
      <c r="W44" s="229" t="s">
        <v>178</v>
      </c>
      <c r="X44" s="198" t="s">
        <v>330</v>
      </c>
      <c r="Y44" s="197" t="s">
        <v>331</v>
      </c>
      <c r="Z44" s="194" t="s">
        <v>247</v>
      </c>
      <c r="AA44" s="196" t="s">
        <v>332</v>
      </c>
      <c r="AB44" s="234">
        <v>0.3062</v>
      </c>
      <c r="AC44" s="195" t="s">
        <v>182</v>
      </c>
      <c r="AD44" s="643" t="s">
        <v>210</v>
      </c>
      <c r="AE44" s="642">
        <f>AB44/0.395*1000</f>
        <v>775.189873417722</v>
      </c>
      <c r="AF44" s="642">
        <v>8</v>
      </c>
      <c r="AG44" s="642"/>
      <c r="AH44" s="664">
        <f>AE44*0.395/1000</f>
        <v>0.3062</v>
      </c>
      <c r="AI44" s="669">
        <f>AB44/AH44</f>
        <v>1</v>
      </c>
      <c r="AJ44" s="643"/>
      <c r="AK44" s="643"/>
      <c r="AL44" s="643"/>
      <c r="AM44" s="643"/>
      <c r="AN44" s="682"/>
      <c r="AO44" s="682"/>
      <c r="AP44" s="243"/>
      <c r="AQ44" s="247"/>
      <c r="AR44" s="593">
        <v>1</v>
      </c>
      <c r="AS44" s="178"/>
    </row>
    <row r="45" s="175" customFormat="1" ht="40" customHeight="1" spans="1:45">
      <c r="A45" s="275">
        <f t="shared" si="3"/>
        <v>37</v>
      </c>
      <c r="B45" s="196"/>
      <c r="C45" s="197"/>
      <c r="D45" s="199">
        <v>2</v>
      </c>
      <c r="E45" s="199"/>
      <c r="F45" s="197"/>
      <c r="G45" s="199"/>
      <c r="H45" s="197"/>
      <c r="I45" s="197"/>
      <c r="J45" s="195"/>
      <c r="K45" s="195"/>
      <c r="L45" s="195"/>
      <c r="M45" s="221" t="s">
        <v>335</v>
      </c>
      <c r="N45" s="197" t="s">
        <v>336</v>
      </c>
      <c r="O45" s="279" t="s">
        <v>244</v>
      </c>
      <c r="P45" s="223" t="s">
        <v>95</v>
      </c>
      <c r="Q45" s="196" t="s">
        <v>177</v>
      </c>
      <c r="R45" s="295"/>
      <c r="S45" s="230" t="s">
        <v>42</v>
      </c>
      <c r="T45" s="221" t="s">
        <v>189</v>
      </c>
      <c r="U45" s="221" t="s">
        <v>182</v>
      </c>
      <c r="V45" s="219" t="s">
        <v>179</v>
      </c>
      <c r="W45" s="229" t="s">
        <v>178</v>
      </c>
      <c r="X45" s="198" t="s">
        <v>330</v>
      </c>
      <c r="Y45" s="197" t="s">
        <v>331</v>
      </c>
      <c r="Z45" s="194" t="s">
        <v>247</v>
      </c>
      <c r="AA45" s="196" t="s">
        <v>337</v>
      </c>
      <c r="AB45" s="234">
        <v>0.1886</v>
      </c>
      <c r="AC45" s="195" t="s">
        <v>182</v>
      </c>
      <c r="AD45" s="643" t="s">
        <v>210</v>
      </c>
      <c r="AE45" s="642">
        <f>AB45/0.395*1000</f>
        <v>477.46835443038</v>
      </c>
      <c r="AF45" s="642">
        <v>8</v>
      </c>
      <c r="AG45" s="642"/>
      <c r="AH45" s="664">
        <f>AE45*0.395/1000</f>
        <v>0.1886</v>
      </c>
      <c r="AI45" s="669">
        <f>AB45/AH45</f>
        <v>1</v>
      </c>
      <c r="AJ45" s="643"/>
      <c r="AK45" s="643"/>
      <c r="AL45" s="643"/>
      <c r="AM45" s="643"/>
      <c r="AN45" s="682"/>
      <c r="AO45" s="682"/>
      <c r="AP45" s="243"/>
      <c r="AQ45" s="247"/>
      <c r="AR45" s="593">
        <v>1</v>
      </c>
      <c r="AS45" s="178"/>
    </row>
    <row r="46" ht="40" customHeight="1" spans="1:44">
      <c r="A46" s="275">
        <f t="shared" si="3"/>
        <v>38</v>
      </c>
      <c r="B46" s="196"/>
      <c r="C46" s="197"/>
      <c r="D46" s="199">
        <v>2</v>
      </c>
      <c r="E46" s="199"/>
      <c r="F46" s="197"/>
      <c r="G46" s="199"/>
      <c r="H46" s="197"/>
      <c r="I46" s="197"/>
      <c r="J46" s="195"/>
      <c r="K46" s="195"/>
      <c r="L46" s="195"/>
      <c r="M46" s="221" t="s">
        <v>338</v>
      </c>
      <c r="N46" s="197" t="s">
        <v>339</v>
      </c>
      <c r="O46" s="279" t="s">
        <v>244</v>
      </c>
      <c r="P46" s="223" t="s">
        <v>95</v>
      </c>
      <c r="Q46" s="196" t="s">
        <v>177</v>
      </c>
      <c r="R46" s="219"/>
      <c r="S46" s="230" t="s">
        <v>42</v>
      </c>
      <c r="T46" s="221" t="s">
        <v>189</v>
      </c>
      <c r="U46" s="221" t="s">
        <v>182</v>
      </c>
      <c r="V46" s="219" t="s">
        <v>179</v>
      </c>
      <c r="W46" s="229" t="s">
        <v>178</v>
      </c>
      <c r="X46" s="198" t="s">
        <v>330</v>
      </c>
      <c r="Y46" s="197" t="s">
        <v>340</v>
      </c>
      <c r="Z46" s="194" t="s">
        <v>247</v>
      </c>
      <c r="AA46" s="196" t="s">
        <v>341</v>
      </c>
      <c r="AB46" s="234">
        <v>0.0779</v>
      </c>
      <c r="AC46" s="195" t="s">
        <v>182</v>
      </c>
      <c r="AD46" s="643" t="s">
        <v>210</v>
      </c>
      <c r="AE46" s="642">
        <f>AB46/0.154*1000</f>
        <v>505.844155844156</v>
      </c>
      <c r="AF46" s="642">
        <v>5</v>
      </c>
      <c r="AG46" s="642"/>
      <c r="AH46" s="664">
        <f>AE46*0.154/1000</f>
        <v>0.0779</v>
      </c>
      <c r="AI46" s="669">
        <f>AB46/AH46</f>
        <v>1</v>
      </c>
      <c r="AJ46" s="643"/>
      <c r="AK46" s="643"/>
      <c r="AL46" s="643"/>
      <c r="AM46" s="643"/>
      <c r="AN46" s="682"/>
      <c r="AO46" s="682"/>
      <c r="AP46" s="243"/>
      <c r="AQ46" s="247"/>
      <c r="AR46" s="593">
        <v>1</v>
      </c>
    </row>
    <row r="47" ht="40" customHeight="1" spans="1:44">
      <c r="A47" s="275">
        <f t="shared" si="3"/>
        <v>39</v>
      </c>
      <c r="B47" s="196"/>
      <c r="C47" s="197"/>
      <c r="D47" s="199">
        <v>2</v>
      </c>
      <c r="E47" s="199"/>
      <c r="F47" s="197"/>
      <c r="G47" s="199"/>
      <c r="H47" s="197"/>
      <c r="I47" s="197"/>
      <c r="J47" s="195"/>
      <c r="K47" s="195"/>
      <c r="L47" s="195"/>
      <c r="M47" s="221" t="s">
        <v>342</v>
      </c>
      <c r="N47" s="197" t="s">
        <v>343</v>
      </c>
      <c r="O47" s="279" t="s">
        <v>244</v>
      </c>
      <c r="P47" s="223" t="s">
        <v>95</v>
      </c>
      <c r="Q47" s="196" t="s">
        <v>177</v>
      </c>
      <c r="R47" s="219"/>
      <c r="S47" s="230" t="s">
        <v>42</v>
      </c>
      <c r="T47" s="221" t="s">
        <v>189</v>
      </c>
      <c r="U47" s="221" t="s">
        <v>182</v>
      </c>
      <c r="V47" s="219" t="s">
        <v>179</v>
      </c>
      <c r="W47" s="229" t="s">
        <v>178</v>
      </c>
      <c r="X47" s="198" t="s">
        <v>330</v>
      </c>
      <c r="Y47" s="197" t="s">
        <v>340</v>
      </c>
      <c r="Z47" s="194" t="s">
        <v>247</v>
      </c>
      <c r="AA47" s="196" t="s">
        <v>344</v>
      </c>
      <c r="AB47" s="234">
        <v>0.0801</v>
      </c>
      <c r="AC47" s="195" t="s">
        <v>182</v>
      </c>
      <c r="AD47" s="643" t="s">
        <v>210</v>
      </c>
      <c r="AE47" s="642">
        <f t="shared" ref="AE47:AE52" si="4">AB47/0.154*1000</f>
        <v>520.12987012987</v>
      </c>
      <c r="AF47" s="642">
        <v>5</v>
      </c>
      <c r="AG47" s="642"/>
      <c r="AH47" s="664">
        <f t="shared" ref="AH47:AH52" si="5">AE47*0.154/1000</f>
        <v>0.0801</v>
      </c>
      <c r="AI47" s="669">
        <f t="shared" ref="AI47:AI52" si="6">AB47/AH47</f>
        <v>1</v>
      </c>
      <c r="AJ47" s="643"/>
      <c r="AK47" s="643"/>
      <c r="AL47" s="643"/>
      <c r="AM47" s="643"/>
      <c r="AN47" s="682"/>
      <c r="AO47" s="682"/>
      <c r="AP47" s="243"/>
      <c r="AQ47" s="247"/>
      <c r="AR47" s="593">
        <v>1</v>
      </c>
    </row>
    <row r="48" ht="40" customHeight="1" spans="1:44">
      <c r="A48" s="275">
        <f t="shared" si="3"/>
        <v>40</v>
      </c>
      <c r="B48" s="196"/>
      <c r="C48" s="197"/>
      <c r="D48" s="199">
        <v>2</v>
      </c>
      <c r="E48" s="199"/>
      <c r="F48" s="197"/>
      <c r="G48" s="199"/>
      <c r="H48" s="197"/>
      <c r="I48" s="197"/>
      <c r="J48" s="195"/>
      <c r="K48" s="195"/>
      <c r="L48" s="195"/>
      <c r="M48" s="221" t="s">
        <v>345</v>
      </c>
      <c r="N48" s="197" t="s">
        <v>346</v>
      </c>
      <c r="O48" s="279" t="s">
        <v>244</v>
      </c>
      <c r="P48" s="223" t="s">
        <v>95</v>
      </c>
      <c r="Q48" s="196" t="s">
        <v>177</v>
      </c>
      <c r="R48" s="219"/>
      <c r="S48" s="230" t="s">
        <v>42</v>
      </c>
      <c r="T48" s="221" t="s">
        <v>189</v>
      </c>
      <c r="U48" s="221" t="s">
        <v>182</v>
      </c>
      <c r="V48" s="219" t="s">
        <v>179</v>
      </c>
      <c r="W48" s="229" t="s">
        <v>178</v>
      </c>
      <c r="X48" s="198" t="s">
        <v>330</v>
      </c>
      <c r="Y48" s="197" t="s">
        <v>340</v>
      </c>
      <c r="Z48" s="194" t="s">
        <v>247</v>
      </c>
      <c r="AA48" s="196" t="s">
        <v>347</v>
      </c>
      <c r="AB48" s="234">
        <v>0.0505</v>
      </c>
      <c r="AC48" s="195" t="s">
        <v>182</v>
      </c>
      <c r="AD48" s="643" t="s">
        <v>210</v>
      </c>
      <c r="AE48" s="642">
        <f t="shared" si="4"/>
        <v>327.922077922078</v>
      </c>
      <c r="AF48" s="642">
        <v>5</v>
      </c>
      <c r="AG48" s="642"/>
      <c r="AH48" s="664">
        <f t="shared" si="5"/>
        <v>0.0505</v>
      </c>
      <c r="AI48" s="669">
        <f t="shared" si="6"/>
        <v>1</v>
      </c>
      <c r="AJ48" s="643"/>
      <c r="AK48" s="643"/>
      <c r="AL48" s="643"/>
      <c r="AM48" s="643"/>
      <c r="AN48" s="682"/>
      <c r="AO48" s="682"/>
      <c r="AP48" s="243"/>
      <c r="AQ48" s="247"/>
      <c r="AR48" s="593">
        <v>1</v>
      </c>
    </row>
    <row r="49" ht="40" customHeight="1" spans="1:44">
      <c r="A49" s="275">
        <f t="shared" si="3"/>
        <v>41</v>
      </c>
      <c r="B49" s="196"/>
      <c r="C49" s="197"/>
      <c r="D49" s="199">
        <v>2</v>
      </c>
      <c r="E49" s="199"/>
      <c r="F49" s="197"/>
      <c r="G49" s="199"/>
      <c r="H49" s="197"/>
      <c r="I49" s="197"/>
      <c r="J49" s="195"/>
      <c r="K49" s="195"/>
      <c r="L49" s="195"/>
      <c r="M49" s="221" t="s">
        <v>348</v>
      </c>
      <c r="N49" s="197" t="s">
        <v>349</v>
      </c>
      <c r="O49" s="279" t="s">
        <v>244</v>
      </c>
      <c r="P49" s="223" t="s">
        <v>95</v>
      </c>
      <c r="Q49" s="196" t="s">
        <v>177</v>
      </c>
      <c r="R49" s="219"/>
      <c r="S49" s="230" t="s">
        <v>42</v>
      </c>
      <c r="T49" s="221" t="s">
        <v>189</v>
      </c>
      <c r="U49" s="221" t="s">
        <v>182</v>
      </c>
      <c r="V49" s="219" t="s">
        <v>179</v>
      </c>
      <c r="W49" s="229" t="s">
        <v>178</v>
      </c>
      <c r="X49" s="198" t="s">
        <v>330</v>
      </c>
      <c r="Y49" s="197" t="s">
        <v>340</v>
      </c>
      <c r="Z49" s="194" t="s">
        <v>247</v>
      </c>
      <c r="AA49" s="196" t="s">
        <v>347</v>
      </c>
      <c r="AB49" s="234">
        <v>0.0505</v>
      </c>
      <c r="AC49" s="195" t="s">
        <v>182</v>
      </c>
      <c r="AD49" s="643" t="s">
        <v>210</v>
      </c>
      <c r="AE49" s="642">
        <f t="shared" si="4"/>
        <v>327.922077922078</v>
      </c>
      <c r="AF49" s="642">
        <v>5</v>
      </c>
      <c r="AG49" s="642"/>
      <c r="AH49" s="664">
        <f t="shared" si="5"/>
        <v>0.0505</v>
      </c>
      <c r="AI49" s="669">
        <f t="shared" si="6"/>
        <v>1</v>
      </c>
      <c r="AJ49" s="643"/>
      <c r="AK49" s="643"/>
      <c r="AL49" s="643"/>
      <c r="AM49" s="643"/>
      <c r="AN49" s="682"/>
      <c r="AO49" s="682"/>
      <c r="AP49" s="243"/>
      <c r="AQ49" s="247"/>
      <c r="AR49" s="593">
        <v>1</v>
      </c>
    </row>
    <row r="50" s="175" customFormat="1" ht="40" customHeight="1" spans="1:45">
      <c r="A50" s="275">
        <f t="shared" si="3"/>
        <v>42</v>
      </c>
      <c r="B50" s="194"/>
      <c r="C50" s="197"/>
      <c r="D50" s="199">
        <v>2</v>
      </c>
      <c r="E50" s="197"/>
      <c r="F50" s="197"/>
      <c r="G50" s="197"/>
      <c r="H50" s="197"/>
      <c r="I50" s="197"/>
      <c r="J50" s="194"/>
      <c r="K50" s="194"/>
      <c r="L50" s="194"/>
      <c r="M50" s="221" t="s">
        <v>350</v>
      </c>
      <c r="N50" s="197" t="s">
        <v>351</v>
      </c>
      <c r="O50" s="279" t="s">
        <v>244</v>
      </c>
      <c r="P50" s="223" t="s">
        <v>95</v>
      </c>
      <c r="Q50" s="196" t="s">
        <v>177</v>
      </c>
      <c r="R50" s="229"/>
      <c r="S50" s="230" t="s">
        <v>42</v>
      </c>
      <c r="T50" s="221" t="s">
        <v>189</v>
      </c>
      <c r="U50" s="221" t="s">
        <v>182</v>
      </c>
      <c r="V50" s="219" t="s">
        <v>179</v>
      </c>
      <c r="W50" s="229" t="s">
        <v>178</v>
      </c>
      <c r="X50" s="198" t="s">
        <v>330</v>
      </c>
      <c r="Y50" s="197" t="s">
        <v>340</v>
      </c>
      <c r="Z50" s="194" t="s">
        <v>247</v>
      </c>
      <c r="AA50" s="196" t="s">
        <v>352</v>
      </c>
      <c r="AB50" s="234">
        <v>0.0653</v>
      </c>
      <c r="AC50" s="195" t="s">
        <v>182</v>
      </c>
      <c r="AD50" s="643" t="s">
        <v>210</v>
      </c>
      <c r="AE50" s="642">
        <f t="shared" si="4"/>
        <v>424.025974025974</v>
      </c>
      <c r="AF50" s="642">
        <v>5</v>
      </c>
      <c r="AG50" s="642"/>
      <c r="AH50" s="664">
        <f t="shared" si="5"/>
        <v>0.0653</v>
      </c>
      <c r="AI50" s="669">
        <f t="shared" si="6"/>
        <v>1</v>
      </c>
      <c r="AJ50" s="643"/>
      <c r="AK50" s="643"/>
      <c r="AL50" s="643"/>
      <c r="AM50" s="643"/>
      <c r="AN50" s="682"/>
      <c r="AO50" s="682"/>
      <c r="AP50" s="243"/>
      <c r="AQ50" s="247"/>
      <c r="AR50" s="593">
        <v>1</v>
      </c>
      <c r="AS50" s="178"/>
    </row>
    <row r="51" ht="40" customHeight="1" spans="1:44">
      <c r="A51" s="275">
        <f t="shared" si="3"/>
        <v>43</v>
      </c>
      <c r="B51" s="194"/>
      <c r="C51" s="197"/>
      <c r="D51" s="199">
        <v>2</v>
      </c>
      <c r="E51" s="197"/>
      <c r="F51" s="197"/>
      <c r="G51" s="197"/>
      <c r="H51" s="197"/>
      <c r="I51" s="197"/>
      <c r="J51" s="194"/>
      <c r="K51" s="194"/>
      <c r="L51" s="194"/>
      <c r="M51" s="221" t="s">
        <v>353</v>
      </c>
      <c r="N51" s="197" t="s">
        <v>354</v>
      </c>
      <c r="O51" s="279" t="s">
        <v>244</v>
      </c>
      <c r="P51" s="223" t="s">
        <v>95</v>
      </c>
      <c r="Q51" s="196" t="s">
        <v>177</v>
      </c>
      <c r="R51" s="229"/>
      <c r="S51" s="230" t="s">
        <v>42</v>
      </c>
      <c r="T51" s="221" t="s">
        <v>189</v>
      </c>
      <c r="U51" s="221" t="s">
        <v>182</v>
      </c>
      <c r="V51" s="219" t="s">
        <v>179</v>
      </c>
      <c r="W51" s="229" t="s">
        <v>178</v>
      </c>
      <c r="X51" s="198" t="s">
        <v>330</v>
      </c>
      <c r="Y51" s="197" t="s">
        <v>340</v>
      </c>
      <c r="Z51" s="194" t="s">
        <v>247</v>
      </c>
      <c r="AA51" s="196" t="s">
        <v>355</v>
      </c>
      <c r="AB51" s="234">
        <v>0.041</v>
      </c>
      <c r="AC51" s="195" t="s">
        <v>182</v>
      </c>
      <c r="AD51" s="643" t="s">
        <v>210</v>
      </c>
      <c r="AE51" s="642">
        <f t="shared" si="4"/>
        <v>266.233766233766</v>
      </c>
      <c r="AF51" s="642">
        <v>5</v>
      </c>
      <c r="AG51" s="642"/>
      <c r="AH51" s="664">
        <f t="shared" si="5"/>
        <v>0.041</v>
      </c>
      <c r="AI51" s="669">
        <f t="shared" si="6"/>
        <v>1</v>
      </c>
      <c r="AJ51" s="643"/>
      <c r="AK51" s="643"/>
      <c r="AL51" s="643"/>
      <c r="AM51" s="643"/>
      <c r="AN51" s="682"/>
      <c r="AO51" s="682"/>
      <c r="AP51" s="243"/>
      <c r="AQ51" s="247"/>
      <c r="AR51" s="593">
        <v>1</v>
      </c>
    </row>
    <row r="52" ht="40" customHeight="1" spans="1:44">
      <c r="A52" s="275">
        <f t="shared" si="3"/>
        <v>44</v>
      </c>
      <c r="B52" s="196"/>
      <c r="C52" s="197"/>
      <c r="D52" s="199">
        <v>2</v>
      </c>
      <c r="E52" s="198"/>
      <c r="F52" s="198"/>
      <c r="G52" s="197"/>
      <c r="H52" s="197"/>
      <c r="I52" s="197"/>
      <c r="J52" s="195"/>
      <c r="K52" s="220"/>
      <c r="L52" s="195"/>
      <c r="M52" s="221" t="s">
        <v>356</v>
      </c>
      <c r="N52" s="197" t="s">
        <v>357</v>
      </c>
      <c r="O52" s="279" t="s">
        <v>244</v>
      </c>
      <c r="P52" s="198" t="s">
        <v>95</v>
      </c>
      <c r="Q52" s="196" t="s">
        <v>177</v>
      </c>
      <c r="R52" s="295"/>
      <c r="S52" s="230" t="s">
        <v>42</v>
      </c>
      <c r="T52" s="221" t="s">
        <v>189</v>
      </c>
      <c r="U52" s="221" t="s">
        <v>182</v>
      </c>
      <c r="V52" s="219" t="s">
        <v>179</v>
      </c>
      <c r="W52" s="229" t="s">
        <v>178</v>
      </c>
      <c r="X52" s="196" t="s">
        <v>330</v>
      </c>
      <c r="Y52" s="197" t="s">
        <v>340</v>
      </c>
      <c r="Z52" s="221" t="s">
        <v>247</v>
      </c>
      <c r="AA52" s="196" t="s">
        <v>358</v>
      </c>
      <c r="AB52" s="234">
        <v>0.0241</v>
      </c>
      <c r="AC52" s="195" t="s">
        <v>182</v>
      </c>
      <c r="AD52" s="643" t="s">
        <v>210</v>
      </c>
      <c r="AE52" s="642">
        <f t="shared" si="4"/>
        <v>156.493506493506</v>
      </c>
      <c r="AF52" s="642">
        <v>5</v>
      </c>
      <c r="AG52" s="642"/>
      <c r="AH52" s="664">
        <f t="shared" si="5"/>
        <v>0.0241</v>
      </c>
      <c r="AI52" s="669">
        <f t="shared" si="6"/>
        <v>1</v>
      </c>
      <c r="AJ52" s="643"/>
      <c r="AK52" s="643"/>
      <c r="AL52" s="643"/>
      <c r="AM52" s="643"/>
      <c r="AN52" s="682"/>
      <c r="AO52" s="682"/>
      <c r="AP52" s="243"/>
      <c r="AQ52" s="247"/>
      <c r="AR52" s="593">
        <v>2</v>
      </c>
    </row>
    <row r="53" ht="40" customHeight="1" spans="1:44">
      <c r="A53" s="275">
        <f t="shared" si="3"/>
        <v>45</v>
      </c>
      <c r="B53" s="196"/>
      <c r="C53" s="197"/>
      <c r="D53" s="199">
        <v>2</v>
      </c>
      <c r="E53" s="199"/>
      <c r="F53" s="197"/>
      <c r="G53" s="199"/>
      <c r="H53" s="197"/>
      <c r="I53" s="197"/>
      <c r="J53" s="195"/>
      <c r="K53" s="195"/>
      <c r="L53" s="195"/>
      <c r="M53" s="221" t="s">
        <v>359</v>
      </c>
      <c r="N53" s="197" t="s">
        <v>360</v>
      </c>
      <c r="O53" s="279" t="s">
        <v>244</v>
      </c>
      <c r="P53" s="223" t="s">
        <v>95</v>
      </c>
      <c r="Q53" s="196" t="s">
        <v>177</v>
      </c>
      <c r="R53" s="219"/>
      <c r="S53" s="230" t="s">
        <v>42</v>
      </c>
      <c r="T53" s="221" t="s">
        <v>189</v>
      </c>
      <c r="U53" s="221" t="s">
        <v>182</v>
      </c>
      <c r="V53" s="219" t="s">
        <v>179</v>
      </c>
      <c r="W53" s="229" t="s">
        <v>178</v>
      </c>
      <c r="X53" s="198" t="s">
        <v>197</v>
      </c>
      <c r="Y53" s="197" t="s">
        <v>181</v>
      </c>
      <c r="Z53" s="221" t="s">
        <v>182</v>
      </c>
      <c r="AA53" s="196" t="s">
        <v>182</v>
      </c>
      <c r="AB53" s="234">
        <f>AB54+AB55</f>
        <v>0.0299</v>
      </c>
      <c r="AC53" s="195" t="s">
        <v>182</v>
      </c>
      <c r="AD53" s="643"/>
      <c r="AE53" s="643"/>
      <c r="AF53" s="643"/>
      <c r="AG53" s="643"/>
      <c r="AH53" s="643"/>
      <c r="AI53" s="643"/>
      <c r="AJ53" s="643"/>
      <c r="AK53" s="643"/>
      <c r="AL53" s="643"/>
      <c r="AM53" s="643"/>
      <c r="AN53" s="682"/>
      <c r="AO53" s="682"/>
      <c r="AP53" s="243"/>
      <c r="AQ53" s="247"/>
      <c r="AR53" s="593">
        <v>4</v>
      </c>
    </row>
    <row r="54" ht="40" customHeight="1" spans="1:44">
      <c r="A54" s="275">
        <f t="shared" si="3"/>
        <v>46</v>
      </c>
      <c r="B54" s="196"/>
      <c r="C54" s="197"/>
      <c r="D54" s="199"/>
      <c r="E54" s="199">
        <v>3</v>
      </c>
      <c r="F54" s="197"/>
      <c r="G54" s="199"/>
      <c r="H54" s="197"/>
      <c r="I54" s="197"/>
      <c r="J54" s="195"/>
      <c r="K54" s="195"/>
      <c r="L54" s="195"/>
      <c r="M54" s="221" t="s">
        <v>361</v>
      </c>
      <c r="N54" s="197" t="s">
        <v>362</v>
      </c>
      <c r="O54" s="279" t="s">
        <v>244</v>
      </c>
      <c r="P54" s="223" t="s">
        <v>95</v>
      </c>
      <c r="Q54" s="196" t="s">
        <v>177</v>
      </c>
      <c r="R54" s="219"/>
      <c r="S54" s="230" t="s">
        <v>42</v>
      </c>
      <c r="T54" s="221" t="s">
        <v>189</v>
      </c>
      <c r="U54" s="221" t="s">
        <v>182</v>
      </c>
      <c r="V54" s="219" t="s">
        <v>179</v>
      </c>
      <c r="W54" s="229" t="s">
        <v>178</v>
      </c>
      <c r="X54" s="198" t="s">
        <v>267</v>
      </c>
      <c r="Y54" s="197" t="s">
        <v>276</v>
      </c>
      <c r="Z54" s="221" t="s">
        <v>269</v>
      </c>
      <c r="AA54" s="196" t="s">
        <v>363</v>
      </c>
      <c r="AB54" s="234">
        <v>0.0161</v>
      </c>
      <c r="AC54" s="195" t="s">
        <v>182</v>
      </c>
      <c r="AD54" s="643"/>
      <c r="AE54" s="643"/>
      <c r="AF54" s="643"/>
      <c r="AG54" s="643"/>
      <c r="AH54" s="643"/>
      <c r="AI54" s="643"/>
      <c r="AJ54" s="643"/>
      <c r="AK54" s="643"/>
      <c r="AL54" s="643"/>
      <c r="AM54" s="643"/>
      <c r="AN54" s="682"/>
      <c r="AO54" s="682"/>
      <c r="AP54" s="243"/>
      <c r="AQ54" s="247"/>
      <c r="AR54" s="593">
        <v>1</v>
      </c>
    </row>
    <row r="55" ht="40" customHeight="1" spans="1:44">
      <c r="A55" s="275">
        <f t="shared" si="3"/>
        <v>47</v>
      </c>
      <c r="B55" s="196"/>
      <c r="C55" s="197"/>
      <c r="D55" s="199"/>
      <c r="E55" s="199">
        <v>3</v>
      </c>
      <c r="F55" s="197"/>
      <c r="G55" s="199"/>
      <c r="H55" s="197"/>
      <c r="I55" s="197"/>
      <c r="J55" s="195"/>
      <c r="K55" s="195"/>
      <c r="L55" s="195"/>
      <c r="M55" s="221" t="s">
        <v>364</v>
      </c>
      <c r="N55" s="197" t="s">
        <v>365</v>
      </c>
      <c r="O55" s="279" t="s">
        <v>244</v>
      </c>
      <c r="P55" s="223" t="s">
        <v>95</v>
      </c>
      <c r="Q55" s="196" t="s">
        <v>177</v>
      </c>
      <c r="R55" s="219"/>
      <c r="S55" s="230" t="s">
        <v>42</v>
      </c>
      <c r="T55" s="221" t="s">
        <v>189</v>
      </c>
      <c r="U55" s="221" t="s">
        <v>182</v>
      </c>
      <c r="V55" s="219" t="s">
        <v>179</v>
      </c>
      <c r="W55" s="229" t="s">
        <v>178</v>
      </c>
      <c r="X55" s="198" t="s">
        <v>267</v>
      </c>
      <c r="Y55" s="197" t="s">
        <v>307</v>
      </c>
      <c r="Z55" s="221" t="s">
        <v>182</v>
      </c>
      <c r="AA55" s="196" t="s">
        <v>182</v>
      </c>
      <c r="AB55" s="234">
        <v>0.0138</v>
      </c>
      <c r="AC55" s="195" t="s">
        <v>182</v>
      </c>
      <c r="AD55" s="643"/>
      <c r="AE55" s="643"/>
      <c r="AF55" s="643"/>
      <c r="AG55" s="643"/>
      <c r="AH55" s="643"/>
      <c r="AI55" s="643"/>
      <c r="AJ55" s="643"/>
      <c r="AK55" s="643"/>
      <c r="AL55" s="643"/>
      <c r="AM55" s="643"/>
      <c r="AN55" s="682"/>
      <c r="AO55" s="682"/>
      <c r="AP55" s="243"/>
      <c r="AQ55" s="247"/>
      <c r="AR55" s="593">
        <v>1</v>
      </c>
    </row>
    <row r="56" ht="40" customHeight="1" spans="1:44">
      <c r="A56" s="275">
        <f t="shared" si="3"/>
        <v>48</v>
      </c>
      <c r="B56" s="196"/>
      <c r="C56" s="197">
        <v>1</v>
      </c>
      <c r="D56" s="199"/>
      <c r="E56" s="199"/>
      <c r="F56" s="197"/>
      <c r="G56" s="199"/>
      <c r="H56" s="197"/>
      <c r="I56" s="197"/>
      <c r="J56" s="195"/>
      <c r="K56" s="195"/>
      <c r="L56" s="195" t="s">
        <v>366</v>
      </c>
      <c r="M56" s="221" t="s">
        <v>116</v>
      </c>
      <c r="N56" s="197" t="s">
        <v>117</v>
      </c>
      <c r="O56" s="294" t="s">
        <v>244</v>
      </c>
      <c r="P56" s="223" t="s">
        <v>95</v>
      </c>
      <c r="Q56" s="196" t="s">
        <v>177</v>
      </c>
      <c r="R56" s="219"/>
      <c r="S56" s="230" t="s">
        <v>42</v>
      </c>
      <c r="T56" s="221" t="s">
        <v>189</v>
      </c>
      <c r="U56" s="221" t="s">
        <v>182</v>
      </c>
      <c r="V56" s="219" t="s">
        <v>179</v>
      </c>
      <c r="W56" s="229" t="s">
        <v>178</v>
      </c>
      <c r="X56" s="198" t="s">
        <v>330</v>
      </c>
      <c r="Y56" s="197" t="s">
        <v>367</v>
      </c>
      <c r="Z56" s="194" t="s">
        <v>247</v>
      </c>
      <c r="AA56" s="196" t="s">
        <v>368</v>
      </c>
      <c r="AB56" s="234">
        <v>0.0421</v>
      </c>
      <c r="AC56" s="195" t="s">
        <v>182</v>
      </c>
      <c r="AD56" s="643" t="s">
        <v>210</v>
      </c>
      <c r="AE56" s="642">
        <f>AB56/0.2219*1000</f>
        <v>189.725101397026</v>
      </c>
      <c r="AF56" s="642">
        <v>6</v>
      </c>
      <c r="AG56" s="642"/>
      <c r="AH56" s="664">
        <f>AE56*0.2219/1000</f>
        <v>0.0421</v>
      </c>
      <c r="AI56" s="669">
        <f>AB56/AH56</f>
        <v>1</v>
      </c>
      <c r="AJ56" s="641"/>
      <c r="AK56" s="661"/>
      <c r="AL56" s="663"/>
      <c r="AM56" s="663"/>
      <c r="AN56" s="672" t="s">
        <v>211</v>
      </c>
      <c r="AO56" s="672" t="s">
        <v>327</v>
      </c>
      <c r="AP56" s="243"/>
      <c r="AQ56" s="247"/>
      <c r="AR56" s="593">
        <v>1</v>
      </c>
    </row>
    <row r="57" ht="40" customHeight="1" spans="1:44">
      <c r="A57" s="275">
        <f t="shared" si="3"/>
        <v>49</v>
      </c>
      <c r="B57" s="196"/>
      <c r="C57" s="197">
        <v>1</v>
      </c>
      <c r="D57" s="199"/>
      <c r="E57" s="197"/>
      <c r="F57" s="199"/>
      <c r="G57" s="199"/>
      <c r="H57" s="197"/>
      <c r="I57" s="197"/>
      <c r="J57" s="195"/>
      <c r="K57" s="195"/>
      <c r="L57" s="195" t="s">
        <v>369</v>
      </c>
      <c r="M57" s="221" t="s">
        <v>370</v>
      </c>
      <c r="N57" s="197" t="s">
        <v>371</v>
      </c>
      <c r="O57" s="294" t="s">
        <v>244</v>
      </c>
      <c r="P57" s="223" t="s">
        <v>95</v>
      </c>
      <c r="Q57" s="196" t="s">
        <v>177</v>
      </c>
      <c r="R57" s="219"/>
      <c r="S57" s="230" t="s">
        <v>42</v>
      </c>
      <c r="T57" s="221" t="s">
        <v>189</v>
      </c>
      <c r="U57" s="221" t="s">
        <v>182</v>
      </c>
      <c r="V57" s="219" t="s">
        <v>179</v>
      </c>
      <c r="W57" s="229" t="s">
        <v>178</v>
      </c>
      <c r="X57" s="198" t="s">
        <v>372</v>
      </c>
      <c r="Y57" s="197" t="s">
        <v>373</v>
      </c>
      <c r="Z57" s="221" t="s">
        <v>182</v>
      </c>
      <c r="AA57" s="221" t="s">
        <v>182</v>
      </c>
      <c r="AB57" s="234">
        <v>0.1722</v>
      </c>
      <c r="AC57" s="195" t="s">
        <v>182</v>
      </c>
      <c r="AD57" s="645" t="s">
        <v>374</v>
      </c>
      <c r="AE57" s="641" t="s">
        <v>375</v>
      </c>
      <c r="AF57" s="641"/>
      <c r="AG57" s="641"/>
      <c r="AH57" s="661">
        <f>AB57*1.04</f>
        <v>0.179088</v>
      </c>
      <c r="AI57" s="662"/>
      <c r="AJ57" s="641"/>
      <c r="AK57" s="661"/>
      <c r="AL57" s="663">
        <f>50/60</f>
        <v>0.833333333333333</v>
      </c>
      <c r="AM57" s="681">
        <v>1</v>
      </c>
      <c r="AN57" s="672" t="s">
        <v>211</v>
      </c>
      <c r="AO57" s="668" t="s">
        <v>376</v>
      </c>
      <c r="AP57" s="243"/>
      <c r="AQ57" s="247"/>
      <c r="AR57" s="593">
        <v>1</v>
      </c>
    </row>
    <row r="58" ht="40" customHeight="1" spans="1:44">
      <c r="A58" s="275">
        <f t="shared" si="3"/>
        <v>50</v>
      </c>
      <c r="B58" s="196"/>
      <c r="C58" s="197">
        <v>1</v>
      </c>
      <c r="D58" s="197"/>
      <c r="E58" s="197"/>
      <c r="F58" s="199"/>
      <c r="G58" s="199"/>
      <c r="H58" s="197"/>
      <c r="I58" s="197"/>
      <c r="J58" s="195"/>
      <c r="K58" s="195"/>
      <c r="L58" s="195" t="s">
        <v>377</v>
      </c>
      <c r="M58" s="221" t="s">
        <v>378</v>
      </c>
      <c r="N58" s="197" t="s">
        <v>379</v>
      </c>
      <c r="O58" s="294" t="s">
        <v>244</v>
      </c>
      <c r="P58" s="198" t="s">
        <v>79</v>
      </c>
      <c r="Q58" s="196" t="s">
        <v>177</v>
      </c>
      <c r="R58" s="219"/>
      <c r="S58" s="230" t="s">
        <v>42</v>
      </c>
      <c r="T58" s="221" t="s">
        <v>189</v>
      </c>
      <c r="U58" s="221" t="s">
        <v>182</v>
      </c>
      <c r="V58" s="219" t="s">
        <v>179</v>
      </c>
      <c r="W58" s="229" t="s">
        <v>178</v>
      </c>
      <c r="X58" s="198" t="s">
        <v>372</v>
      </c>
      <c r="Y58" s="197" t="s">
        <v>373</v>
      </c>
      <c r="Z58" s="221" t="s">
        <v>182</v>
      </c>
      <c r="AA58" s="221" t="s">
        <v>182</v>
      </c>
      <c r="AB58" s="234">
        <v>0.0807</v>
      </c>
      <c r="AC58" s="195" t="s">
        <v>182</v>
      </c>
      <c r="AD58" s="645" t="s">
        <v>374</v>
      </c>
      <c r="AE58" s="641" t="s">
        <v>375</v>
      </c>
      <c r="AF58" s="641"/>
      <c r="AG58" s="641"/>
      <c r="AH58" s="661">
        <f>AB58*1.04</f>
        <v>0.083928</v>
      </c>
      <c r="AI58" s="662"/>
      <c r="AJ58" s="641"/>
      <c r="AK58" s="661"/>
      <c r="AL58" s="663">
        <f>40/60</f>
        <v>0.666666666666667</v>
      </c>
      <c r="AM58" s="681">
        <v>1</v>
      </c>
      <c r="AN58" s="672" t="s">
        <v>211</v>
      </c>
      <c r="AO58" s="668" t="s">
        <v>376</v>
      </c>
      <c r="AP58" s="243"/>
      <c r="AQ58" s="247"/>
      <c r="AR58" s="593">
        <v>1</v>
      </c>
    </row>
    <row r="59" s="260" customFormat="1" ht="40" customHeight="1" spans="1:45">
      <c r="A59" s="275">
        <v>50</v>
      </c>
      <c r="B59" s="196"/>
      <c r="C59" s="197">
        <v>1</v>
      </c>
      <c r="D59" s="197"/>
      <c r="E59" s="197"/>
      <c r="F59" s="199"/>
      <c r="G59" s="199"/>
      <c r="H59" s="197"/>
      <c r="I59" s="197"/>
      <c r="J59" s="195"/>
      <c r="K59" s="195"/>
      <c r="L59" s="195" t="s">
        <v>108</v>
      </c>
      <c r="M59" s="221" t="s">
        <v>108</v>
      </c>
      <c r="N59" s="197" t="s">
        <v>109</v>
      </c>
      <c r="O59" s="294" t="s">
        <v>380</v>
      </c>
      <c r="P59" s="198" t="s">
        <v>381</v>
      </c>
      <c r="Q59" s="196" t="s">
        <v>177</v>
      </c>
      <c r="R59" s="219"/>
      <c r="S59" s="230" t="s">
        <v>42</v>
      </c>
      <c r="T59" s="221" t="s">
        <v>189</v>
      </c>
      <c r="U59" s="221" t="s">
        <v>182</v>
      </c>
      <c r="V59" s="219" t="s">
        <v>179</v>
      </c>
      <c r="W59" s="229" t="s">
        <v>178</v>
      </c>
      <c r="X59" s="198" t="s">
        <v>291</v>
      </c>
      <c r="Y59" s="197" t="s">
        <v>382</v>
      </c>
      <c r="Z59" s="221" t="s">
        <v>182</v>
      </c>
      <c r="AA59" s="221" t="s">
        <v>182</v>
      </c>
      <c r="AB59" s="234">
        <v>0.001</v>
      </c>
      <c r="AC59" s="195"/>
      <c r="AD59" s="229"/>
      <c r="AE59" s="235"/>
      <c r="AF59" s="235"/>
      <c r="AG59" s="235"/>
      <c r="AH59" s="239"/>
      <c r="AI59" s="240"/>
      <c r="AJ59" s="235"/>
      <c r="AK59" s="239"/>
      <c r="AL59" s="241"/>
      <c r="AM59" s="246"/>
      <c r="AN59" s="243" t="s">
        <v>211</v>
      </c>
      <c r="AO59" s="195"/>
      <c r="AP59" s="243"/>
      <c r="AQ59" s="247"/>
      <c r="AR59" s="593">
        <v>2</v>
      </c>
      <c r="AS59" s="175"/>
    </row>
    <row r="60" ht="40" customHeight="1" spans="1:44">
      <c r="A60" s="275">
        <f>ROW()-8</f>
        <v>52</v>
      </c>
      <c r="B60" s="196"/>
      <c r="C60" s="197">
        <v>1</v>
      </c>
      <c r="D60" s="197"/>
      <c r="E60" s="199"/>
      <c r="F60" s="197"/>
      <c r="G60" s="199"/>
      <c r="H60" s="197"/>
      <c r="I60" s="197"/>
      <c r="J60" s="195"/>
      <c r="K60" s="195"/>
      <c r="L60" s="195" t="s">
        <v>383</v>
      </c>
      <c r="M60" s="221" t="s">
        <v>384</v>
      </c>
      <c r="N60" s="197" t="s">
        <v>385</v>
      </c>
      <c r="O60" s="222" t="s">
        <v>386</v>
      </c>
      <c r="P60" s="223" t="s">
        <v>95</v>
      </c>
      <c r="Q60" s="196" t="s">
        <v>177</v>
      </c>
      <c r="R60" s="219"/>
      <c r="S60" s="230" t="s">
        <v>42</v>
      </c>
      <c r="T60" s="221" t="s">
        <v>189</v>
      </c>
      <c r="U60" s="221" t="s">
        <v>182</v>
      </c>
      <c r="V60" s="219" t="s">
        <v>179</v>
      </c>
      <c r="W60" s="229" t="s">
        <v>178</v>
      </c>
      <c r="X60" s="198" t="s">
        <v>291</v>
      </c>
      <c r="Y60" s="197" t="s">
        <v>387</v>
      </c>
      <c r="Z60" s="197" t="s">
        <v>182</v>
      </c>
      <c r="AA60" s="221" t="s">
        <v>182</v>
      </c>
      <c r="AB60" s="234">
        <v>0.0023</v>
      </c>
      <c r="AC60" s="195" t="s">
        <v>301</v>
      </c>
      <c r="AD60" s="643"/>
      <c r="AE60" s="643"/>
      <c r="AF60" s="643"/>
      <c r="AG60" s="643"/>
      <c r="AH60" s="643"/>
      <c r="AI60" s="643"/>
      <c r="AJ60" s="643"/>
      <c r="AK60" s="643"/>
      <c r="AL60" s="643"/>
      <c r="AM60" s="643"/>
      <c r="AN60" s="668" t="s">
        <v>211</v>
      </c>
      <c r="AO60" s="668" t="s">
        <v>302</v>
      </c>
      <c r="AP60" s="243"/>
      <c r="AQ60" s="247"/>
      <c r="AR60" s="593">
        <v>4</v>
      </c>
    </row>
    <row r="61" ht="40" customHeight="1" spans="1:44">
      <c r="A61" s="275">
        <f>ROW()-8</f>
        <v>53</v>
      </c>
      <c r="B61" s="196"/>
      <c r="C61" s="197">
        <v>1</v>
      </c>
      <c r="D61" s="197"/>
      <c r="E61" s="199"/>
      <c r="F61" s="197"/>
      <c r="G61" s="199"/>
      <c r="H61" s="197"/>
      <c r="I61" s="197"/>
      <c r="J61" s="195"/>
      <c r="K61" s="195"/>
      <c r="L61" s="195" t="s">
        <v>388</v>
      </c>
      <c r="M61" s="221" t="s">
        <v>389</v>
      </c>
      <c r="N61" s="197" t="s">
        <v>390</v>
      </c>
      <c r="O61" s="222" t="s">
        <v>391</v>
      </c>
      <c r="P61" s="223" t="s">
        <v>95</v>
      </c>
      <c r="Q61" s="196" t="s">
        <v>177</v>
      </c>
      <c r="R61" s="219"/>
      <c r="S61" s="230" t="s">
        <v>42</v>
      </c>
      <c r="T61" s="221" t="s">
        <v>189</v>
      </c>
      <c r="U61" s="221" t="s">
        <v>182</v>
      </c>
      <c r="V61" s="219" t="s">
        <v>179</v>
      </c>
      <c r="W61" s="229" t="s">
        <v>178</v>
      </c>
      <c r="X61" s="198" t="s">
        <v>206</v>
      </c>
      <c r="Y61" s="197" t="s">
        <v>182</v>
      </c>
      <c r="Z61" s="194" t="s">
        <v>247</v>
      </c>
      <c r="AA61" s="221" t="s">
        <v>182</v>
      </c>
      <c r="AB61" s="234">
        <v>0.0003</v>
      </c>
      <c r="AC61" s="195" t="s">
        <v>182</v>
      </c>
      <c r="AD61" s="643"/>
      <c r="AE61" s="643"/>
      <c r="AF61" s="643"/>
      <c r="AG61" s="643"/>
      <c r="AH61" s="643"/>
      <c r="AI61" s="643"/>
      <c r="AJ61" s="643"/>
      <c r="AK61" s="643"/>
      <c r="AL61" s="643"/>
      <c r="AM61" s="643"/>
      <c r="AN61" s="668" t="s">
        <v>211</v>
      </c>
      <c r="AO61" s="672" t="s">
        <v>327</v>
      </c>
      <c r="AP61" s="243"/>
      <c r="AQ61" s="247"/>
      <c r="AR61" s="593">
        <v>1</v>
      </c>
    </row>
    <row r="62" ht="40" customHeight="1" spans="1:44">
      <c r="A62" s="275">
        <f>ROW()-8</f>
        <v>54</v>
      </c>
      <c r="B62" s="196"/>
      <c r="C62" s="197">
        <v>1</v>
      </c>
      <c r="D62" s="197"/>
      <c r="E62" s="199"/>
      <c r="F62" s="197"/>
      <c r="G62" s="199"/>
      <c r="H62" s="197"/>
      <c r="I62" s="197"/>
      <c r="J62" s="195"/>
      <c r="K62" s="195"/>
      <c r="L62" s="195" t="s">
        <v>392</v>
      </c>
      <c r="M62" s="221" t="s">
        <v>393</v>
      </c>
      <c r="N62" s="197" t="s">
        <v>394</v>
      </c>
      <c r="O62" s="294" t="s">
        <v>244</v>
      </c>
      <c r="P62" s="223" t="s">
        <v>79</v>
      </c>
      <c r="Q62" s="196" t="s">
        <v>177</v>
      </c>
      <c r="R62" s="219"/>
      <c r="S62" s="230" t="s">
        <v>42</v>
      </c>
      <c r="T62" s="221" t="s">
        <v>189</v>
      </c>
      <c r="U62" s="221" t="s">
        <v>182</v>
      </c>
      <c r="V62" s="219" t="s">
        <v>179</v>
      </c>
      <c r="W62" s="229" t="s">
        <v>178</v>
      </c>
      <c r="X62" s="198" t="s">
        <v>372</v>
      </c>
      <c r="Y62" s="197" t="s">
        <v>395</v>
      </c>
      <c r="Z62" s="221" t="s">
        <v>182</v>
      </c>
      <c r="AA62" s="221" t="s">
        <v>182</v>
      </c>
      <c r="AB62" s="234">
        <v>0.0707</v>
      </c>
      <c r="AC62" s="195" t="s">
        <v>182</v>
      </c>
      <c r="AD62" s="645" t="s">
        <v>374</v>
      </c>
      <c r="AE62" s="651"/>
      <c r="AF62" s="651"/>
      <c r="AG62" s="651"/>
      <c r="AH62" s="683">
        <v>0.072</v>
      </c>
      <c r="AI62" s="684"/>
      <c r="AJ62" s="651"/>
      <c r="AK62" s="683"/>
      <c r="AL62" s="663">
        <f>45/60</f>
        <v>0.75</v>
      </c>
      <c r="AM62" s="681">
        <v>1</v>
      </c>
      <c r="AN62" s="672" t="s">
        <v>211</v>
      </c>
      <c r="AO62" s="668" t="s">
        <v>376</v>
      </c>
      <c r="AP62" s="221" t="s">
        <v>182</v>
      </c>
      <c r="AQ62" s="247"/>
      <c r="AR62" s="593">
        <v>1</v>
      </c>
    </row>
    <row r="63" ht="40" customHeight="1" spans="1:44">
      <c r="A63" s="275">
        <f t="shared" ref="A63:A73" si="7">ROW()-8</f>
        <v>55</v>
      </c>
      <c r="B63" s="196"/>
      <c r="C63" s="197">
        <v>1</v>
      </c>
      <c r="D63" s="197"/>
      <c r="E63" s="264"/>
      <c r="F63" s="198"/>
      <c r="G63" s="197"/>
      <c r="H63" s="197"/>
      <c r="I63" s="197"/>
      <c r="J63" s="195"/>
      <c r="K63" s="220"/>
      <c r="L63" s="195" t="s">
        <v>299</v>
      </c>
      <c r="M63" s="221" t="s">
        <v>127</v>
      </c>
      <c r="N63" s="197" t="s">
        <v>128</v>
      </c>
      <c r="O63" s="279" t="s">
        <v>300</v>
      </c>
      <c r="P63" s="223" t="s">
        <v>95</v>
      </c>
      <c r="Q63" s="196" t="s">
        <v>177</v>
      </c>
      <c r="R63" s="295"/>
      <c r="S63" s="230" t="s">
        <v>42</v>
      </c>
      <c r="T63" s="221" t="s">
        <v>189</v>
      </c>
      <c r="U63" s="221" t="s">
        <v>182</v>
      </c>
      <c r="V63" s="219" t="s">
        <v>179</v>
      </c>
      <c r="W63" s="229" t="s">
        <v>178</v>
      </c>
      <c r="X63" s="198" t="s">
        <v>291</v>
      </c>
      <c r="Y63" s="221" t="s">
        <v>182</v>
      </c>
      <c r="Z63" s="221" t="s">
        <v>182</v>
      </c>
      <c r="AA63" s="221" t="s">
        <v>182</v>
      </c>
      <c r="AB63" s="234">
        <v>0.006</v>
      </c>
      <c r="AC63" s="195" t="s">
        <v>301</v>
      </c>
      <c r="AD63" s="643"/>
      <c r="AE63" s="643"/>
      <c r="AF63" s="643"/>
      <c r="AG63" s="643"/>
      <c r="AH63" s="643"/>
      <c r="AI63" s="643"/>
      <c r="AJ63" s="643"/>
      <c r="AK63" s="643"/>
      <c r="AL63" s="643"/>
      <c r="AM63" s="643"/>
      <c r="AN63" s="668" t="s">
        <v>211</v>
      </c>
      <c r="AO63" s="668" t="s">
        <v>302</v>
      </c>
      <c r="AP63" s="243"/>
      <c r="AQ63" s="247"/>
      <c r="AR63" s="593">
        <v>12</v>
      </c>
    </row>
    <row r="64" customFormat="1" ht="40" customHeight="1" spans="1:44">
      <c r="A64" s="194">
        <f t="shared" si="7"/>
        <v>56</v>
      </c>
      <c r="B64" s="196"/>
      <c r="C64" s="197">
        <v>1</v>
      </c>
      <c r="D64" s="197"/>
      <c r="E64" s="264"/>
      <c r="F64" s="198"/>
      <c r="G64" s="197"/>
      <c r="H64" s="197"/>
      <c r="I64" s="197"/>
      <c r="J64" s="195"/>
      <c r="K64" s="220"/>
      <c r="L64" s="197" t="s">
        <v>396</v>
      </c>
      <c r="M64" s="197" t="s">
        <v>397</v>
      </c>
      <c r="N64" s="197" t="s">
        <v>90</v>
      </c>
      <c r="O64" s="278" t="s">
        <v>398</v>
      </c>
      <c r="P64" s="223"/>
      <c r="Q64" s="196"/>
      <c r="R64" s="221"/>
      <c r="S64" s="221" t="s">
        <v>182</v>
      </c>
      <c r="T64" s="221" t="s">
        <v>189</v>
      </c>
      <c r="U64" s="221"/>
      <c r="V64" s="219" t="s">
        <v>178</v>
      </c>
      <c r="W64" s="219" t="s">
        <v>179</v>
      </c>
      <c r="X64" s="196"/>
      <c r="Y64" s="196"/>
      <c r="Z64" s="221"/>
      <c r="AA64" s="221"/>
      <c r="AB64" s="234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668" t="s">
        <v>211</v>
      </c>
      <c r="AO64" s="668" t="s">
        <v>399</v>
      </c>
      <c r="AP64" s="243"/>
      <c r="AQ64" s="247"/>
      <c r="AR64" s="197">
        <v>1</v>
      </c>
    </row>
    <row r="65" s="176" customFormat="1" ht="40" customHeight="1" spans="1:44">
      <c r="A65" s="275">
        <f t="shared" si="7"/>
        <v>57</v>
      </c>
      <c r="B65" s="196"/>
      <c r="C65" s="197">
        <v>1</v>
      </c>
      <c r="D65" s="197"/>
      <c r="E65" s="198"/>
      <c r="F65" s="198"/>
      <c r="G65" s="197"/>
      <c r="H65" s="197"/>
      <c r="I65" s="197"/>
      <c r="J65" s="195"/>
      <c r="K65" s="220"/>
      <c r="L65" s="276" t="s">
        <v>400</v>
      </c>
      <c r="M65" s="276" t="s">
        <v>400</v>
      </c>
      <c r="N65" s="263" t="s">
        <v>401</v>
      </c>
      <c r="O65" s="278"/>
      <c r="P65" s="223"/>
      <c r="Q65" s="196" t="s">
        <v>177</v>
      </c>
      <c r="R65" s="221"/>
      <c r="S65" s="221"/>
      <c r="T65" s="221"/>
      <c r="U65" s="221"/>
      <c r="V65" s="219"/>
      <c r="W65" s="229" t="s">
        <v>178</v>
      </c>
      <c r="X65" s="301"/>
      <c r="Y65" s="301"/>
      <c r="Z65" s="221"/>
      <c r="AA65" s="221"/>
      <c r="AB65" s="234"/>
      <c r="AC65" s="195"/>
      <c r="AD65" s="643"/>
      <c r="AE65" s="643"/>
      <c r="AF65" s="643"/>
      <c r="AG65" s="643"/>
      <c r="AH65" s="643"/>
      <c r="AI65" s="643"/>
      <c r="AJ65" s="643"/>
      <c r="AK65" s="643"/>
      <c r="AL65" s="643"/>
      <c r="AM65" s="643"/>
      <c r="AN65" s="668" t="s">
        <v>211</v>
      </c>
      <c r="AO65" s="668" t="s">
        <v>402</v>
      </c>
      <c r="AP65" s="243"/>
      <c r="AQ65" s="247"/>
      <c r="AR65" s="593">
        <v>1</v>
      </c>
    </row>
    <row r="66" ht="40" customHeight="1" spans="1:44">
      <c r="A66" s="194">
        <f t="shared" si="7"/>
        <v>58</v>
      </c>
      <c r="B66" s="196"/>
      <c r="C66" s="197">
        <v>1</v>
      </c>
      <c r="D66" s="197"/>
      <c r="E66" s="264"/>
      <c r="F66" s="198"/>
      <c r="G66" s="197"/>
      <c r="H66" s="197"/>
      <c r="I66" s="197"/>
      <c r="J66" s="195"/>
      <c r="K66" s="220"/>
      <c r="L66" s="197" t="s">
        <v>403</v>
      </c>
      <c r="M66" s="197" t="s">
        <v>403</v>
      </c>
      <c r="N66" s="197" t="s">
        <v>404</v>
      </c>
      <c r="O66" s="278" t="s">
        <v>398</v>
      </c>
      <c r="P66" s="223"/>
      <c r="Q66" s="196"/>
      <c r="R66" s="221"/>
      <c r="S66" s="221" t="s">
        <v>182</v>
      </c>
      <c r="T66" s="221" t="s">
        <v>189</v>
      </c>
      <c r="U66" s="221"/>
      <c r="V66" s="219" t="s">
        <v>178</v>
      </c>
      <c r="W66" s="229" t="s">
        <v>178</v>
      </c>
      <c r="X66" s="196" t="s">
        <v>405</v>
      </c>
      <c r="Y66" s="196" t="s">
        <v>405</v>
      </c>
      <c r="Z66" s="221" t="s">
        <v>182</v>
      </c>
      <c r="AA66" s="221" t="s">
        <v>182</v>
      </c>
      <c r="AB66" s="234">
        <v>0.02</v>
      </c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668" t="s">
        <v>211</v>
      </c>
      <c r="AO66" s="668" t="s">
        <v>406</v>
      </c>
      <c r="AP66" s="243"/>
      <c r="AQ66" s="247"/>
      <c r="AR66" s="197">
        <v>1</v>
      </c>
    </row>
    <row r="67" ht="40" customHeight="1" spans="1:44">
      <c r="A67" s="194">
        <f t="shared" si="7"/>
        <v>59</v>
      </c>
      <c r="B67" s="196"/>
      <c r="C67" s="197">
        <v>1</v>
      </c>
      <c r="D67" s="197"/>
      <c r="E67" s="264"/>
      <c r="F67" s="198"/>
      <c r="G67" s="197"/>
      <c r="H67" s="197"/>
      <c r="I67" s="197"/>
      <c r="J67" s="195"/>
      <c r="K67" s="220"/>
      <c r="L67" s="197" t="s">
        <v>72</v>
      </c>
      <c r="M67" s="197" t="s">
        <v>72</v>
      </c>
      <c r="N67" s="197" t="s">
        <v>70</v>
      </c>
      <c r="O67" s="278" t="s">
        <v>398</v>
      </c>
      <c r="P67" s="223"/>
      <c r="Q67" s="196"/>
      <c r="R67" s="221"/>
      <c r="S67" s="221" t="s">
        <v>182</v>
      </c>
      <c r="T67" s="221" t="s">
        <v>189</v>
      </c>
      <c r="U67" s="221"/>
      <c r="V67" s="219" t="s">
        <v>178</v>
      </c>
      <c r="W67" s="229" t="s">
        <v>178</v>
      </c>
      <c r="X67" s="196" t="s">
        <v>405</v>
      </c>
      <c r="Y67" s="196" t="s">
        <v>405</v>
      </c>
      <c r="Z67" s="221" t="s">
        <v>182</v>
      </c>
      <c r="AA67" s="221" t="s">
        <v>182</v>
      </c>
      <c r="AB67" s="234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668" t="s">
        <v>211</v>
      </c>
      <c r="AO67" s="668" t="s">
        <v>406</v>
      </c>
      <c r="AP67" s="243"/>
      <c r="AQ67" s="247"/>
      <c r="AR67" s="197">
        <v>1</v>
      </c>
    </row>
    <row r="68" s="595" customFormat="1" ht="40" customHeight="1" spans="1:45">
      <c r="A68" s="690">
        <f t="shared" si="7"/>
        <v>60</v>
      </c>
      <c r="B68" s="599"/>
      <c r="C68" s="600">
        <v>1</v>
      </c>
      <c r="D68" s="600"/>
      <c r="E68" s="601"/>
      <c r="F68" s="602"/>
      <c r="G68" s="600"/>
      <c r="H68" s="600"/>
      <c r="I68" s="600"/>
      <c r="J68" s="288"/>
      <c r="K68" s="610"/>
      <c r="L68" s="197" t="s">
        <v>407</v>
      </c>
      <c r="M68" s="600" t="s">
        <v>407</v>
      </c>
      <c r="N68" s="600" t="s">
        <v>408</v>
      </c>
      <c r="O68" s="691"/>
      <c r="P68" s="621"/>
      <c r="Q68" s="599"/>
      <c r="R68" s="611"/>
      <c r="S68" s="611"/>
      <c r="T68" s="611"/>
      <c r="U68" s="611"/>
      <c r="V68" s="632"/>
      <c r="W68" s="632" t="s">
        <v>179</v>
      </c>
      <c r="X68" s="599"/>
      <c r="Y68" s="599"/>
      <c r="Z68" s="611"/>
      <c r="AA68" s="611"/>
      <c r="AB68" s="650"/>
      <c r="AC68" s="288"/>
      <c r="AD68" s="288"/>
      <c r="AE68" s="288"/>
      <c r="AF68" s="288"/>
      <c r="AG68" s="288"/>
      <c r="AH68" s="288"/>
      <c r="AI68" s="288"/>
      <c r="AJ68" s="288"/>
      <c r="AK68" s="288"/>
      <c r="AL68" s="288"/>
      <c r="AM68" s="288"/>
      <c r="AN68" s="288" t="s">
        <v>211</v>
      </c>
      <c r="AO68" s="288"/>
      <c r="AP68" s="258"/>
      <c r="AQ68" s="685"/>
      <c r="AR68" s="600">
        <v>0.5</v>
      </c>
      <c r="AS68" s="692" t="s">
        <v>91</v>
      </c>
    </row>
    <row r="69" ht="40" customHeight="1" spans="1:44">
      <c r="A69" s="275">
        <f t="shared" si="7"/>
        <v>61</v>
      </c>
      <c r="B69" s="196">
        <v>0</v>
      </c>
      <c r="C69" s="197"/>
      <c r="D69" s="197"/>
      <c r="E69" s="264"/>
      <c r="F69" s="198"/>
      <c r="G69" s="197"/>
      <c r="H69" s="197"/>
      <c r="I69" s="197"/>
      <c r="J69" s="195"/>
      <c r="K69" s="220"/>
      <c r="L69" s="197" t="s">
        <v>409</v>
      </c>
      <c r="M69" s="197" t="s">
        <v>409</v>
      </c>
      <c r="N69" s="197" t="s">
        <v>410</v>
      </c>
      <c r="O69" s="278" t="s">
        <v>398</v>
      </c>
      <c r="P69" s="223"/>
      <c r="Q69" s="196"/>
      <c r="R69" s="221"/>
      <c r="S69" s="221" t="s">
        <v>182</v>
      </c>
      <c r="T69" s="221" t="s">
        <v>189</v>
      </c>
      <c r="U69" s="221"/>
      <c r="V69" s="219" t="s">
        <v>178</v>
      </c>
      <c r="W69" s="219" t="s">
        <v>179</v>
      </c>
      <c r="X69" s="301"/>
      <c r="Y69" s="301"/>
      <c r="Z69" s="221"/>
      <c r="AA69" s="221"/>
      <c r="AB69" s="234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668" t="s">
        <v>211</v>
      </c>
      <c r="AO69" s="668" t="s">
        <v>411</v>
      </c>
      <c r="AP69" s="243"/>
      <c r="AQ69" s="247"/>
      <c r="AR69" s="593">
        <v>5</v>
      </c>
    </row>
    <row r="70" ht="40" customHeight="1" spans="1:44">
      <c r="A70" s="275">
        <f t="shared" si="7"/>
        <v>62</v>
      </c>
      <c r="B70" s="196">
        <v>0</v>
      </c>
      <c r="C70" s="197"/>
      <c r="D70" s="197"/>
      <c r="E70" s="264"/>
      <c r="F70" s="198"/>
      <c r="G70" s="197"/>
      <c r="H70" s="197"/>
      <c r="I70" s="197"/>
      <c r="J70" s="195"/>
      <c r="K70" s="220"/>
      <c r="L70" s="197" t="s">
        <v>412</v>
      </c>
      <c r="M70" s="197" t="s">
        <v>412</v>
      </c>
      <c r="N70" s="197" t="s">
        <v>413</v>
      </c>
      <c r="O70" s="278"/>
      <c r="P70" s="223"/>
      <c r="Q70" s="196"/>
      <c r="R70" s="221"/>
      <c r="S70" s="221" t="s">
        <v>182</v>
      </c>
      <c r="T70" s="221" t="s">
        <v>189</v>
      </c>
      <c r="U70" s="221"/>
      <c r="V70" s="219" t="s">
        <v>178</v>
      </c>
      <c r="W70" s="219" t="s">
        <v>179</v>
      </c>
      <c r="X70" s="301"/>
      <c r="Y70" s="301"/>
      <c r="Z70" s="221"/>
      <c r="AA70" s="221"/>
      <c r="AB70" s="234"/>
      <c r="AC70" s="195"/>
      <c r="AD70" s="195"/>
      <c r="AE70" s="195"/>
      <c r="AF70" s="195"/>
      <c r="AG70" s="195"/>
      <c r="AH70" s="195"/>
      <c r="AI70" s="195"/>
      <c r="AJ70" s="195"/>
      <c r="AK70" s="195"/>
      <c r="AL70" s="195"/>
      <c r="AM70" s="195"/>
      <c r="AN70" s="668" t="s">
        <v>211</v>
      </c>
      <c r="AO70" s="693" t="s">
        <v>414</v>
      </c>
      <c r="AP70" s="243"/>
      <c r="AQ70" s="247"/>
      <c r="AR70" s="593">
        <v>1</v>
      </c>
    </row>
    <row r="71" ht="40" customHeight="1" spans="1:44">
      <c r="A71" s="275">
        <f t="shared" si="7"/>
        <v>63</v>
      </c>
      <c r="B71" s="196"/>
      <c r="C71" s="197">
        <v>1</v>
      </c>
      <c r="D71" s="197"/>
      <c r="E71" s="264"/>
      <c r="F71" s="198"/>
      <c r="G71" s="197"/>
      <c r="H71" s="197"/>
      <c r="I71" s="197"/>
      <c r="J71" s="195"/>
      <c r="K71" s="220"/>
      <c r="L71" s="197" t="s">
        <v>415</v>
      </c>
      <c r="M71" s="197" t="s">
        <v>415</v>
      </c>
      <c r="N71" s="197" t="s">
        <v>416</v>
      </c>
      <c r="O71" s="278"/>
      <c r="P71" s="223"/>
      <c r="Q71" s="196"/>
      <c r="R71" s="221"/>
      <c r="S71" s="221" t="s">
        <v>182</v>
      </c>
      <c r="T71" s="221" t="s">
        <v>189</v>
      </c>
      <c r="U71" s="221"/>
      <c r="V71" s="219" t="s">
        <v>178</v>
      </c>
      <c r="W71" s="219" t="s">
        <v>179</v>
      </c>
      <c r="X71" s="301" t="s">
        <v>417</v>
      </c>
      <c r="Y71" s="301"/>
      <c r="Z71" s="221"/>
      <c r="AA71" s="221"/>
      <c r="AB71" s="234"/>
      <c r="AC71" s="195"/>
      <c r="AD71" s="195"/>
      <c r="AE71" s="195"/>
      <c r="AF71" s="195"/>
      <c r="AG71" s="195"/>
      <c r="AH71" s="195"/>
      <c r="AI71" s="195"/>
      <c r="AJ71" s="195"/>
      <c r="AK71" s="195"/>
      <c r="AL71" s="195"/>
      <c r="AM71" s="195"/>
      <c r="AN71" s="682"/>
      <c r="AO71" s="682"/>
      <c r="AP71" s="243"/>
      <c r="AQ71" s="247"/>
      <c r="AR71" s="593">
        <v>1</v>
      </c>
    </row>
    <row r="72" ht="40" customHeight="1" spans="1:44">
      <c r="A72" s="275">
        <f t="shared" si="7"/>
        <v>64</v>
      </c>
      <c r="B72" s="196"/>
      <c r="C72" s="197">
        <v>1</v>
      </c>
      <c r="D72" s="197"/>
      <c r="E72" s="264"/>
      <c r="F72" s="198"/>
      <c r="G72" s="197"/>
      <c r="H72" s="197"/>
      <c r="I72" s="197"/>
      <c r="J72" s="195"/>
      <c r="K72" s="220"/>
      <c r="L72" s="197" t="s">
        <v>418</v>
      </c>
      <c r="M72" s="197" t="s">
        <v>418</v>
      </c>
      <c r="N72" s="197" t="s">
        <v>419</v>
      </c>
      <c r="O72" s="278"/>
      <c r="P72" s="223"/>
      <c r="Q72" s="196"/>
      <c r="R72" s="221"/>
      <c r="S72" s="221" t="s">
        <v>182</v>
      </c>
      <c r="T72" s="221" t="s">
        <v>189</v>
      </c>
      <c r="U72" s="221"/>
      <c r="V72" s="219" t="s">
        <v>178</v>
      </c>
      <c r="W72" s="219" t="s">
        <v>179</v>
      </c>
      <c r="X72" s="301"/>
      <c r="Y72" s="301"/>
      <c r="Z72" s="221"/>
      <c r="AA72" s="221"/>
      <c r="AB72" s="234"/>
      <c r="AC72" s="195"/>
      <c r="AD72" s="195"/>
      <c r="AE72" s="195"/>
      <c r="AF72" s="195"/>
      <c r="AG72" s="195"/>
      <c r="AH72" s="195"/>
      <c r="AI72" s="195"/>
      <c r="AJ72" s="195"/>
      <c r="AK72" s="195"/>
      <c r="AL72" s="195"/>
      <c r="AM72" s="195"/>
      <c r="AN72" s="682"/>
      <c r="AO72" s="682"/>
      <c r="AP72" s="243"/>
      <c r="AQ72" s="247"/>
      <c r="AR72" s="593">
        <v>1</v>
      </c>
    </row>
  </sheetData>
  <autoFilter ref="A8:AR72">
    <extLst/>
  </autoFilter>
  <mergeCells count="42">
    <mergeCell ref="A1:E1"/>
    <mergeCell ref="F1:K1"/>
    <mergeCell ref="M1:N1"/>
    <mergeCell ref="A2:N2"/>
    <mergeCell ref="A3:L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O1:AP6"/>
    <mergeCell ref="A5:N6"/>
  </mergeCells>
  <conditionalFormatting sqref="M30">
    <cfRule type="duplicateValues" dxfId="4" priority="8"/>
    <cfRule type="duplicateValues" dxfId="4" priority="7"/>
  </conditionalFormatting>
  <conditionalFormatting sqref="V30:W30">
    <cfRule type="cellIs" dxfId="5" priority="10" operator="equal">
      <formula>"N"</formula>
    </cfRule>
    <cfRule type="cellIs" dxfId="6" priority="9" operator="equal">
      <formula>"Y"</formula>
    </cfRule>
  </conditionalFormatting>
  <conditionalFormatting sqref="K31">
    <cfRule type="duplicateValues" dxfId="4" priority="111"/>
    <cfRule type="duplicateValues" dxfId="4" priority="112"/>
  </conditionalFormatting>
  <conditionalFormatting sqref="M31">
    <cfRule type="duplicateValues" dxfId="4" priority="105"/>
  </conditionalFormatting>
  <conditionalFormatting sqref="V31:W31">
    <cfRule type="cellIs" dxfId="6" priority="106" operator="equal">
      <formula>"Y"</formula>
    </cfRule>
    <cfRule type="cellIs" dxfId="5" priority="107" operator="equal">
      <formula>"N"</formula>
    </cfRule>
  </conditionalFormatting>
  <conditionalFormatting sqref="K32">
    <cfRule type="duplicateValues" dxfId="4" priority="6"/>
    <cfRule type="duplicateValues" dxfId="4" priority="5"/>
  </conditionalFormatting>
  <conditionalFormatting sqref="M32">
    <cfRule type="duplicateValues" dxfId="4" priority="2"/>
    <cfRule type="duplicateValues" dxfId="4" priority="1"/>
  </conditionalFormatting>
  <conditionalFormatting sqref="V32:W32">
    <cfRule type="cellIs" dxfId="5" priority="4" operator="equal">
      <formula>"N"</formula>
    </cfRule>
    <cfRule type="cellIs" dxfId="6" priority="3" operator="equal">
      <formula>"Y"</formula>
    </cfRule>
  </conditionalFormatting>
  <conditionalFormatting sqref="K33">
    <cfRule type="duplicateValues" dxfId="4" priority="164"/>
    <cfRule type="duplicateValues" dxfId="4" priority="165"/>
  </conditionalFormatting>
  <conditionalFormatting sqref="V33:W33">
    <cfRule type="cellIs" dxfId="6" priority="156" operator="equal">
      <formula>"Y"</formula>
    </cfRule>
    <cfRule type="cellIs" dxfId="5" priority="157" operator="equal">
      <formula>"N"</formula>
    </cfRule>
  </conditionalFormatting>
  <conditionalFormatting sqref="K34">
    <cfRule type="duplicateValues" dxfId="4" priority="300"/>
    <cfRule type="duplicateValues" dxfId="4" priority="301"/>
  </conditionalFormatting>
  <conditionalFormatting sqref="K52">
    <cfRule type="duplicateValues" dxfId="4" priority="299"/>
  </conditionalFormatting>
  <conditionalFormatting sqref="K59">
    <cfRule type="duplicateValues" dxfId="4" priority="23"/>
  </conditionalFormatting>
  <conditionalFormatting sqref="M59">
    <cfRule type="duplicateValues" dxfId="4" priority="20"/>
  </conditionalFormatting>
  <conditionalFormatting sqref="V59:W59">
    <cfRule type="cellIs" dxfId="6" priority="21" operator="equal">
      <formula>"Y"</formula>
    </cfRule>
    <cfRule type="cellIs" dxfId="5" priority="22" operator="equal">
      <formula>"N"</formula>
    </cfRule>
  </conditionalFormatting>
  <conditionalFormatting sqref="K64">
    <cfRule type="duplicateValues" dxfId="4" priority="37"/>
    <cfRule type="duplicateValues" dxfId="4" priority="38"/>
  </conditionalFormatting>
  <conditionalFormatting sqref="V64">
    <cfRule type="cellIs" dxfId="6" priority="35" operator="equal">
      <formula>"Y"</formula>
    </cfRule>
    <cfRule type="cellIs" dxfId="5" priority="36" operator="equal">
      <formula>"N"</formula>
    </cfRule>
  </conditionalFormatting>
  <conditionalFormatting sqref="W64">
    <cfRule type="cellIs" dxfId="6" priority="31" operator="equal">
      <formula>"Y"</formula>
    </cfRule>
    <cfRule type="cellIs" dxfId="5" priority="32" operator="equal">
      <formula>"N"</formula>
    </cfRule>
  </conditionalFormatting>
  <conditionalFormatting sqref="K65">
    <cfRule type="duplicateValues" dxfId="4" priority="180"/>
    <cfRule type="duplicateValues" dxfId="4" priority="181"/>
  </conditionalFormatting>
  <conditionalFormatting sqref="V65:W65">
    <cfRule type="cellIs" dxfId="6" priority="143" operator="equal">
      <formula>"Y"</formula>
    </cfRule>
    <cfRule type="cellIs" dxfId="5" priority="144" operator="equal">
      <formula>"N"</formula>
    </cfRule>
  </conditionalFormatting>
  <conditionalFormatting sqref="K66">
    <cfRule type="duplicateValues" dxfId="4" priority="55"/>
    <cfRule type="duplicateValues" dxfId="4" priority="56"/>
  </conditionalFormatting>
  <conditionalFormatting sqref="V66">
    <cfRule type="cellIs" dxfId="6" priority="53" operator="equal">
      <formula>"Y"</formula>
    </cfRule>
    <cfRule type="cellIs" dxfId="5" priority="54" operator="equal">
      <formula>"N"</formula>
    </cfRule>
  </conditionalFormatting>
  <conditionalFormatting sqref="W66">
    <cfRule type="cellIs" dxfId="6" priority="41" operator="equal">
      <formula>"Y"</formula>
    </cfRule>
    <cfRule type="cellIs" dxfId="5" priority="42" operator="equal">
      <formula>"N"</formula>
    </cfRule>
  </conditionalFormatting>
  <conditionalFormatting sqref="K67">
    <cfRule type="duplicateValues" dxfId="4" priority="51"/>
    <cfRule type="duplicateValues" dxfId="4" priority="52"/>
  </conditionalFormatting>
  <conditionalFormatting sqref="V67">
    <cfRule type="cellIs" dxfId="6" priority="49" operator="equal">
      <formula>"Y"</formula>
    </cfRule>
    <cfRule type="cellIs" dxfId="5" priority="50" operator="equal">
      <formula>"N"</formula>
    </cfRule>
  </conditionalFormatting>
  <conditionalFormatting sqref="W67">
    <cfRule type="cellIs" dxfId="6" priority="39" operator="equal">
      <formula>"Y"</formula>
    </cfRule>
    <cfRule type="cellIs" dxfId="5" priority="40" operator="equal">
      <formula>"N"</formula>
    </cfRule>
  </conditionalFormatting>
  <conditionalFormatting sqref="K68">
    <cfRule type="duplicateValues" dxfId="4" priority="17"/>
    <cfRule type="duplicateValues" dxfId="4" priority="18"/>
  </conditionalFormatting>
  <conditionalFormatting sqref="M68">
    <cfRule type="duplicateValues" dxfId="4" priority="13"/>
    <cfRule type="duplicateValues" dxfId="4" priority="14"/>
  </conditionalFormatting>
  <conditionalFormatting sqref="V68:W68">
    <cfRule type="cellIs" dxfId="6" priority="15" operator="equal">
      <formula>"Y"</formula>
    </cfRule>
    <cfRule type="cellIs" dxfId="5" priority="16" operator="equal">
      <formula>"N"</formula>
    </cfRule>
  </conditionalFormatting>
  <conditionalFormatting sqref="K13:K16">
    <cfRule type="duplicateValues" dxfId="4" priority="304"/>
  </conditionalFormatting>
  <conditionalFormatting sqref="K13:K30">
    <cfRule type="duplicateValues" dxfId="4" priority="754"/>
  </conditionalFormatting>
  <conditionalFormatting sqref="K17:K30">
    <cfRule type="duplicateValues" dxfId="4" priority="756"/>
  </conditionalFormatting>
  <conditionalFormatting sqref="K29:K30">
    <cfRule type="duplicateValues" dxfId="4" priority="716"/>
  </conditionalFormatting>
  <conditionalFormatting sqref="K34:K55">
    <cfRule type="duplicateValues" dxfId="4" priority="757"/>
  </conditionalFormatting>
  <conditionalFormatting sqref="M1:M29 M31 M33:M67 M69:M1048576">
    <cfRule type="duplicateValues" dxfId="4" priority="19"/>
  </conditionalFormatting>
  <conditionalFormatting sqref="M1:M29 M31 M33:M58 M60:M67 M69:M1048576">
    <cfRule type="duplicateValues" dxfId="4" priority="30"/>
  </conditionalFormatting>
  <conditionalFormatting sqref="V9:W13">
    <cfRule type="cellIs" dxfId="6" priority="269" operator="equal">
      <formula>"Y"</formula>
    </cfRule>
    <cfRule type="cellIs" dxfId="5" priority="270" operator="equal">
      <formula>"N"</formula>
    </cfRule>
  </conditionalFormatting>
  <conditionalFormatting sqref="V14:W16">
    <cfRule type="cellIs" dxfId="6" priority="83" operator="equal">
      <formula>"Y"</formula>
    </cfRule>
    <cfRule type="cellIs" dxfId="5" priority="84" operator="equal">
      <formula>"N"</formula>
    </cfRule>
  </conditionalFormatting>
  <conditionalFormatting sqref="V17:W29 V34:W37 V40:W58 V60:W63">
    <cfRule type="cellIs" dxfId="6" priority="127" operator="equal">
      <formula>"Y"</formula>
    </cfRule>
    <cfRule type="cellIs" dxfId="5" priority="128" operator="equal">
      <formula>"N"</formula>
    </cfRule>
  </conditionalFormatting>
  <conditionalFormatting sqref="V38:W39">
    <cfRule type="cellIs" dxfId="6" priority="81" operator="equal">
      <formula>"Y"</formula>
    </cfRule>
    <cfRule type="cellIs" dxfId="5" priority="82" operator="equal">
      <formula>"N"</formula>
    </cfRule>
  </conditionalFormatting>
  <conditionalFormatting sqref="K56:K58 K60:K63 K69:K72">
    <cfRule type="duplicateValues" dxfId="4" priority="306"/>
  </conditionalFormatting>
  <conditionalFormatting sqref="K63 K69:K72">
    <cfRule type="duplicateValues" dxfId="4" priority="305"/>
  </conditionalFormatting>
  <conditionalFormatting sqref="V69:W72">
    <cfRule type="cellIs" dxfId="6" priority="145" operator="equal">
      <formula>"Y"</formula>
    </cfRule>
    <cfRule type="cellIs" dxfId="5" priority="146" operator="equal">
      <formula>"N"</formula>
    </cfRule>
  </conditionalFormatting>
  <dataValidations count="1">
    <dataValidation type="list" allowBlank="1" showInputMessage="1" showErrorMessage="1" sqref="V30:W30 V31:W31 V32:W32 V59:W59 V63:W63 V64 W64 V65:W65 V66 W66 V67 W67 V68:W68 V60:W62 V9:W29 V33:W58 V69:W72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8" fitToHeight="0" orientation="landscape"/>
  <headerFooter>
    <oddFooter>&amp;C第 &amp;P 页，共 &amp;N 页</oddFooter>
  </headerFooter>
  <rowBreaks count="2" manualBreakCount="2">
    <brk id="25" max="43" man="1"/>
    <brk id="45" max="4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28"/>
  <sheetViews>
    <sheetView tabSelected="1" view="pageBreakPreview" zoomScale="55" zoomScaleNormal="100" workbookViewId="0">
      <pane ySplit="8" topLeftCell="A20" activePane="bottomLeft" state="frozen"/>
      <selection/>
      <selection pane="bottomLeft" activeCell="A28" sqref="$A28:$XFD28"/>
    </sheetView>
  </sheetViews>
  <sheetFormatPr defaultColWidth="9" defaultRowHeight="16.5"/>
  <cols>
    <col min="1" max="1" width="4.45454545454545" style="178" customWidth="1"/>
    <col min="2" max="11" width="2.63636363636364" style="178" customWidth="1"/>
    <col min="12" max="12" width="15.4545454545455" style="177" customWidth="1"/>
    <col min="13" max="13" width="16.4545454545455" style="177" customWidth="1"/>
    <col min="14" max="14" width="22.0909090909091" style="177" customWidth="1"/>
    <col min="15" max="15" width="13.7272727272727" style="179" customWidth="1" outlineLevel="1"/>
    <col min="16" max="16" width="4.90909090909091" style="178" customWidth="1" outlineLevel="1"/>
    <col min="17" max="17" width="5.27272727272727" style="178" customWidth="1" outlineLevel="1"/>
    <col min="18" max="18" width="7.36363636363636" style="178" customWidth="1"/>
    <col min="19" max="19" width="6.09090909090909" style="180" hidden="1" customWidth="1" outlineLevel="1"/>
    <col min="20" max="20" width="15.2727272727273" style="177" hidden="1" customWidth="1" outlineLevel="1"/>
    <col min="21" max="21" width="5.72727272727273" style="181" hidden="1" customWidth="1" outlineLevel="1"/>
    <col min="22" max="22" width="8.36363636363636" style="180" hidden="1" customWidth="1" outlineLevel="1"/>
    <col min="23" max="23" width="7.63636363636364" style="180" customWidth="1" collapsed="1"/>
    <col min="24" max="24" width="10.2727272727273" style="180" customWidth="1"/>
    <col min="25" max="25" width="15" style="180" customWidth="1"/>
    <col min="26" max="26" width="10.7272727272727" style="180" hidden="1" customWidth="1" outlineLevel="1"/>
    <col min="27" max="27" width="13.6363636363636" style="177" hidden="1" customWidth="1" outlineLevel="1"/>
    <col min="28" max="28" width="8.27272727272727" style="182" customWidth="1" collapsed="1"/>
    <col min="29" max="29" width="6.27272727272727" style="178" customWidth="1"/>
    <col min="30" max="39" width="10.6363636363636" style="178" customWidth="1" outlineLevel="1"/>
    <col min="40" max="41" width="10.6363636363636" style="178" customWidth="1"/>
    <col min="42" max="42" width="7.27272727272727" style="178" hidden="1" customWidth="1" outlineLevel="1"/>
    <col min="43" max="43" width="10" style="178" hidden="1" customWidth="1" outlineLevel="1"/>
    <col min="44" max="44" width="10.3636363636364" style="177" customWidth="1" collapsed="1"/>
    <col min="45" max="16384" width="9" style="178"/>
  </cols>
  <sheetData>
    <row r="1" ht="38.15" customHeight="1" spans="1:44">
      <c r="A1" s="183" t="s">
        <v>130</v>
      </c>
      <c r="B1" s="184"/>
      <c r="C1" s="184"/>
      <c r="D1" s="184"/>
      <c r="E1" s="185"/>
      <c r="F1" s="183" t="s">
        <v>131</v>
      </c>
      <c r="G1" s="186"/>
      <c r="H1" s="186"/>
      <c r="I1" s="186"/>
      <c r="J1" s="186"/>
      <c r="K1" s="200"/>
      <c r="L1" s="549"/>
      <c r="M1" s="202" t="s">
        <v>132</v>
      </c>
      <c r="N1" s="202"/>
      <c r="O1" s="203" t="s">
        <v>133</v>
      </c>
      <c r="P1" s="204"/>
      <c r="Q1" s="204"/>
      <c r="R1" s="204"/>
      <c r="S1" s="204"/>
      <c r="T1" s="226"/>
      <c r="U1" s="204"/>
      <c r="V1" s="204"/>
      <c r="W1" s="204"/>
      <c r="X1" s="204"/>
      <c r="Y1" s="204"/>
      <c r="Z1" s="204"/>
      <c r="AA1" s="226"/>
      <c r="AB1" s="226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48"/>
      <c r="AQ1" s="249"/>
      <c r="AR1" s="250" t="e">
        <f>#REF!</f>
        <v>#REF!</v>
      </c>
    </row>
    <row r="2" s="174" customFormat="1" ht="38.15" hidden="1" customHeight="1" spans="1:44">
      <c r="A2" s="187" t="s">
        <v>134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205"/>
      <c r="M2" s="206"/>
      <c r="N2" s="206"/>
      <c r="O2" s="207"/>
      <c r="P2" s="208"/>
      <c r="Q2" s="208"/>
      <c r="R2" s="208"/>
      <c r="S2" s="208"/>
      <c r="T2" s="227"/>
      <c r="U2" s="208"/>
      <c r="V2" s="208"/>
      <c r="W2" s="208"/>
      <c r="X2" s="208"/>
      <c r="Y2" s="208"/>
      <c r="Z2" s="208"/>
      <c r="AA2" s="227"/>
      <c r="AB2" s="227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51"/>
      <c r="AQ2" s="249" t="s">
        <v>135</v>
      </c>
      <c r="AR2" s="252" t="e">
        <f>#REF!</f>
        <v>#REF!</v>
      </c>
    </row>
    <row r="3" s="174" customFormat="1" ht="38.15" hidden="1" customHeight="1" spans="1:44">
      <c r="A3" s="188" t="s">
        <v>420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550"/>
      <c r="M3" s="202" t="s">
        <v>421</v>
      </c>
      <c r="N3" s="202"/>
      <c r="O3" s="207"/>
      <c r="P3" s="208"/>
      <c r="Q3" s="208"/>
      <c r="R3" s="208"/>
      <c r="S3" s="208"/>
      <c r="T3" s="227"/>
      <c r="U3" s="208"/>
      <c r="V3" s="208"/>
      <c r="W3" s="208"/>
      <c r="X3" s="208"/>
      <c r="Y3" s="208"/>
      <c r="Z3" s="208"/>
      <c r="AA3" s="227"/>
      <c r="AB3" s="227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51"/>
      <c r="AQ3" s="249" t="s">
        <v>138</v>
      </c>
      <c r="AR3" s="252" t="s">
        <v>7</v>
      </c>
    </row>
    <row r="4" s="174" customFormat="1" ht="38.15" hidden="1" customHeight="1" spans="1:44">
      <c r="A4" s="188" t="s">
        <v>422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210"/>
      <c r="M4" s="202"/>
      <c r="N4" s="202"/>
      <c r="O4" s="207"/>
      <c r="P4" s="208"/>
      <c r="Q4" s="208"/>
      <c r="R4" s="208"/>
      <c r="S4" s="208"/>
      <c r="T4" s="227"/>
      <c r="U4" s="208"/>
      <c r="V4" s="208"/>
      <c r="W4" s="208"/>
      <c r="X4" s="208"/>
      <c r="Y4" s="208"/>
      <c r="Z4" s="208"/>
      <c r="AA4" s="227"/>
      <c r="AB4" s="227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51"/>
      <c r="AQ4" s="249" t="s">
        <v>29</v>
      </c>
      <c r="AR4" s="252" t="s">
        <v>7</v>
      </c>
    </row>
    <row r="5" s="174" customFormat="1" ht="38.15" hidden="1" customHeight="1" spans="1:44">
      <c r="A5" s="190" t="s">
        <v>423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211"/>
      <c r="M5" s="212"/>
      <c r="N5" s="213"/>
      <c r="O5" s="207"/>
      <c r="P5" s="208"/>
      <c r="Q5" s="208"/>
      <c r="R5" s="208"/>
      <c r="S5" s="208"/>
      <c r="T5" s="227"/>
      <c r="U5" s="208"/>
      <c r="V5" s="208"/>
      <c r="W5" s="208"/>
      <c r="X5" s="208"/>
      <c r="Y5" s="208"/>
      <c r="Z5" s="208"/>
      <c r="AA5" s="227"/>
      <c r="AB5" s="227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51"/>
      <c r="AQ5" s="253" t="s">
        <v>141</v>
      </c>
      <c r="AR5" s="254" t="e">
        <f>#REF!</f>
        <v>#REF!</v>
      </c>
    </row>
    <row r="6" s="175" customFormat="1" ht="38.15" hidden="1" customHeight="1" spans="1:44">
      <c r="A6" s="192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214"/>
      <c r="M6" s="215"/>
      <c r="N6" s="216"/>
      <c r="O6" s="217"/>
      <c r="P6" s="218"/>
      <c r="Q6" s="218"/>
      <c r="R6" s="218"/>
      <c r="S6" s="218"/>
      <c r="T6" s="228"/>
      <c r="U6" s="218"/>
      <c r="V6" s="218"/>
      <c r="W6" s="218"/>
      <c r="X6" s="218"/>
      <c r="Y6" s="218"/>
      <c r="Z6" s="218"/>
      <c r="AA6" s="228"/>
      <c r="AB6" s="22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55"/>
      <c r="AQ6" s="256" t="s">
        <v>142</v>
      </c>
      <c r="AR6" s="257"/>
    </row>
    <row r="7" ht="38.15" customHeight="1" spans="1:44">
      <c r="A7" s="546" t="s">
        <v>1</v>
      </c>
      <c r="B7" s="547" t="s">
        <v>143</v>
      </c>
      <c r="C7" s="548"/>
      <c r="D7" s="548"/>
      <c r="E7" s="548"/>
      <c r="F7" s="548"/>
      <c r="G7" s="548"/>
      <c r="H7" s="548"/>
      <c r="I7" s="548"/>
      <c r="J7" s="548"/>
      <c r="K7" s="551"/>
      <c r="L7" s="552" t="s">
        <v>144</v>
      </c>
      <c r="M7" s="553" t="s">
        <v>2</v>
      </c>
      <c r="N7" s="552" t="s">
        <v>135</v>
      </c>
      <c r="O7" s="552" t="s">
        <v>145</v>
      </c>
      <c r="P7" s="552" t="s">
        <v>146</v>
      </c>
      <c r="Q7" s="552" t="s">
        <v>147</v>
      </c>
      <c r="R7" s="552" t="s">
        <v>23</v>
      </c>
      <c r="S7" s="553" t="s">
        <v>148</v>
      </c>
      <c r="T7" s="552" t="s">
        <v>149</v>
      </c>
      <c r="U7" s="553" t="s">
        <v>150</v>
      </c>
      <c r="V7" s="553" t="s">
        <v>151</v>
      </c>
      <c r="W7" s="563" t="s">
        <v>152</v>
      </c>
      <c r="X7" s="563" t="s">
        <v>153</v>
      </c>
      <c r="Y7" s="563" t="s">
        <v>154</v>
      </c>
      <c r="Z7" s="563" t="s">
        <v>155</v>
      </c>
      <c r="AA7" s="552" t="s">
        <v>156</v>
      </c>
      <c r="AB7" s="570" t="s">
        <v>157</v>
      </c>
      <c r="AC7" s="552" t="s">
        <v>158</v>
      </c>
      <c r="AD7" s="571" t="s">
        <v>159</v>
      </c>
      <c r="AE7" s="572" t="s">
        <v>160</v>
      </c>
      <c r="AF7" s="573"/>
      <c r="AG7" s="578"/>
      <c r="AH7" s="579" t="s">
        <v>161</v>
      </c>
      <c r="AI7" s="580" t="s">
        <v>162</v>
      </c>
      <c r="AJ7" s="581" t="s">
        <v>163</v>
      </c>
      <c r="AK7" s="579" t="s">
        <v>164</v>
      </c>
      <c r="AL7" s="579" t="s">
        <v>165</v>
      </c>
      <c r="AM7" s="579" t="s">
        <v>166</v>
      </c>
      <c r="AN7" s="196" t="s">
        <v>167</v>
      </c>
      <c r="AO7" s="196" t="s">
        <v>168</v>
      </c>
      <c r="AP7" s="301" t="s">
        <v>142</v>
      </c>
      <c r="AQ7" s="588" t="s">
        <v>30</v>
      </c>
      <c r="AR7" s="589" t="s">
        <v>169</v>
      </c>
    </row>
    <row r="8" ht="30" customHeight="1" spans="1:44">
      <c r="A8" s="275"/>
      <c r="B8" s="196">
        <v>0</v>
      </c>
      <c r="C8" s="196">
        <v>1</v>
      </c>
      <c r="D8" s="196">
        <v>2</v>
      </c>
      <c r="E8" s="196">
        <v>3</v>
      </c>
      <c r="F8" s="196">
        <v>4</v>
      </c>
      <c r="G8" s="196">
        <v>5</v>
      </c>
      <c r="H8" s="196">
        <v>6</v>
      </c>
      <c r="I8" s="196">
        <v>7</v>
      </c>
      <c r="J8" s="196">
        <v>8</v>
      </c>
      <c r="K8" s="194">
        <v>9</v>
      </c>
      <c r="L8" s="554"/>
      <c r="M8" s="555"/>
      <c r="N8" s="554"/>
      <c r="O8" s="554"/>
      <c r="P8" s="554"/>
      <c r="Q8" s="554"/>
      <c r="R8" s="554"/>
      <c r="S8" s="555"/>
      <c r="T8" s="554"/>
      <c r="U8" s="555"/>
      <c r="V8" s="555"/>
      <c r="W8" s="564"/>
      <c r="X8" s="564"/>
      <c r="Y8" s="564"/>
      <c r="Z8" s="564"/>
      <c r="AA8" s="554"/>
      <c r="AB8" s="574"/>
      <c r="AC8" s="554"/>
      <c r="AD8" s="575"/>
      <c r="AE8" s="233" t="s">
        <v>170</v>
      </c>
      <c r="AF8" s="233" t="s">
        <v>171</v>
      </c>
      <c r="AG8" s="233" t="s">
        <v>172</v>
      </c>
      <c r="AH8" s="582"/>
      <c r="AI8" s="583"/>
      <c r="AJ8" s="584"/>
      <c r="AK8" s="582"/>
      <c r="AL8" s="582"/>
      <c r="AM8" s="582"/>
      <c r="AN8" s="196"/>
      <c r="AO8" s="196"/>
      <c r="AP8" s="590"/>
      <c r="AQ8" s="591"/>
      <c r="AR8" s="592"/>
    </row>
    <row r="9" ht="40" customHeight="1" spans="1:44">
      <c r="A9" s="275">
        <f t="shared" ref="A9:A28" si="0">ROW()-8</f>
        <v>1</v>
      </c>
      <c r="B9" s="196"/>
      <c r="C9" s="197">
        <v>1</v>
      </c>
      <c r="D9" s="197"/>
      <c r="E9" s="264"/>
      <c r="F9" s="198"/>
      <c r="G9" s="197"/>
      <c r="H9" s="197"/>
      <c r="I9" s="197"/>
      <c r="J9" s="195"/>
      <c r="K9" s="220"/>
      <c r="L9" s="195" t="s">
        <v>284</v>
      </c>
      <c r="M9" s="276"/>
      <c r="N9" s="197" t="s">
        <v>285</v>
      </c>
      <c r="O9" s="556" t="s">
        <v>286</v>
      </c>
      <c r="P9" s="223" t="s">
        <v>95</v>
      </c>
      <c r="Q9" s="196" t="s">
        <v>251</v>
      </c>
      <c r="R9" s="219"/>
      <c r="S9" s="230" t="s">
        <v>42</v>
      </c>
      <c r="T9" s="221" t="s">
        <v>287</v>
      </c>
      <c r="U9" s="230" t="s">
        <v>42</v>
      </c>
      <c r="V9" s="229" t="s">
        <v>178</v>
      </c>
      <c r="W9" s="219" t="s">
        <v>179</v>
      </c>
      <c r="X9" s="198" t="s">
        <v>180</v>
      </c>
      <c r="Y9" s="197" t="s">
        <v>181</v>
      </c>
      <c r="Z9" s="221" t="s">
        <v>182</v>
      </c>
      <c r="AA9" s="221" t="s">
        <v>182</v>
      </c>
      <c r="AB9" s="234">
        <f>AB10+AB17+AB27*AR27</f>
        <v>8.1878</v>
      </c>
      <c r="AC9" s="195" t="s">
        <v>288</v>
      </c>
      <c r="AD9" s="229" t="s">
        <v>239</v>
      </c>
      <c r="AE9" s="235"/>
      <c r="AF9" s="235"/>
      <c r="AG9" s="235"/>
      <c r="AH9" s="239"/>
      <c r="AI9" s="240"/>
      <c r="AJ9" s="235"/>
      <c r="AK9" s="239">
        <f>SUM(AK12:AK28)</f>
        <v>2.45774884</v>
      </c>
      <c r="AL9" s="241">
        <f>0.0032*60</f>
        <v>0.192</v>
      </c>
      <c r="AM9" s="242">
        <v>7</v>
      </c>
      <c r="AN9" s="243" t="s">
        <v>211</v>
      </c>
      <c r="AO9" s="243" t="s">
        <v>289</v>
      </c>
      <c r="AP9" s="243"/>
      <c r="AQ9" s="591"/>
      <c r="AR9" s="593">
        <v>1</v>
      </c>
    </row>
    <row r="10" ht="40" customHeight="1" spans="1:44">
      <c r="A10" s="275">
        <f t="shared" si="0"/>
        <v>2</v>
      </c>
      <c r="B10" s="196"/>
      <c r="C10" s="197"/>
      <c r="D10" s="199">
        <v>2</v>
      </c>
      <c r="E10" s="199"/>
      <c r="F10" s="197"/>
      <c r="G10" s="199"/>
      <c r="H10" s="197"/>
      <c r="I10" s="197"/>
      <c r="J10" s="195"/>
      <c r="K10" s="195"/>
      <c r="L10" s="195" t="s">
        <v>287</v>
      </c>
      <c r="M10" s="221" t="s">
        <v>287</v>
      </c>
      <c r="N10" s="197" t="s">
        <v>424</v>
      </c>
      <c r="O10" s="222" t="s">
        <v>286</v>
      </c>
      <c r="P10" s="223" t="s">
        <v>95</v>
      </c>
      <c r="Q10" s="196" t="s">
        <v>177</v>
      </c>
      <c r="R10" s="219"/>
      <c r="S10" s="230" t="s">
        <v>42</v>
      </c>
      <c r="T10" s="221" t="s">
        <v>287</v>
      </c>
      <c r="U10" s="230" t="s">
        <v>42</v>
      </c>
      <c r="V10" s="229" t="s">
        <v>178</v>
      </c>
      <c r="W10" s="219" t="s">
        <v>179</v>
      </c>
      <c r="X10" s="198" t="s">
        <v>197</v>
      </c>
      <c r="Y10" s="197" t="s">
        <v>181</v>
      </c>
      <c r="Z10" s="221" t="s">
        <v>182</v>
      </c>
      <c r="AA10" s="221" t="s">
        <v>182</v>
      </c>
      <c r="AB10" s="234">
        <f>AB11+AB21+AB28*AR28</f>
        <v>7.9532</v>
      </c>
      <c r="AC10" s="195"/>
      <c r="AD10" s="229" t="s">
        <v>234</v>
      </c>
      <c r="AE10" s="235"/>
      <c r="AF10" s="235"/>
      <c r="AG10" s="235"/>
      <c r="AH10" s="239"/>
      <c r="AI10" s="240"/>
      <c r="AJ10" s="235">
        <v>12</v>
      </c>
      <c r="AK10" s="239"/>
      <c r="AL10" s="244">
        <f>9*AJ10/600+10*5/60</f>
        <v>1.01333333333333</v>
      </c>
      <c r="AM10" s="242">
        <v>1</v>
      </c>
      <c r="AN10" s="243" t="s">
        <v>184</v>
      </c>
      <c r="AO10" s="243" t="s">
        <v>235</v>
      </c>
      <c r="AP10" s="243"/>
      <c r="AQ10" s="247"/>
      <c r="AR10" s="195">
        <v>1</v>
      </c>
    </row>
    <row r="11" ht="40" customHeight="1" spans="1:44">
      <c r="A11" s="275">
        <f t="shared" si="0"/>
        <v>3</v>
      </c>
      <c r="B11" s="196"/>
      <c r="C11" s="197"/>
      <c r="D11" s="199"/>
      <c r="E11" s="199">
        <v>3</v>
      </c>
      <c r="F11" s="197"/>
      <c r="G11" s="199"/>
      <c r="H11" s="197"/>
      <c r="I11" s="197"/>
      <c r="J11" s="195"/>
      <c r="K11" s="195"/>
      <c r="L11" s="195"/>
      <c r="M11" s="221" t="s">
        <v>425</v>
      </c>
      <c r="N11" s="197" t="s">
        <v>426</v>
      </c>
      <c r="O11" s="222" t="s">
        <v>286</v>
      </c>
      <c r="P11" s="223" t="s">
        <v>95</v>
      </c>
      <c r="Q11" s="196" t="s">
        <v>177</v>
      </c>
      <c r="R11" s="219"/>
      <c r="S11" s="230" t="s">
        <v>42</v>
      </c>
      <c r="T11" s="221" t="s">
        <v>425</v>
      </c>
      <c r="U11" s="230" t="s">
        <v>42</v>
      </c>
      <c r="V11" s="229" t="s">
        <v>178</v>
      </c>
      <c r="W11" s="219" t="s">
        <v>179</v>
      </c>
      <c r="X11" s="198" t="s">
        <v>197</v>
      </c>
      <c r="Y11" s="197" t="s">
        <v>181</v>
      </c>
      <c r="Z11" s="221" t="s">
        <v>182</v>
      </c>
      <c r="AA11" s="221" t="s">
        <v>182</v>
      </c>
      <c r="AB11" s="234">
        <f>AB12+AB13+AB14+AB15*AR15+AB16+AB17</f>
        <v>3.9311</v>
      </c>
      <c r="AC11" s="195" t="s">
        <v>182</v>
      </c>
      <c r="AD11" s="229" t="s">
        <v>234</v>
      </c>
      <c r="AE11" s="235"/>
      <c r="AF11" s="235"/>
      <c r="AG11" s="235"/>
      <c r="AH11" s="239"/>
      <c r="AI11" s="240"/>
      <c r="AJ11" s="235">
        <v>73</v>
      </c>
      <c r="AK11" s="239"/>
      <c r="AL11" s="244">
        <f>9*AJ11/600+10*8/60</f>
        <v>2.42833333333333</v>
      </c>
      <c r="AM11" s="242">
        <v>1</v>
      </c>
      <c r="AN11" s="243" t="s">
        <v>190</v>
      </c>
      <c r="AO11" s="243" t="s">
        <v>235</v>
      </c>
      <c r="AP11" s="243"/>
      <c r="AQ11" s="247"/>
      <c r="AR11" s="195">
        <v>1</v>
      </c>
    </row>
    <row r="12" ht="40" customHeight="1" spans="1:44">
      <c r="A12" s="275">
        <f t="shared" si="0"/>
        <v>4</v>
      </c>
      <c r="B12" s="196"/>
      <c r="C12" s="197"/>
      <c r="D12" s="199"/>
      <c r="E12" s="199"/>
      <c r="F12" s="197">
        <v>4</v>
      </c>
      <c r="G12" s="199"/>
      <c r="H12" s="197"/>
      <c r="I12" s="197"/>
      <c r="J12" s="195"/>
      <c r="K12" s="195"/>
      <c r="L12" s="195" t="s">
        <v>80</v>
      </c>
      <c r="M12" s="221" t="s">
        <v>80</v>
      </c>
      <c r="N12" s="197" t="s">
        <v>81</v>
      </c>
      <c r="O12" s="222" t="s">
        <v>286</v>
      </c>
      <c r="P12" s="223" t="s">
        <v>95</v>
      </c>
      <c r="Q12" s="196" t="s">
        <v>177</v>
      </c>
      <c r="R12" s="219"/>
      <c r="S12" s="230" t="s">
        <v>42</v>
      </c>
      <c r="T12" s="221" t="s">
        <v>80</v>
      </c>
      <c r="U12" s="230" t="s">
        <v>42</v>
      </c>
      <c r="V12" s="229" t="s">
        <v>178</v>
      </c>
      <c r="W12" s="219" t="s">
        <v>179</v>
      </c>
      <c r="X12" s="196" t="s">
        <v>245</v>
      </c>
      <c r="Y12" s="236" t="s">
        <v>427</v>
      </c>
      <c r="Z12" s="221" t="s">
        <v>281</v>
      </c>
      <c r="AA12" s="221" t="s">
        <v>428</v>
      </c>
      <c r="AB12" s="234">
        <v>0.947</v>
      </c>
      <c r="AC12" s="195" t="s">
        <v>182</v>
      </c>
      <c r="AD12" s="229" t="s">
        <v>429</v>
      </c>
      <c r="AE12" s="235">
        <v>420</v>
      </c>
      <c r="AF12" s="235"/>
      <c r="AG12" s="235"/>
      <c r="AH12" s="239">
        <f>AE12*2.4/1000</f>
        <v>1.008</v>
      </c>
      <c r="AI12" s="245">
        <f t="shared" ref="AI12:AI17" si="1">AB12/AH12</f>
        <v>0.939484126984127</v>
      </c>
      <c r="AJ12" s="235"/>
      <c r="AK12" s="239">
        <f>(40+20+34+14)*2*AE12/1000000</f>
        <v>0.09072</v>
      </c>
      <c r="AL12" s="241">
        <f>0.0028*60</f>
        <v>0.168</v>
      </c>
      <c r="AM12" s="246">
        <v>1</v>
      </c>
      <c r="AN12" s="243" t="s">
        <v>184</v>
      </c>
      <c r="AO12" s="243" t="s">
        <v>263</v>
      </c>
      <c r="AP12" s="243"/>
      <c r="AQ12" s="247"/>
      <c r="AR12" s="195">
        <v>1</v>
      </c>
    </row>
    <row r="13" ht="40" customHeight="1" spans="1:44">
      <c r="A13" s="275">
        <f t="shared" si="0"/>
        <v>5</v>
      </c>
      <c r="B13" s="196"/>
      <c r="C13" s="197"/>
      <c r="D13" s="199"/>
      <c r="E13" s="199"/>
      <c r="F13" s="197">
        <v>4</v>
      </c>
      <c r="G13" s="199"/>
      <c r="H13" s="197"/>
      <c r="I13" s="197"/>
      <c r="J13" s="195"/>
      <c r="K13" s="195"/>
      <c r="L13" s="195" t="s">
        <v>85</v>
      </c>
      <c r="M13" s="221" t="s">
        <v>85</v>
      </c>
      <c r="N13" s="197" t="s">
        <v>430</v>
      </c>
      <c r="O13" s="222" t="s">
        <v>286</v>
      </c>
      <c r="P13" s="223" t="s">
        <v>95</v>
      </c>
      <c r="Q13" s="196" t="s">
        <v>177</v>
      </c>
      <c r="R13" s="219"/>
      <c r="S13" s="230" t="s">
        <v>42</v>
      </c>
      <c r="T13" s="221" t="s">
        <v>85</v>
      </c>
      <c r="U13" s="230" t="s">
        <v>42</v>
      </c>
      <c r="V13" s="229" t="s">
        <v>178</v>
      </c>
      <c r="W13" s="219" t="s">
        <v>179</v>
      </c>
      <c r="X13" s="196" t="s">
        <v>245</v>
      </c>
      <c r="Y13" s="236" t="s">
        <v>427</v>
      </c>
      <c r="Z13" s="221" t="s">
        <v>281</v>
      </c>
      <c r="AA13" s="221" t="s">
        <v>431</v>
      </c>
      <c r="AB13" s="234">
        <v>1.6985</v>
      </c>
      <c r="AC13" s="195" t="s">
        <v>182</v>
      </c>
      <c r="AD13" s="229" t="s">
        <v>262</v>
      </c>
      <c r="AE13" s="235">
        <f>AB13/2.4*1000+10</f>
        <v>717.708333333333</v>
      </c>
      <c r="AF13" s="235"/>
      <c r="AG13" s="235"/>
      <c r="AH13" s="239">
        <f>AE13*2.4/1000</f>
        <v>1.7225</v>
      </c>
      <c r="AI13" s="245">
        <f t="shared" si="1"/>
        <v>0.986066763425254</v>
      </c>
      <c r="AJ13" s="235"/>
      <c r="AK13" s="239">
        <f>(40+20+34+14)*2*AE13/1000000</f>
        <v>0.155025</v>
      </c>
      <c r="AL13" s="244">
        <f>0.0195*60</f>
        <v>1.17</v>
      </c>
      <c r="AM13" s="242">
        <v>1</v>
      </c>
      <c r="AN13" s="243" t="s">
        <v>184</v>
      </c>
      <c r="AO13" s="243" t="s">
        <v>263</v>
      </c>
      <c r="AP13" s="243"/>
      <c r="AQ13" s="247"/>
      <c r="AR13" s="195">
        <v>1</v>
      </c>
    </row>
    <row r="14" ht="40" customHeight="1" spans="1:44">
      <c r="A14" s="275">
        <f t="shared" si="0"/>
        <v>6</v>
      </c>
      <c r="B14" s="196"/>
      <c r="C14" s="197"/>
      <c r="D14" s="199"/>
      <c r="E14" s="199"/>
      <c r="F14" s="197">
        <v>4</v>
      </c>
      <c r="G14" s="199"/>
      <c r="H14" s="197"/>
      <c r="I14" s="197"/>
      <c r="J14" s="195"/>
      <c r="K14" s="195"/>
      <c r="L14" s="195" t="s">
        <v>87</v>
      </c>
      <c r="M14" s="221" t="s">
        <v>87</v>
      </c>
      <c r="N14" s="197" t="s">
        <v>88</v>
      </c>
      <c r="O14" s="222" t="s">
        <v>286</v>
      </c>
      <c r="P14" s="223" t="s">
        <v>95</v>
      </c>
      <c r="Q14" s="196" t="s">
        <v>177</v>
      </c>
      <c r="R14" s="219"/>
      <c r="S14" s="230" t="s">
        <v>42</v>
      </c>
      <c r="T14" s="221" t="s">
        <v>87</v>
      </c>
      <c r="U14" s="230" t="s">
        <v>42</v>
      </c>
      <c r="V14" s="229" t="s">
        <v>178</v>
      </c>
      <c r="W14" s="219" t="s">
        <v>179</v>
      </c>
      <c r="X14" s="196" t="s">
        <v>245</v>
      </c>
      <c r="Y14" s="236" t="s">
        <v>427</v>
      </c>
      <c r="Z14" s="221" t="s">
        <v>281</v>
      </c>
      <c r="AA14" s="221" t="s">
        <v>432</v>
      </c>
      <c r="AB14" s="234">
        <v>0.4609</v>
      </c>
      <c r="AC14" s="195" t="s">
        <v>182</v>
      </c>
      <c r="AD14" s="229" t="s">
        <v>429</v>
      </c>
      <c r="AE14" s="235">
        <v>202</v>
      </c>
      <c r="AF14" s="235"/>
      <c r="AG14" s="235"/>
      <c r="AH14" s="239">
        <f>AE14*2.4/1000</f>
        <v>0.4848</v>
      </c>
      <c r="AI14" s="245">
        <f t="shared" si="1"/>
        <v>0.950701320132013</v>
      </c>
      <c r="AJ14" s="235"/>
      <c r="AK14" s="239">
        <f>(40+20+34+14)*2*AE14/1000000</f>
        <v>0.043632</v>
      </c>
      <c r="AL14" s="241">
        <f>0.0028*60</f>
        <v>0.168</v>
      </c>
      <c r="AM14" s="246">
        <v>1</v>
      </c>
      <c r="AN14" s="243" t="s">
        <v>184</v>
      </c>
      <c r="AO14" s="243" t="s">
        <v>263</v>
      </c>
      <c r="AP14" s="243"/>
      <c r="AQ14" s="247"/>
      <c r="AR14" s="195">
        <v>1</v>
      </c>
    </row>
    <row r="15" ht="40" customHeight="1" spans="1:44">
      <c r="A15" s="275">
        <f t="shared" si="0"/>
        <v>7</v>
      </c>
      <c r="B15" s="196"/>
      <c r="C15" s="197"/>
      <c r="D15" s="199"/>
      <c r="E15" s="199"/>
      <c r="F15" s="197">
        <v>4</v>
      </c>
      <c r="G15" s="199"/>
      <c r="H15" s="197"/>
      <c r="I15" s="197"/>
      <c r="J15" s="195"/>
      <c r="K15" s="195"/>
      <c r="L15" s="221" t="s">
        <v>120</v>
      </c>
      <c r="M15" s="221" t="s">
        <v>120</v>
      </c>
      <c r="N15" s="197" t="s">
        <v>121</v>
      </c>
      <c r="O15" s="224" t="s">
        <v>433</v>
      </c>
      <c r="P15" s="223" t="s">
        <v>95</v>
      </c>
      <c r="Q15" s="196" t="s">
        <v>177</v>
      </c>
      <c r="R15" s="219"/>
      <c r="S15" s="230" t="s">
        <v>42</v>
      </c>
      <c r="T15" s="221" t="s">
        <v>120</v>
      </c>
      <c r="U15" s="230" t="s">
        <v>42</v>
      </c>
      <c r="V15" s="229" t="s">
        <v>178</v>
      </c>
      <c r="W15" s="219" t="s">
        <v>179</v>
      </c>
      <c r="X15" s="198" t="s">
        <v>434</v>
      </c>
      <c r="Y15" s="197" t="s">
        <v>435</v>
      </c>
      <c r="Z15" s="221" t="s">
        <v>182</v>
      </c>
      <c r="AA15" s="221" t="s">
        <v>436</v>
      </c>
      <c r="AB15" s="234">
        <v>0.0268</v>
      </c>
      <c r="AC15" s="195" t="s">
        <v>182</v>
      </c>
      <c r="AD15" s="229" t="s">
        <v>437</v>
      </c>
      <c r="AE15" s="235">
        <v>20</v>
      </c>
      <c r="AF15" s="235">
        <v>16</v>
      </c>
      <c r="AG15" s="235"/>
      <c r="AH15" s="239">
        <f>AF15/2*AF15/2*3.14*AE15*7860/1000000000</f>
        <v>0.031590912</v>
      </c>
      <c r="AI15" s="245">
        <f t="shared" si="1"/>
        <v>0.848345245620006</v>
      </c>
      <c r="AJ15" s="235"/>
      <c r="AK15" s="239">
        <f>3.14*AF15*AE15*AR15/1000000</f>
        <v>0.0030144</v>
      </c>
      <c r="AL15" s="241"/>
      <c r="AM15" s="241"/>
      <c r="AN15" s="243" t="s">
        <v>211</v>
      </c>
      <c r="AO15" s="243" t="s">
        <v>438</v>
      </c>
      <c r="AP15" s="243"/>
      <c r="AQ15" s="247"/>
      <c r="AR15" s="195">
        <v>3</v>
      </c>
    </row>
    <row r="16" ht="40" customHeight="1" spans="1:45">
      <c r="A16" s="275">
        <f t="shared" si="0"/>
        <v>8</v>
      </c>
      <c r="B16" s="196"/>
      <c r="C16" s="197"/>
      <c r="D16" s="199"/>
      <c r="E16" s="199"/>
      <c r="F16" s="197">
        <v>4</v>
      </c>
      <c r="G16" s="199"/>
      <c r="H16" s="197"/>
      <c r="I16" s="197"/>
      <c r="J16" s="195"/>
      <c r="K16" s="195"/>
      <c r="L16" s="221" t="s">
        <v>439</v>
      </c>
      <c r="M16" s="221" t="s">
        <v>59</v>
      </c>
      <c r="N16" s="197" t="s">
        <v>60</v>
      </c>
      <c r="O16" s="225" t="s">
        <v>286</v>
      </c>
      <c r="P16" s="223" t="s">
        <v>95</v>
      </c>
      <c r="Q16" s="196" t="s">
        <v>177</v>
      </c>
      <c r="R16" s="219"/>
      <c r="S16" s="230" t="s">
        <v>42</v>
      </c>
      <c r="T16" s="221" t="s">
        <v>80</v>
      </c>
      <c r="U16" s="230" t="s">
        <v>95</v>
      </c>
      <c r="V16" s="229" t="s">
        <v>178</v>
      </c>
      <c r="W16" s="219" t="s">
        <v>179</v>
      </c>
      <c r="X16" s="198" t="s">
        <v>245</v>
      </c>
      <c r="Y16" s="197" t="s">
        <v>427</v>
      </c>
      <c r="Z16" s="221" t="s">
        <v>281</v>
      </c>
      <c r="AA16" s="221" t="s">
        <v>440</v>
      </c>
      <c r="AB16" s="234">
        <v>0.627</v>
      </c>
      <c r="AC16" s="195" t="s">
        <v>182</v>
      </c>
      <c r="AD16" s="229" t="s">
        <v>437</v>
      </c>
      <c r="AE16" s="235">
        <v>30</v>
      </c>
      <c r="AF16" s="235">
        <v>28</v>
      </c>
      <c r="AG16" s="235"/>
      <c r="AH16" s="239">
        <f>AF16/2*AF16/2*3.14*AE16*7860/1000000000</f>
        <v>0.145120752</v>
      </c>
      <c r="AI16" s="245">
        <f t="shared" si="1"/>
        <v>4.32053990458925</v>
      </c>
      <c r="AJ16" s="235"/>
      <c r="AK16" s="239">
        <f>3.14*AF16*AE16*AR16/1000000</f>
        <v>0.0026376</v>
      </c>
      <c r="AL16" s="241"/>
      <c r="AM16" s="241"/>
      <c r="AN16" s="243" t="s">
        <v>211</v>
      </c>
      <c r="AO16" s="243" t="s">
        <v>438</v>
      </c>
      <c r="AP16" s="243"/>
      <c r="AQ16" s="247"/>
      <c r="AR16" s="195">
        <v>1</v>
      </c>
      <c r="AS16" s="175" t="s">
        <v>441</v>
      </c>
    </row>
    <row r="17" ht="40" customHeight="1" spans="1:44">
      <c r="A17" s="275">
        <f t="shared" si="0"/>
        <v>9</v>
      </c>
      <c r="B17" s="196"/>
      <c r="C17" s="197"/>
      <c r="D17" s="199"/>
      <c r="E17" s="199"/>
      <c r="F17" s="197">
        <v>4</v>
      </c>
      <c r="G17" s="199"/>
      <c r="H17" s="197"/>
      <c r="I17" s="197"/>
      <c r="J17" s="195"/>
      <c r="K17" s="195"/>
      <c r="L17" s="221" t="s">
        <v>442</v>
      </c>
      <c r="M17" s="221" t="s">
        <v>442</v>
      </c>
      <c r="N17" s="197" t="s">
        <v>443</v>
      </c>
      <c r="O17" s="225" t="s">
        <v>444</v>
      </c>
      <c r="P17" s="223" t="s">
        <v>95</v>
      </c>
      <c r="Q17" s="196" t="s">
        <v>177</v>
      </c>
      <c r="R17" s="219"/>
      <c r="S17" s="230" t="s">
        <v>42</v>
      </c>
      <c r="T17" s="221" t="s">
        <v>442</v>
      </c>
      <c r="U17" s="230" t="s">
        <v>42</v>
      </c>
      <c r="V17" s="229" t="s">
        <v>178</v>
      </c>
      <c r="W17" s="219" t="s">
        <v>179</v>
      </c>
      <c r="X17" s="198" t="s">
        <v>434</v>
      </c>
      <c r="Y17" s="197" t="s">
        <v>435</v>
      </c>
      <c r="Z17" s="221" t="s">
        <v>182</v>
      </c>
      <c r="AA17" s="221" t="s">
        <v>445</v>
      </c>
      <c r="AB17" s="234">
        <v>0.1173</v>
      </c>
      <c r="AC17" s="195" t="s">
        <v>182</v>
      </c>
      <c r="AD17" s="229" t="s">
        <v>437</v>
      </c>
      <c r="AE17" s="235">
        <v>26</v>
      </c>
      <c r="AF17" s="235">
        <v>28</v>
      </c>
      <c r="AG17" s="235"/>
      <c r="AH17" s="239">
        <f>AF17/2*AF17/2*3.14*AE17*7860/1000000000</f>
        <v>0.1257713184</v>
      </c>
      <c r="AI17" s="245">
        <f t="shared" si="1"/>
        <v>0.932645069577326</v>
      </c>
      <c r="AJ17" s="235"/>
      <c r="AK17" s="239">
        <f>3.14*AF17*AE17*AR17/1000000</f>
        <v>0.00228592</v>
      </c>
      <c r="AL17" s="241"/>
      <c r="AM17" s="241"/>
      <c r="AN17" s="243" t="s">
        <v>211</v>
      </c>
      <c r="AO17" s="243" t="s">
        <v>438</v>
      </c>
      <c r="AP17" s="243"/>
      <c r="AQ17" s="247"/>
      <c r="AR17" s="195">
        <v>1</v>
      </c>
    </row>
    <row r="18" ht="40" customHeight="1" spans="1:44">
      <c r="A18" s="275">
        <f t="shared" si="0"/>
        <v>10</v>
      </c>
      <c r="B18" s="196"/>
      <c r="C18" s="197"/>
      <c r="D18" s="199"/>
      <c r="E18" s="199"/>
      <c r="F18" s="197">
        <v>4</v>
      </c>
      <c r="G18" s="199"/>
      <c r="H18" s="197"/>
      <c r="I18" s="197"/>
      <c r="J18" s="195"/>
      <c r="K18" s="195"/>
      <c r="L18" s="197" t="s">
        <v>446</v>
      </c>
      <c r="M18" s="197" t="s">
        <v>446</v>
      </c>
      <c r="N18" s="197" t="s">
        <v>447</v>
      </c>
      <c r="O18" s="197"/>
      <c r="P18" s="223"/>
      <c r="Q18" s="196"/>
      <c r="R18" s="219"/>
      <c r="S18" s="230" t="s">
        <v>42</v>
      </c>
      <c r="T18" s="197" t="s">
        <v>446</v>
      </c>
      <c r="U18" s="230" t="s">
        <v>42</v>
      </c>
      <c r="V18" s="229" t="s">
        <v>178</v>
      </c>
      <c r="W18" s="219" t="s">
        <v>179</v>
      </c>
      <c r="X18" s="198" t="s">
        <v>448</v>
      </c>
      <c r="Y18" s="197" t="s">
        <v>181</v>
      </c>
      <c r="Z18" s="221"/>
      <c r="AA18" s="221"/>
      <c r="AB18" s="234"/>
      <c r="AC18" s="195"/>
      <c r="AD18" s="229"/>
      <c r="AE18" s="235"/>
      <c r="AF18" s="235"/>
      <c r="AG18" s="235"/>
      <c r="AH18" s="239"/>
      <c r="AI18" s="245"/>
      <c r="AJ18" s="235"/>
      <c r="AK18" s="239"/>
      <c r="AL18" s="241"/>
      <c r="AM18" s="241"/>
      <c r="AN18" s="243" t="s">
        <v>211</v>
      </c>
      <c r="AO18" s="243" t="s">
        <v>449</v>
      </c>
      <c r="AP18" s="243"/>
      <c r="AQ18" s="247" t="s">
        <v>450</v>
      </c>
      <c r="AR18" s="195">
        <v>2</v>
      </c>
    </row>
    <row r="19" ht="40" customHeight="1" spans="1:44">
      <c r="A19" s="275">
        <f t="shared" si="0"/>
        <v>11</v>
      </c>
      <c r="B19" s="196"/>
      <c r="C19" s="197"/>
      <c r="D19" s="199"/>
      <c r="E19" s="199"/>
      <c r="F19" s="197"/>
      <c r="G19" s="199">
        <v>5</v>
      </c>
      <c r="H19" s="197"/>
      <c r="I19" s="197"/>
      <c r="J19" s="195"/>
      <c r="K19" s="195"/>
      <c r="L19" s="195"/>
      <c r="M19" s="197" t="s">
        <v>451</v>
      </c>
      <c r="N19" s="197" t="s">
        <v>452</v>
      </c>
      <c r="O19" s="197"/>
      <c r="P19" s="223"/>
      <c r="Q19" s="196"/>
      <c r="R19" s="219"/>
      <c r="S19" s="230" t="s">
        <v>42</v>
      </c>
      <c r="T19" s="197" t="s">
        <v>451</v>
      </c>
      <c r="U19" s="230" t="s">
        <v>42</v>
      </c>
      <c r="V19" s="229" t="s">
        <v>178</v>
      </c>
      <c r="W19" s="219" t="s">
        <v>179</v>
      </c>
      <c r="X19" s="198" t="s">
        <v>267</v>
      </c>
      <c r="Y19" s="197"/>
      <c r="Z19" s="221"/>
      <c r="AA19" s="221"/>
      <c r="AB19" s="234"/>
      <c r="AC19" s="195"/>
      <c r="AD19" s="229"/>
      <c r="AE19" s="235"/>
      <c r="AF19" s="235"/>
      <c r="AG19" s="235"/>
      <c r="AH19" s="239"/>
      <c r="AI19" s="245"/>
      <c r="AJ19" s="235"/>
      <c r="AK19" s="239"/>
      <c r="AL19" s="241"/>
      <c r="AM19" s="241"/>
      <c r="AN19" s="585"/>
      <c r="AO19" s="585"/>
      <c r="AP19" s="243"/>
      <c r="AQ19" s="247" t="s">
        <v>450</v>
      </c>
      <c r="AR19" s="195">
        <v>1</v>
      </c>
    </row>
    <row r="20" s="178" customFormat="1" ht="40" customHeight="1" spans="1:44">
      <c r="A20" s="275">
        <f t="shared" si="0"/>
        <v>12</v>
      </c>
      <c r="B20" s="196"/>
      <c r="C20" s="197"/>
      <c r="D20" s="199"/>
      <c r="E20" s="199"/>
      <c r="F20" s="197"/>
      <c r="G20" s="199">
        <v>5</v>
      </c>
      <c r="H20" s="197"/>
      <c r="I20" s="197"/>
      <c r="J20" s="195"/>
      <c r="K20" s="195"/>
      <c r="L20" s="557"/>
      <c r="M20" s="558" t="s">
        <v>56</v>
      </c>
      <c r="N20" s="558" t="s">
        <v>57</v>
      </c>
      <c r="O20" s="558"/>
      <c r="P20" s="559"/>
      <c r="Q20" s="565"/>
      <c r="R20" s="566"/>
      <c r="S20" s="567" t="s">
        <v>42</v>
      </c>
      <c r="T20" s="560" t="s">
        <v>189</v>
      </c>
      <c r="U20" s="567" t="s">
        <v>42</v>
      </c>
      <c r="V20" s="568" t="s">
        <v>178</v>
      </c>
      <c r="W20" s="566" t="s">
        <v>179</v>
      </c>
      <c r="X20" s="569" t="s">
        <v>291</v>
      </c>
      <c r="Y20" s="561" t="s">
        <v>453</v>
      </c>
      <c r="Z20" s="560"/>
      <c r="AA20" s="560"/>
      <c r="AB20" s="576">
        <v>0.0024</v>
      </c>
      <c r="AC20" s="577"/>
      <c r="AD20" s="568"/>
      <c r="AE20" s="568"/>
      <c r="AF20" s="568"/>
      <c r="AG20" s="568"/>
      <c r="AH20" s="586"/>
      <c r="AI20" s="586"/>
      <c r="AJ20" s="587"/>
      <c r="AK20" s="577"/>
      <c r="AL20" s="241"/>
      <c r="AM20" s="241"/>
      <c r="AN20" s="585"/>
      <c r="AO20" s="585"/>
      <c r="AP20" s="243"/>
      <c r="AQ20" s="247"/>
      <c r="AR20" s="195">
        <v>1</v>
      </c>
    </row>
    <row r="21" ht="40" customHeight="1" spans="1:44">
      <c r="A21" s="275">
        <f t="shared" si="0"/>
        <v>13</v>
      </c>
      <c r="B21" s="196"/>
      <c r="C21" s="197"/>
      <c r="D21" s="199"/>
      <c r="E21" s="199">
        <v>3</v>
      </c>
      <c r="F21" s="197"/>
      <c r="G21" s="199"/>
      <c r="H21" s="197"/>
      <c r="I21" s="197"/>
      <c r="J21" s="195"/>
      <c r="K21" s="195"/>
      <c r="L21" s="195"/>
      <c r="M21" s="221" t="s">
        <v>454</v>
      </c>
      <c r="N21" s="197" t="s">
        <v>455</v>
      </c>
      <c r="O21" s="222" t="s">
        <v>286</v>
      </c>
      <c r="P21" s="223" t="s">
        <v>95</v>
      </c>
      <c r="Q21" s="196" t="s">
        <v>177</v>
      </c>
      <c r="R21" s="219"/>
      <c r="S21" s="230" t="s">
        <v>42</v>
      </c>
      <c r="T21" s="221" t="s">
        <v>454</v>
      </c>
      <c r="U21" s="230" t="s">
        <v>42</v>
      </c>
      <c r="V21" s="229" t="s">
        <v>178</v>
      </c>
      <c r="W21" s="219" t="s">
        <v>179</v>
      </c>
      <c r="X21" s="198" t="s">
        <v>197</v>
      </c>
      <c r="Y21" s="197" t="s">
        <v>181</v>
      </c>
      <c r="Z21" s="221" t="s">
        <v>182</v>
      </c>
      <c r="AA21" s="221" t="s">
        <v>182</v>
      </c>
      <c r="AB21" s="234">
        <f>AB22+AB23+AB24+AB25*AR25+AB26+AB27</f>
        <v>3.4461</v>
      </c>
      <c r="AC21" s="195" t="s">
        <v>182</v>
      </c>
      <c r="AD21" s="229" t="s">
        <v>234</v>
      </c>
      <c r="AE21" s="235"/>
      <c r="AF21" s="235"/>
      <c r="AG21" s="235"/>
      <c r="AH21" s="239"/>
      <c r="AI21" s="240"/>
      <c r="AJ21" s="235">
        <v>73</v>
      </c>
      <c r="AK21" s="239"/>
      <c r="AL21" s="244">
        <f>9*AJ21/600+10*8/60</f>
        <v>2.42833333333333</v>
      </c>
      <c r="AM21" s="242">
        <v>1</v>
      </c>
      <c r="AN21" s="243" t="s">
        <v>190</v>
      </c>
      <c r="AO21" s="243" t="s">
        <v>235</v>
      </c>
      <c r="AP21" s="243"/>
      <c r="AQ21" s="247"/>
      <c r="AR21" s="195">
        <v>1</v>
      </c>
    </row>
    <row r="22" s="178" customFormat="1" ht="40" customHeight="1" spans="1:44">
      <c r="A22" s="275">
        <f t="shared" si="0"/>
        <v>14</v>
      </c>
      <c r="B22" s="196"/>
      <c r="C22" s="197"/>
      <c r="D22" s="199"/>
      <c r="E22" s="199"/>
      <c r="F22" s="197">
        <v>4</v>
      </c>
      <c r="G22" s="199"/>
      <c r="H22" s="197"/>
      <c r="I22" s="197"/>
      <c r="J22" s="195"/>
      <c r="K22" s="195"/>
      <c r="L22" s="195" t="s">
        <v>80</v>
      </c>
      <c r="M22" s="560" t="s">
        <v>59</v>
      </c>
      <c r="N22" s="561" t="s">
        <v>60</v>
      </c>
      <c r="O22" s="562" t="s">
        <v>286</v>
      </c>
      <c r="P22" s="559" t="s">
        <v>95</v>
      </c>
      <c r="Q22" s="565" t="s">
        <v>177</v>
      </c>
      <c r="R22" s="566"/>
      <c r="S22" s="567" t="s">
        <v>42</v>
      </c>
      <c r="T22" s="560" t="s">
        <v>80</v>
      </c>
      <c r="U22" s="567" t="s">
        <v>42</v>
      </c>
      <c r="V22" s="568" t="s">
        <v>178</v>
      </c>
      <c r="W22" s="566" t="s">
        <v>179</v>
      </c>
      <c r="X22" s="565" t="s">
        <v>245</v>
      </c>
      <c r="Y22" s="236" t="s">
        <v>427</v>
      </c>
      <c r="Z22" s="560" t="s">
        <v>281</v>
      </c>
      <c r="AA22" s="560" t="s">
        <v>428</v>
      </c>
      <c r="AB22" s="576">
        <v>0.947</v>
      </c>
      <c r="AC22" s="577" t="s">
        <v>182</v>
      </c>
      <c r="AD22" s="568"/>
      <c r="AE22" s="568"/>
      <c r="AF22" s="568"/>
      <c r="AG22" s="568"/>
      <c r="AH22" s="586"/>
      <c r="AI22" s="586"/>
      <c r="AJ22" s="587"/>
      <c r="AK22" s="577">
        <v>1</v>
      </c>
      <c r="AL22" s="241">
        <f>0.0028*60</f>
        <v>0.168</v>
      </c>
      <c r="AM22" s="246">
        <v>1</v>
      </c>
      <c r="AN22" s="243" t="s">
        <v>184</v>
      </c>
      <c r="AO22" s="243" t="s">
        <v>263</v>
      </c>
      <c r="AP22" s="243"/>
      <c r="AQ22" s="247"/>
      <c r="AR22" s="195">
        <v>1</v>
      </c>
    </row>
    <row r="23" s="178" customFormat="1" ht="40" customHeight="1" spans="1:44">
      <c r="A23" s="275">
        <f t="shared" si="0"/>
        <v>15</v>
      </c>
      <c r="B23" s="196"/>
      <c r="C23" s="197"/>
      <c r="D23" s="199"/>
      <c r="E23" s="199"/>
      <c r="F23" s="197">
        <v>4</v>
      </c>
      <c r="G23" s="199"/>
      <c r="H23" s="197"/>
      <c r="I23" s="197"/>
      <c r="J23" s="195"/>
      <c r="K23" s="195"/>
      <c r="L23" s="195" t="s">
        <v>85</v>
      </c>
      <c r="M23" s="560" t="s">
        <v>62</v>
      </c>
      <c r="N23" s="561" t="s">
        <v>63</v>
      </c>
      <c r="O23" s="562" t="s">
        <v>286</v>
      </c>
      <c r="P23" s="559" t="s">
        <v>95</v>
      </c>
      <c r="Q23" s="565" t="s">
        <v>177</v>
      </c>
      <c r="R23" s="566"/>
      <c r="S23" s="567" t="s">
        <v>42</v>
      </c>
      <c r="T23" s="560" t="s">
        <v>85</v>
      </c>
      <c r="U23" s="567" t="s">
        <v>42</v>
      </c>
      <c r="V23" s="568" t="s">
        <v>178</v>
      </c>
      <c r="W23" s="566" t="s">
        <v>179</v>
      </c>
      <c r="X23" s="565" t="s">
        <v>245</v>
      </c>
      <c r="Y23" s="236" t="s">
        <v>427</v>
      </c>
      <c r="Z23" s="560" t="s">
        <v>281</v>
      </c>
      <c r="AA23" s="560" t="s">
        <v>431</v>
      </c>
      <c r="AB23" s="576">
        <v>1.6985</v>
      </c>
      <c r="AC23" s="577" t="s">
        <v>182</v>
      </c>
      <c r="AD23" s="568"/>
      <c r="AE23" s="568"/>
      <c r="AF23" s="568"/>
      <c r="AG23" s="568"/>
      <c r="AH23" s="586"/>
      <c r="AI23" s="586"/>
      <c r="AJ23" s="587"/>
      <c r="AK23" s="577">
        <v>1</v>
      </c>
      <c r="AL23" s="244">
        <f>0.0195*60</f>
        <v>1.17</v>
      </c>
      <c r="AM23" s="242">
        <v>1</v>
      </c>
      <c r="AN23" s="243" t="s">
        <v>184</v>
      </c>
      <c r="AO23" s="243" t="s">
        <v>263</v>
      </c>
      <c r="AP23" s="243"/>
      <c r="AQ23" s="247"/>
      <c r="AR23" s="195">
        <v>1</v>
      </c>
    </row>
    <row r="24" ht="40" customHeight="1" spans="1:44">
      <c r="A24" s="275">
        <f t="shared" si="0"/>
        <v>16</v>
      </c>
      <c r="B24" s="196"/>
      <c r="C24" s="197"/>
      <c r="D24" s="199"/>
      <c r="E24" s="199"/>
      <c r="F24" s="197">
        <v>4</v>
      </c>
      <c r="G24" s="199"/>
      <c r="H24" s="197"/>
      <c r="I24" s="197"/>
      <c r="J24" s="195"/>
      <c r="K24" s="195"/>
      <c r="L24" s="195" t="s">
        <v>87</v>
      </c>
      <c r="M24" s="221" t="s">
        <v>87</v>
      </c>
      <c r="N24" s="197" t="s">
        <v>88</v>
      </c>
      <c r="O24" s="222" t="s">
        <v>286</v>
      </c>
      <c r="P24" s="223"/>
      <c r="Q24" s="196" t="s">
        <v>177</v>
      </c>
      <c r="R24" s="219"/>
      <c r="S24" s="230" t="s">
        <v>42</v>
      </c>
      <c r="T24" s="221" t="s">
        <v>87</v>
      </c>
      <c r="U24" s="230" t="s">
        <v>42</v>
      </c>
      <c r="V24" s="229" t="s">
        <v>178</v>
      </c>
      <c r="W24" s="219" t="s">
        <v>179</v>
      </c>
      <c r="X24" s="196" t="s">
        <v>245</v>
      </c>
      <c r="Y24" s="236" t="s">
        <v>427</v>
      </c>
      <c r="Z24" s="221" t="s">
        <v>281</v>
      </c>
      <c r="AA24" s="221" t="s">
        <v>432</v>
      </c>
      <c r="AB24" s="234">
        <v>0.4609</v>
      </c>
      <c r="AC24" s="195" t="s">
        <v>182</v>
      </c>
      <c r="AD24" s="229" t="s">
        <v>429</v>
      </c>
      <c r="AE24" s="235">
        <v>202</v>
      </c>
      <c r="AF24" s="235"/>
      <c r="AG24" s="235"/>
      <c r="AH24" s="239">
        <f>AE24*2.4/1000</f>
        <v>0.4848</v>
      </c>
      <c r="AI24" s="245">
        <f t="shared" ref="AI24:AI28" si="2">AB24/AH24</f>
        <v>0.950701320132013</v>
      </c>
      <c r="AJ24" s="235"/>
      <c r="AK24" s="239">
        <f>(40+20+34+14)*2*AE24/1000000</f>
        <v>0.043632</v>
      </c>
      <c r="AL24" s="241">
        <f>0.0028*60</f>
        <v>0.168</v>
      </c>
      <c r="AM24" s="246">
        <v>1</v>
      </c>
      <c r="AN24" s="243" t="s">
        <v>184</v>
      </c>
      <c r="AO24" s="243" t="s">
        <v>263</v>
      </c>
      <c r="AP24" s="243"/>
      <c r="AQ24" s="247"/>
      <c r="AR24" s="195">
        <v>1</v>
      </c>
    </row>
    <row r="25" ht="40" customHeight="1" spans="1:44">
      <c r="A25" s="275">
        <f t="shared" si="0"/>
        <v>17</v>
      </c>
      <c r="B25" s="196"/>
      <c r="C25" s="197"/>
      <c r="D25" s="199"/>
      <c r="E25" s="199"/>
      <c r="F25" s="197">
        <v>4</v>
      </c>
      <c r="G25" s="199"/>
      <c r="H25" s="197"/>
      <c r="I25" s="197"/>
      <c r="J25" s="195"/>
      <c r="K25" s="195"/>
      <c r="L25" s="221" t="s">
        <v>120</v>
      </c>
      <c r="M25" s="221" t="s">
        <v>120</v>
      </c>
      <c r="N25" s="197" t="s">
        <v>121</v>
      </c>
      <c r="O25" s="224" t="s">
        <v>433</v>
      </c>
      <c r="P25" s="223" t="s">
        <v>95</v>
      </c>
      <c r="Q25" s="196" t="s">
        <v>177</v>
      </c>
      <c r="R25" s="219"/>
      <c r="S25" s="230" t="s">
        <v>42</v>
      </c>
      <c r="T25" s="221" t="s">
        <v>120</v>
      </c>
      <c r="U25" s="230" t="s">
        <v>42</v>
      </c>
      <c r="V25" s="229" t="s">
        <v>178</v>
      </c>
      <c r="W25" s="219" t="s">
        <v>179</v>
      </c>
      <c r="X25" s="198" t="s">
        <v>434</v>
      </c>
      <c r="Y25" s="197" t="s">
        <v>435</v>
      </c>
      <c r="Z25" s="221" t="s">
        <v>182</v>
      </c>
      <c r="AA25" s="221" t="s">
        <v>436</v>
      </c>
      <c r="AB25" s="234">
        <v>0.0268</v>
      </c>
      <c r="AC25" s="195" t="s">
        <v>182</v>
      </c>
      <c r="AD25" s="229" t="s">
        <v>437</v>
      </c>
      <c r="AE25" s="235">
        <v>20</v>
      </c>
      <c r="AF25" s="235">
        <v>16</v>
      </c>
      <c r="AG25" s="235"/>
      <c r="AH25" s="239">
        <f>AF25/2*AF25/2*3.14*AE25*7860/1000000000</f>
        <v>0.031590912</v>
      </c>
      <c r="AI25" s="245">
        <f t="shared" si="2"/>
        <v>0.848345245620006</v>
      </c>
      <c r="AJ25" s="235"/>
      <c r="AK25" s="239">
        <f>3.14*AF25*AE25*AR25/1000000</f>
        <v>0.0030144</v>
      </c>
      <c r="AL25" s="241"/>
      <c r="AM25" s="241"/>
      <c r="AN25" s="243" t="s">
        <v>211</v>
      </c>
      <c r="AO25" s="243" t="s">
        <v>438</v>
      </c>
      <c r="AP25" s="243"/>
      <c r="AQ25" s="247"/>
      <c r="AR25" s="195">
        <v>3</v>
      </c>
    </row>
    <row r="26" ht="40" customHeight="1" spans="1:45">
      <c r="A26" s="275">
        <f t="shared" si="0"/>
        <v>18</v>
      </c>
      <c r="B26" s="196"/>
      <c r="C26" s="197"/>
      <c r="D26" s="199"/>
      <c r="E26" s="199"/>
      <c r="F26" s="197">
        <v>4</v>
      </c>
      <c r="G26" s="199"/>
      <c r="H26" s="197"/>
      <c r="I26" s="197"/>
      <c r="J26" s="195"/>
      <c r="K26" s="195"/>
      <c r="L26" s="221" t="s">
        <v>439</v>
      </c>
      <c r="M26" s="221" t="s">
        <v>439</v>
      </c>
      <c r="N26" s="197" t="s">
        <v>456</v>
      </c>
      <c r="O26" s="225" t="s">
        <v>444</v>
      </c>
      <c r="P26" s="223" t="s">
        <v>95</v>
      </c>
      <c r="Q26" s="196" t="s">
        <v>177</v>
      </c>
      <c r="R26" s="219"/>
      <c r="S26" s="230" t="s">
        <v>42</v>
      </c>
      <c r="T26" s="221" t="s">
        <v>439</v>
      </c>
      <c r="U26" s="230" t="s">
        <v>42</v>
      </c>
      <c r="V26" s="229" t="s">
        <v>178</v>
      </c>
      <c r="W26" s="219" t="s">
        <v>179</v>
      </c>
      <c r="X26" s="198" t="s">
        <v>434</v>
      </c>
      <c r="Y26" s="197" t="s">
        <v>457</v>
      </c>
      <c r="Z26" s="221" t="s">
        <v>182</v>
      </c>
      <c r="AA26" s="221" t="s">
        <v>445</v>
      </c>
      <c r="AB26" s="234">
        <v>0.142</v>
      </c>
      <c r="AC26" s="195" t="s">
        <v>182</v>
      </c>
      <c r="AD26" s="229" t="s">
        <v>437</v>
      </c>
      <c r="AE26" s="235">
        <v>30</v>
      </c>
      <c r="AF26" s="235">
        <v>28</v>
      </c>
      <c r="AG26" s="235"/>
      <c r="AH26" s="239">
        <f>AF26/2*AF26/2*3.14*AE26*7860/1000000000</f>
        <v>0.145120752</v>
      </c>
      <c r="AI26" s="245">
        <f t="shared" si="2"/>
        <v>0.978495480784168</v>
      </c>
      <c r="AJ26" s="235"/>
      <c r="AK26" s="239">
        <f>3.14*AF26*AE26*AR26/1000000</f>
        <v>0.0026376</v>
      </c>
      <c r="AL26" s="241"/>
      <c r="AM26" s="241"/>
      <c r="AN26" s="243" t="s">
        <v>211</v>
      </c>
      <c r="AO26" s="243" t="s">
        <v>438</v>
      </c>
      <c r="AP26" s="243"/>
      <c r="AQ26" s="247"/>
      <c r="AR26" s="195">
        <v>1</v>
      </c>
      <c r="AS26" s="178" t="s">
        <v>441</v>
      </c>
    </row>
    <row r="27" ht="40" customHeight="1" spans="1:44">
      <c r="A27" s="275">
        <f t="shared" si="0"/>
        <v>19</v>
      </c>
      <c r="B27" s="196"/>
      <c r="C27" s="197"/>
      <c r="D27" s="199"/>
      <c r="E27" s="199"/>
      <c r="F27" s="197">
        <v>4</v>
      </c>
      <c r="G27" s="199"/>
      <c r="H27" s="197"/>
      <c r="I27" s="197"/>
      <c r="J27" s="195"/>
      <c r="K27" s="195"/>
      <c r="L27" s="221" t="s">
        <v>442</v>
      </c>
      <c r="M27" s="221" t="s">
        <v>442</v>
      </c>
      <c r="N27" s="197" t="s">
        <v>443</v>
      </c>
      <c r="O27" s="225" t="s">
        <v>444</v>
      </c>
      <c r="P27" s="223" t="s">
        <v>95</v>
      </c>
      <c r="Q27" s="196" t="s">
        <v>177</v>
      </c>
      <c r="R27" s="219"/>
      <c r="S27" s="230" t="s">
        <v>42</v>
      </c>
      <c r="T27" s="221" t="s">
        <v>442</v>
      </c>
      <c r="U27" s="230" t="s">
        <v>42</v>
      </c>
      <c r="V27" s="229" t="s">
        <v>178</v>
      </c>
      <c r="W27" s="219" t="s">
        <v>179</v>
      </c>
      <c r="X27" s="198" t="s">
        <v>434</v>
      </c>
      <c r="Y27" s="197" t="s">
        <v>435</v>
      </c>
      <c r="Z27" s="221" t="s">
        <v>182</v>
      </c>
      <c r="AA27" s="221" t="s">
        <v>445</v>
      </c>
      <c r="AB27" s="234">
        <v>0.1173</v>
      </c>
      <c r="AC27" s="195" t="s">
        <v>182</v>
      </c>
      <c r="AD27" s="229" t="s">
        <v>437</v>
      </c>
      <c r="AE27" s="235">
        <v>26</v>
      </c>
      <c r="AF27" s="235">
        <v>28</v>
      </c>
      <c r="AG27" s="235"/>
      <c r="AH27" s="239">
        <f>AF27/2*AF27/2*3.14*AE27*7860/1000000000</f>
        <v>0.1257713184</v>
      </c>
      <c r="AI27" s="245">
        <f t="shared" si="2"/>
        <v>0.932645069577326</v>
      </c>
      <c r="AJ27" s="235"/>
      <c r="AK27" s="239">
        <f>3.14*AF27*AE27*AR27/1000000</f>
        <v>0.00228592</v>
      </c>
      <c r="AL27" s="241"/>
      <c r="AM27" s="241"/>
      <c r="AN27" s="243" t="s">
        <v>211</v>
      </c>
      <c r="AO27" s="243" t="s">
        <v>438</v>
      </c>
      <c r="AP27" s="243"/>
      <c r="AQ27" s="247"/>
      <c r="AR27" s="195">
        <v>1</v>
      </c>
    </row>
    <row r="28" s="176" customFormat="1" ht="40" customHeight="1" spans="1:44">
      <c r="A28" s="275">
        <f t="shared" si="0"/>
        <v>20</v>
      </c>
      <c r="B28" s="196"/>
      <c r="C28" s="197"/>
      <c r="D28" s="197"/>
      <c r="E28" s="198">
        <v>3</v>
      </c>
      <c r="F28" s="198"/>
      <c r="G28" s="197"/>
      <c r="H28" s="197"/>
      <c r="I28" s="197"/>
      <c r="J28" s="195"/>
      <c r="K28" s="220"/>
      <c r="L28" s="195" t="s">
        <v>458</v>
      </c>
      <c r="M28" s="221" t="s">
        <v>458</v>
      </c>
      <c r="N28" s="197" t="s">
        <v>459</v>
      </c>
      <c r="O28" s="278" t="s">
        <v>286</v>
      </c>
      <c r="P28" s="223" t="s">
        <v>95</v>
      </c>
      <c r="Q28" s="196" t="s">
        <v>177</v>
      </c>
      <c r="R28" s="221"/>
      <c r="S28" s="230" t="s">
        <v>42</v>
      </c>
      <c r="T28" s="221" t="s">
        <v>460</v>
      </c>
      <c r="U28" s="221" t="s">
        <v>182</v>
      </c>
      <c r="V28" s="229" t="s">
        <v>178</v>
      </c>
      <c r="W28" s="219" t="s">
        <v>179</v>
      </c>
      <c r="X28" s="198" t="s">
        <v>330</v>
      </c>
      <c r="Y28" s="236" t="s">
        <v>461</v>
      </c>
      <c r="Z28" s="194" t="s">
        <v>247</v>
      </c>
      <c r="AA28" s="221" t="s">
        <v>462</v>
      </c>
      <c r="AB28" s="234">
        <v>0.192</v>
      </c>
      <c r="AC28" s="195" t="s">
        <v>182</v>
      </c>
      <c r="AD28" s="229" t="s">
        <v>429</v>
      </c>
      <c r="AE28" s="235">
        <v>336</v>
      </c>
      <c r="AF28" s="235"/>
      <c r="AG28" s="235"/>
      <c r="AH28" s="239">
        <f>AE28*0.5893/1000</f>
        <v>0.1980048</v>
      </c>
      <c r="AI28" s="245">
        <f t="shared" si="2"/>
        <v>0.969673462461516</v>
      </c>
      <c r="AJ28" s="235"/>
      <c r="AK28" s="239">
        <f>(20+10+17+7)*2*AE28*AR28/1000000</f>
        <v>0.108864</v>
      </c>
      <c r="AL28" s="241">
        <f>0.0028*60</f>
        <v>0.168</v>
      </c>
      <c r="AM28" s="246">
        <v>1</v>
      </c>
      <c r="AN28" s="243" t="s">
        <v>184</v>
      </c>
      <c r="AO28" s="243" t="s">
        <v>263</v>
      </c>
      <c r="AP28" s="243"/>
      <c r="AQ28" s="247"/>
      <c r="AR28" s="593">
        <v>3</v>
      </c>
    </row>
  </sheetData>
  <autoFilter ref="A8:AS28">
    <extLst/>
  </autoFilter>
  <mergeCells count="42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O1:AP6"/>
    <mergeCell ref="A5:N6"/>
  </mergeCells>
  <conditionalFormatting sqref="K9">
    <cfRule type="duplicateValues" dxfId="4" priority="132"/>
  </conditionalFormatting>
  <conditionalFormatting sqref="V9:W9">
    <cfRule type="cellIs" dxfId="6" priority="61" operator="equal">
      <formula>"Y"</formula>
    </cfRule>
    <cfRule type="cellIs" dxfId="5" priority="62" operator="equal">
      <formula>"N"</formula>
    </cfRule>
  </conditionalFormatting>
  <conditionalFormatting sqref="K10">
    <cfRule type="duplicateValues" dxfId="4" priority="81"/>
  </conditionalFormatting>
  <conditionalFormatting sqref="V10">
    <cfRule type="cellIs" dxfId="6" priority="79" operator="equal">
      <formula>"Y"</formula>
    </cfRule>
    <cfRule type="cellIs" dxfId="5" priority="80" operator="equal">
      <formula>"N"</formula>
    </cfRule>
  </conditionalFormatting>
  <conditionalFormatting sqref="W10">
    <cfRule type="cellIs" dxfId="6" priority="77" operator="equal">
      <formula>"Y"</formula>
    </cfRule>
    <cfRule type="cellIs" dxfId="5" priority="78" operator="equal">
      <formula>"N"</formula>
    </cfRule>
  </conditionalFormatting>
  <conditionalFormatting sqref="K11">
    <cfRule type="duplicateValues" dxfId="4" priority="123"/>
  </conditionalFormatting>
  <conditionalFormatting sqref="V11">
    <cfRule type="cellIs" dxfId="6" priority="121" operator="equal">
      <formula>"Y"</formula>
    </cfRule>
    <cfRule type="cellIs" dxfId="5" priority="122" operator="equal">
      <formula>"N"</formula>
    </cfRule>
  </conditionalFormatting>
  <conditionalFormatting sqref="W11">
    <cfRule type="cellIs" dxfId="6" priority="119" operator="equal">
      <formula>"Y"</formula>
    </cfRule>
    <cfRule type="cellIs" dxfId="5" priority="120" operator="equal">
      <formula>"N"</formula>
    </cfRule>
  </conditionalFormatting>
  <conditionalFormatting sqref="K12">
    <cfRule type="duplicateValues" dxfId="4" priority="118"/>
  </conditionalFormatting>
  <conditionalFormatting sqref="V12">
    <cfRule type="cellIs" dxfId="6" priority="116" operator="equal">
      <formula>"Y"</formula>
    </cfRule>
    <cfRule type="cellIs" dxfId="5" priority="117" operator="equal">
      <formula>"N"</formula>
    </cfRule>
  </conditionalFormatting>
  <conditionalFormatting sqref="W12">
    <cfRule type="cellIs" dxfId="6" priority="114" operator="equal">
      <formula>"Y"</formula>
    </cfRule>
    <cfRule type="cellIs" dxfId="5" priority="115" operator="equal">
      <formula>"N"</formula>
    </cfRule>
  </conditionalFormatting>
  <conditionalFormatting sqref="K13">
    <cfRule type="duplicateValues" dxfId="4" priority="113"/>
  </conditionalFormatting>
  <conditionalFormatting sqref="V13">
    <cfRule type="cellIs" dxfId="6" priority="111" operator="equal">
      <formula>"Y"</formula>
    </cfRule>
    <cfRule type="cellIs" dxfId="5" priority="112" operator="equal">
      <formula>"N"</formula>
    </cfRule>
  </conditionalFormatting>
  <conditionalFormatting sqref="W13">
    <cfRule type="cellIs" dxfId="6" priority="109" operator="equal">
      <formula>"Y"</formula>
    </cfRule>
    <cfRule type="cellIs" dxfId="5" priority="110" operator="equal">
      <formula>"N"</formula>
    </cfRule>
  </conditionalFormatting>
  <conditionalFormatting sqref="K14">
    <cfRule type="duplicateValues" dxfId="4" priority="108"/>
  </conditionalFormatting>
  <conditionalFormatting sqref="V14">
    <cfRule type="cellIs" dxfId="6" priority="106" operator="equal">
      <formula>"Y"</formula>
    </cfRule>
    <cfRule type="cellIs" dxfId="5" priority="107" operator="equal">
      <formula>"N"</formula>
    </cfRule>
  </conditionalFormatting>
  <conditionalFormatting sqref="W14">
    <cfRule type="cellIs" dxfId="6" priority="104" operator="equal">
      <formula>"Y"</formula>
    </cfRule>
    <cfRule type="cellIs" dxfId="5" priority="105" operator="equal">
      <formula>"N"</formula>
    </cfRule>
  </conditionalFormatting>
  <conditionalFormatting sqref="K15">
    <cfRule type="duplicateValues" dxfId="4" priority="103"/>
  </conditionalFormatting>
  <conditionalFormatting sqref="V15">
    <cfRule type="cellIs" dxfId="6" priority="24" operator="equal">
      <formula>"Y"</formula>
    </cfRule>
    <cfRule type="cellIs" dxfId="5" priority="25" operator="equal">
      <formula>"N"</formula>
    </cfRule>
  </conditionalFormatting>
  <conditionalFormatting sqref="W15">
    <cfRule type="cellIs" dxfId="6" priority="22" operator="equal">
      <formula>"Y"</formula>
    </cfRule>
    <cfRule type="cellIs" dxfId="5" priority="23" operator="equal">
      <formula>"N"</formula>
    </cfRule>
  </conditionalFormatting>
  <conditionalFormatting sqref="K16">
    <cfRule type="duplicateValues" dxfId="4" priority="7"/>
  </conditionalFormatting>
  <conditionalFormatting sqref="M16">
    <cfRule type="duplicateValues" dxfId="4" priority="2"/>
  </conditionalFormatting>
  <conditionalFormatting sqref="V16">
    <cfRule type="cellIs" dxfId="5" priority="6" operator="equal">
      <formula>"N"</formula>
    </cfRule>
    <cfRule type="cellIs" dxfId="6" priority="5" operator="equal">
      <formula>"Y"</formula>
    </cfRule>
  </conditionalFormatting>
  <conditionalFormatting sqref="W16">
    <cfRule type="cellIs" dxfId="5" priority="4" operator="equal">
      <formula>"N"</formula>
    </cfRule>
    <cfRule type="cellIs" dxfId="6" priority="3" operator="equal">
      <formula>"Y"</formula>
    </cfRule>
  </conditionalFormatting>
  <conditionalFormatting sqref="V17">
    <cfRule type="cellIs" dxfId="6" priority="20" operator="equal">
      <formula>"Y"</formula>
    </cfRule>
    <cfRule type="cellIs" dxfId="5" priority="21" operator="equal">
      <formula>"N"</formula>
    </cfRule>
  </conditionalFormatting>
  <conditionalFormatting sqref="W17">
    <cfRule type="cellIs" dxfId="6" priority="18" operator="equal">
      <formula>"Y"</formula>
    </cfRule>
    <cfRule type="cellIs" dxfId="5" priority="19" operator="equal">
      <formula>"N"</formula>
    </cfRule>
  </conditionalFormatting>
  <conditionalFormatting sqref="K20">
    <cfRule type="duplicateValues" dxfId="4" priority="63"/>
  </conditionalFormatting>
  <conditionalFormatting sqref="M20">
    <cfRule type="duplicateValues" dxfId="4" priority="56"/>
  </conditionalFormatting>
  <conditionalFormatting sqref="V20">
    <cfRule type="cellIs" dxfId="6" priority="59" operator="equal">
      <formula>"Y"</formula>
    </cfRule>
    <cfRule type="cellIs" dxfId="5" priority="60" operator="equal">
      <formula>"N"</formula>
    </cfRule>
  </conditionalFormatting>
  <conditionalFormatting sqref="W20">
    <cfRule type="cellIs" dxfId="6" priority="57" operator="equal">
      <formula>"Y"</formula>
    </cfRule>
    <cfRule type="cellIs" dxfId="5" priority="58" operator="equal">
      <formula>"N"</formula>
    </cfRule>
  </conditionalFormatting>
  <conditionalFormatting sqref="K21">
    <cfRule type="duplicateValues" dxfId="4" priority="102"/>
  </conditionalFormatting>
  <conditionalFormatting sqref="V21">
    <cfRule type="cellIs" dxfId="6" priority="100" operator="equal">
      <formula>"Y"</formula>
    </cfRule>
    <cfRule type="cellIs" dxfId="5" priority="101" operator="equal">
      <formula>"N"</formula>
    </cfRule>
  </conditionalFormatting>
  <conditionalFormatting sqref="W21">
    <cfRule type="cellIs" dxfId="6" priority="98" operator="equal">
      <formula>"Y"</formula>
    </cfRule>
    <cfRule type="cellIs" dxfId="5" priority="99" operator="equal">
      <formula>"N"</formula>
    </cfRule>
  </conditionalFormatting>
  <conditionalFormatting sqref="K22">
    <cfRule type="duplicateValues" dxfId="4" priority="97"/>
  </conditionalFormatting>
  <conditionalFormatting sqref="V22">
    <cfRule type="cellIs" dxfId="6" priority="54" operator="equal">
      <formula>"Y"</formula>
    </cfRule>
    <cfRule type="cellIs" dxfId="5" priority="55" operator="equal">
      <formula>"N"</formula>
    </cfRule>
  </conditionalFormatting>
  <conditionalFormatting sqref="W22">
    <cfRule type="cellIs" dxfId="6" priority="52" operator="equal">
      <formula>"Y"</formula>
    </cfRule>
    <cfRule type="cellIs" dxfId="5" priority="53" operator="equal">
      <formula>"N"</formula>
    </cfRule>
  </conditionalFormatting>
  <conditionalFormatting sqref="V23">
    <cfRule type="cellIs" dxfId="6" priority="50" operator="equal">
      <formula>"Y"</formula>
    </cfRule>
    <cfRule type="cellIs" dxfId="5" priority="51" operator="equal">
      <formula>"N"</formula>
    </cfRule>
  </conditionalFormatting>
  <conditionalFormatting sqref="W23">
    <cfRule type="cellIs" dxfId="6" priority="48" operator="equal">
      <formula>"Y"</formula>
    </cfRule>
    <cfRule type="cellIs" dxfId="5" priority="49" operator="equal">
      <formula>"N"</formula>
    </cfRule>
  </conditionalFormatting>
  <conditionalFormatting sqref="V24">
    <cfRule type="cellIs" dxfId="6" priority="94" operator="equal">
      <formula>"Y"</formula>
    </cfRule>
    <cfRule type="cellIs" dxfId="5" priority="95" operator="equal">
      <formula>"N"</formula>
    </cfRule>
  </conditionalFormatting>
  <conditionalFormatting sqref="W24">
    <cfRule type="cellIs" dxfId="6" priority="92" operator="equal">
      <formula>"Y"</formula>
    </cfRule>
    <cfRule type="cellIs" dxfId="5" priority="93" operator="equal">
      <formula>"N"</formula>
    </cfRule>
  </conditionalFormatting>
  <conditionalFormatting sqref="V25">
    <cfRule type="cellIs" dxfId="6" priority="36" operator="equal">
      <formula>"Y"</formula>
    </cfRule>
    <cfRule type="cellIs" dxfId="5" priority="37" operator="equal">
      <formula>"N"</formula>
    </cfRule>
  </conditionalFormatting>
  <conditionalFormatting sqref="W25">
    <cfRule type="cellIs" dxfId="6" priority="34" operator="equal">
      <formula>"Y"</formula>
    </cfRule>
    <cfRule type="cellIs" dxfId="5" priority="35" operator="equal">
      <formula>"N"</formula>
    </cfRule>
  </conditionalFormatting>
  <conditionalFormatting sqref="K26">
    <cfRule type="duplicateValues" dxfId="4" priority="72"/>
  </conditionalFormatting>
  <conditionalFormatting sqref="V26">
    <cfRule type="cellIs" dxfId="6" priority="28" operator="equal">
      <formula>"Y"</formula>
    </cfRule>
    <cfRule type="cellIs" dxfId="5" priority="29" operator="equal">
      <formula>"N"</formula>
    </cfRule>
  </conditionalFormatting>
  <conditionalFormatting sqref="W26">
    <cfRule type="cellIs" dxfId="6" priority="26" operator="equal">
      <formula>"Y"</formula>
    </cfRule>
    <cfRule type="cellIs" dxfId="5" priority="27" operator="equal">
      <formula>"N"</formula>
    </cfRule>
  </conditionalFormatting>
  <conditionalFormatting sqref="V27">
    <cfRule type="cellIs" dxfId="6" priority="32" operator="equal">
      <formula>"Y"</formula>
    </cfRule>
    <cfRule type="cellIs" dxfId="5" priority="33" operator="equal">
      <formula>"N"</formula>
    </cfRule>
  </conditionalFormatting>
  <conditionalFormatting sqref="W27">
    <cfRule type="cellIs" dxfId="6" priority="30" operator="equal">
      <formula>"Y"</formula>
    </cfRule>
    <cfRule type="cellIs" dxfId="5" priority="31" operator="equal">
      <formula>"N"</formula>
    </cfRule>
  </conditionalFormatting>
  <conditionalFormatting sqref="K28">
    <cfRule type="duplicateValues" dxfId="4" priority="86"/>
    <cfRule type="duplicateValues" dxfId="4" priority="87"/>
  </conditionalFormatting>
  <conditionalFormatting sqref="V28">
    <cfRule type="cellIs" dxfId="6" priority="84" operator="equal">
      <formula>"Y"</formula>
    </cfRule>
    <cfRule type="cellIs" dxfId="5" priority="85" operator="equal">
      <formula>"N"</formula>
    </cfRule>
  </conditionalFormatting>
  <conditionalFormatting sqref="W28">
    <cfRule type="cellIs" dxfId="6" priority="82" operator="equal">
      <formula>"Y"</formula>
    </cfRule>
    <cfRule type="cellIs" dxfId="5" priority="83" operator="equal">
      <formula>"N"</formula>
    </cfRule>
  </conditionalFormatting>
  <conditionalFormatting sqref="K17:K19">
    <cfRule type="duplicateValues" dxfId="4" priority="90"/>
  </conditionalFormatting>
  <conditionalFormatting sqref="K23:K24">
    <cfRule type="duplicateValues" dxfId="4" priority="96"/>
  </conditionalFormatting>
  <conditionalFormatting sqref="M$1:M$1048576">
    <cfRule type="duplicateValues" dxfId="4" priority="1"/>
  </conditionalFormatting>
  <conditionalFormatting sqref="M22:M23">
    <cfRule type="duplicateValues" dxfId="4" priority="47"/>
  </conditionalFormatting>
  <conditionalFormatting sqref="V18:V19">
    <cfRule type="cellIs" dxfId="6" priority="70" operator="equal">
      <formula>"Y"</formula>
    </cfRule>
    <cfRule type="cellIs" dxfId="5" priority="71" operator="equal">
      <formula>"N"</formula>
    </cfRule>
  </conditionalFormatting>
  <conditionalFormatting sqref="W18:W19">
    <cfRule type="cellIs" dxfId="6" priority="68" operator="equal">
      <formula>"Y"</formula>
    </cfRule>
    <cfRule type="cellIs" dxfId="5" priority="69" operator="equal">
      <formula>"N"</formula>
    </cfRule>
  </conditionalFormatting>
  <conditionalFormatting sqref="M1:M15 M17:M1048576">
    <cfRule type="duplicateValues" dxfId="4" priority="12"/>
  </conditionalFormatting>
  <conditionalFormatting sqref="K25 K27">
    <cfRule type="duplicateValues" dxfId="4" priority="91"/>
  </conditionalFormatting>
  <dataValidations count="1">
    <dataValidation type="list" allowBlank="1" showInputMessage="1" showErrorMessage="1" sqref="V16:W16 V9:W15 V17:W28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8" scale="68" fitToHeight="0" orientation="landscape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55"/>
  <sheetViews>
    <sheetView view="pageBreakPreview" zoomScale="55" zoomScaleNormal="100" workbookViewId="0">
      <pane ySplit="8" topLeftCell="A41" activePane="bottomLeft" state="frozen"/>
      <selection/>
      <selection pane="bottomLeft" activeCell="N44" sqref="N44"/>
    </sheetView>
  </sheetViews>
  <sheetFormatPr defaultColWidth="9" defaultRowHeight="16.5"/>
  <cols>
    <col min="1" max="1" width="4.45454545454545" style="416" customWidth="1"/>
    <col min="2" max="12" width="2.63636363636364" style="416" customWidth="1"/>
    <col min="13" max="13" width="12.6363636363636" style="416" customWidth="1"/>
    <col min="14" max="14" width="19.6363636363636" style="417" customWidth="1"/>
    <col min="15" max="15" width="23.9090909090909" style="417" customWidth="1"/>
    <col min="16" max="16" width="18.4545454545455" style="418" customWidth="1" outlineLevel="1"/>
    <col min="17" max="17" width="4.90909090909091" style="416" customWidth="1" outlineLevel="1"/>
    <col min="18" max="18" width="5.27272727272727" style="416" customWidth="1" outlineLevel="1"/>
    <col min="19" max="19" width="7.36363636363636" style="416" customWidth="1"/>
    <col min="20" max="20" width="6.09090909090909" style="416" hidden="1" customWidth="1" outlineLevel="1"/>
    <col min="21" max="21" width="15.2727272727273" style="417" hidden="1" customWidth="1" outlineLevel="1"/>
    <col min="22" max="22" width="5.72727272727273" style="419" hidden="1" customWidth="1" outlineLevel="1"/>
    <col min="23" max="23" width="8.36363636363636" style="416" hidden="1" customWidth="1" outlineLevel="1"/>
    <col min="24" max="24" width="7.63636363636364" style="416" customWidth="1" collapsed="1"/>
    <col min="25" max="25" width="10.2727272727273" style="416" customWidth="1"/>
    <col min="26" max="26" width="9.36363636363636" style="416" customWidth="1"/>
    <col min="27" max="27" width="10.7272727272727" style="416" hidden="1" customWidth="1" outlineLevel="1"/>
    <col min="28" max="28" width="10.9090909090909" style="417" hidden="1" customWidth="1" outlineLevel="1"/>
    <col min="29" max="29" width="11.4545454545455" style="420" customWidth="1" collapsed="1"/>
    <col min="30" max="30" width="5.09090909090909" style="416" customWidth="1"/>
    <col min="31" max="39" width="8.63636363636364" style="416" hidden="1" customWidth="1" outlineLevel="1"/>
    <col min="40" max="40" width="9.63636363636364" style="416" customWidth="1" collapsed="1"/>
    <col min="41" max="41" width="9.63636363636364" style="416" customWidth="1"/>
    <col min="42" max="51" width="9.63636363636364" style="416" hidden="1" customWidth="1" outlineLevel="1"/>
    <col min="52" max="52" width="5.72727272727273" style="416" customWidth="1" collapsed="1"/>
    <col min="53" max="53" width="7.63636363636364" style="417" customWidth="1"/>
    <col min="54" max="16384" width="9" style="416"/>
  </cols>
  <sheetData>
    <row r="1" ht="33.75" hidden="1" customHeight="1" outlineLevel="1" spans="1:53">
      <c r="A1" s="421" t="s">
        <v>130</v>
      </c>
      <c r="B1" s="422"/>
      <c r="C1" s="422"/>
      <c r="D1" s="422"/>
      <c r="E1" s="423"/>
      <c r="F1" s="424" t="s">
        <v>131</v>
      </c>
      <c r="G1" s="425"/>
      <c r="H1" s="425"/>
      <c r="I1" s="425"/>
      <c r="J1" s="425"/>
      <c r="K1" s="447"/>
      <c r="L1" s="447"/>
      <c r="M1" s="447"/>
      <c r="N1" s="448" t="s">
        <v>132</v>
      </c>
      <c r="O1" s="448"/>
      <c r="P1" s="449" t="s">
        <v>463</v>
      </c>
      <c r="Q1" s="478"/>
      <c r="R1" s="478"/>
      <c r="S1" s="478"/>
      <c r="T1" s="478"/>
      <c r="U1" s="479"/>
      <c r="V1" s="478"/>
      <c r="W1" s="478"/>
      <c r="X1" s="478"/>
      <c r="Y1" s="478"/>
      <c r="Z1" s="478"/>
      <c r="AA1" s="478"/>
      <c r="AB1" s="479"/>
      <c r="AC1" s="479"/>
      <c r="AD1" s="478"/>
      <c r="AE1" s="478"/>
      <c r="AF1" s="478"/>
      <c r="AG1" s="478"/>
      <c r="AH1" s="478"/>
      <c r="AI1" s="478"/>
      <c r="AJ1" s="478"/>
      <c r="AK1" s="478"/>
      <c r="AL1" s="478"/>
      <c r="AM1" s="478"/>
      <c r="AN1" s="478"/>
      <c r="AO1" s="478"/>
      <c r="AP1" s="478"/>
      <c r="AQ1" s="478"/>
      <c r="AR1" s="478"/>
      <c r="AS1" s="478"/>
      <c r="AT1" s="478"/>
      <c r="AU1" s="478"/>
      <c r="AV1" s="478"/>
      <c r="AW1" s="478"/>
      <c r="AX1" s="478"/>
      <c r="AY1" s="478"/>
      <c r="AZ1" s="535" t="s">
        <v>2</v>
      </c>
      <c r="BA1" s="536"/>
    </row>
    <row r="2" s="174" customFormat="1" ht="33.75" hidden="1" customHeight="1" outlineLevel="1" spans="1:53">
      <c r="A2" s="426" t="s">
        <v>134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50"/>
      <c r="O2" s="450"/>
      <c r="P2" s="451"/>
      <c r="Q2" s="480"/>
      <c r="R2" s="480"/>
      <c r="S2" s="480"/>
      <c r="T2" s="480"/>
      <c r="U2" s="481"/>
      <c r="V2" s="480"/>
      <c r="W2" s="480"/>
      <c r="X2" s="480"/>
      <c r="Y2" s="480"/>
      <c r="Z2" s="480"/>
      <c r="AA2" s="480"/>
      <c r="AB2" s="481"/>
      <c r="AC2" s="481"/>
      <c r="AD2" s="480"/>
      <c r="AE2" s="480"/>
      <c r="AF2" s="480"/>
      <c r="AG2" s="480"/>
      <c r="AH2" s="480"/>
      <c r="AI2" s="480"/>
      <c r="AJ2" s="480"/>
      <c r="AK2" s="480"/>
      <c r="AL2" s="480"/>
      <c r="AM2" s="480"/>
      <c r="AN2" s="480"/>
      <c r="AO2" s="480"/>
      <c r="AP2" s="480"/>
      <c r="AQ2" s="480"/>
      <c r="AR2" s="480"/>
      <c r="AS2" s="480"/>
      <c r="AT2" s="480"/>
      <c r="AU2" s="480"/>
      <c r="AV2" s="480"/>
      <c r="AW2" s="480"/>
      <c r="AX2" s="480"/>
      <c r="AY2" s="480"/>
      <c r="AZ2" s="535" t="s">
        <v>135</v>
      </c>
      <c r="BA2" s="537" t="s">
        <v>6</v>
      </c>
    </row>
    <row r="3" s="174" customFormat="1" ht="33.75" hidden="1" customHeight="1" outlineLevel="1" spans="1:53">
      <c r="A3" s="427" t="s">
        <v>420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448" t="s">
        <v>464</v>
      </c>
      <c r="O3" s="448"/>
      <c r="P3" s="451"/>
      <c r="Q3" s="480"/>
      <c r="R3" s="480"/>
      <c r="S3" s="480"/>
      <c r="T3" s="480"/>
      <c r="U3" s="481"/>
      <c r="V3" s="480"/>
      <c r="W3" s="480"/>
      <c r="X3" s="480"/>
      <c r="Y3" s="480"/>
      <c r="Z3" s="480"/>
      <c r="AA3" s="480"/>
      <c r="AB3" s="481"/>
      <c r="AC3" s="481"/>
      <c r="AD3" s="480"/>
      <c r="AE3" s="480"/>
      <c r="AF3" s="480"/>
      <c r="AG3" s="480"/>
      <c r="AH3" s="480"/>
      <c r="AI3" s="480"/>
      <c r="AJ3" s="480"/>
      <c r="AK3" s="480"/>
      <c r="AL3" s="480"/>
      <c r="AM3" s="480"/>
      <c r="AN3" s="480"/>
      <c r="AO3" s="480"/>
      <c r="AP3" s="480"/>
      <c r="AQ3" s="480"/>
      <c r="AR3" s="480"/>
      <c r="AS3" s="480"/>
      <c r="AT3" s="480"/>
      <c r="AU3" s="480"/>
      <c r="AV3" s="480"/>
      <c r="AW3" s="480"/>
      <c r="AX3" s="480"/>
      <c r="AY3" s="480"/>
      <c r="AZ3" s="535" t="s">
        <v>138</v>
      </c>
      <c r="BA3" s="537" t="s">
        <v>465</v>
      </c>
    </row>
    <row r="4" s="174" customFormat="1" ht="33.75" hidden="1" customHeight="1" outlineLevel="1" spans="1:53">
      <c r="A4" s="428" t="s">
        <v>466</v>
      </c>
      <c r="B4" s="428"/>
      <c r="C4" s="428"/>
      <c r="D4" s="428"/>
      <c r="E4" s="428"/>
      <c r="F4" s="428"/>
      <c r="G4" s="428"/>
      <c r="H4" s="428"/>
      <c r="I4" s="428"/>
      <c r="J4" s="428"/>
      <c r="K4" s="428"/>
      <c r="L4" s="428"/>
      <c r="M4" s="428"/>
      <c r="N4" s="448"/>
      <c r="O4" s="448"/>
      <c r="P4" s="451"/>
      <c r="Q4" s="480"/>
      <c r="R4" s="480"/>
      <c r="S4" s="480"/>
      <c r="T4" s="480"/>
      <c r="U4" s="481"/>
      <c r="V4" s="480"/>
      <c r="W4" s="480"/>
      <c r="X4" s="480"/>
      <c r="Y4" s="480"/>
      <c r="Z4" s="480"/>
      <c r="AA4" s="480"/>
      <c r="AB4" s="481"/>
      <c r="AC4" s="481"/>
      <c r="AD4" s="480"/>
      <c r="AE4" s="480"/>
      <c r="AF4" s="480"/>
      <c r="AG4" s="480"/>
      <c r="AH4" s="480"/>
      <c r="AI4" s="480"/>
      <c r="AJ4" s="480"/>
      <c r="AK4" s="480"/>
      <c r="AL4" s="480"/>
      <c r="AM4" s="480"/>
      <c r="AN4" s="480"/>
      <c r="AO4" s="480"/>
      <c r="AP4" s="480"/>
      <c r="AQ4" s="480"/>
      <c r="AR4" s="480"/>
      <c r="AS4" s="480"/>
      <c r="AT4" s="480"/>
      <c r="AU4" s="480"/>
      <c r="AV4" s="480"/>
      <c r="AW4" s="480"/>
      <c r="AX4" s="480"/>
      <c r="AY4" s="480"/>
      <c r="AZ4" s="535" t="s">
        <v>29</v>
      </c>
      <c r="BA4" s="537" t="s">
        <v>467</v>
      </c>
    </row>
    <row r="5" s="174" customFormat="1" ht="33.75" hidden="1" customHeight="1" outlineLevel="1" spans="1:53">
      <c r="A5" s="429" t="s">
        <v>468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  <c r="L5" s="430"/>
      <c r="M5" s="430"/>
      <c r="N5" s="452"/>
      <c r="O5" s="453"/>
      <c r="P5" s="451"/>
      <c r="Q5" s="480"/>
      <c r="R5" s="480"/>
      <c r="S5" s="480"/>
      <c r="T5" s="480"/>
      <c r="U5" s="481"/>
      <c r="V5" s="480"/>
      <c r="W5" s="480"/>
      <c r="X5" s="480"/>
      <c r="Y5" s="480"/>
      <c r="Z5" s="480"/>
      <c r="AA5" s="480"/>
      <c r="AB5" s="481"/>
      <c r="AC5" s="481"/>
      <c r="AD5" s="480"/>
      <c r="AE5" s="480"/>
      <c r="AF5" s="480"/>
      <c r="AG5" s="480"/>
      <c r="AH5" s="480"/>
      <c r="AI5" s="480"/>
      <c r="AJ5" s="480"/>
      <c r="AK5" s="480"/>
      <c r="AL5" s="480"/>
      <c r="AM5" s="480"/>
      <c r="AN5" s="480"/>
      <c r="AO5" s="480"/>
      <c r="AP5" s="480"/>
      <c r="AQ5" s="480"/>
      <c r="AR5" s="480"/>
      <c r="AS5" s="480"/>
      <c r="AT5" s="480"/>
      <c r="AU5" s="480"/>
      <c r="AV5" s="480"/>
      <c r="AW5" s="480"/>
      <c r="AX5" s="480"/>
      <c r="AY5" s="480"/>
      <c r="AZ5" s="535" t="s">
        <v>141</v>
      </c>
      <c r="BA5" s="537" t="e">
        <f>#REF!</f>
        <v>#REF!</v>
      </c>
    </row>
    <row r="6" s="412" customFormat="1" ht="33.75" hidden="1" customHeight="1" outlineLevel="1" spans="1:53">
      <c r="A6" s="431"/>
      <c r="B6" s="432"/>
      <c r="C6" s="432"/>
      <c r="D6" s="432"/>
      <c r="E6" s="432"/>
      <c r="F6" s="432"/>
      <c r="G6" s="432"/>
      <c r="H6" s="432"/>
      <c r="I6" s="432"/>
      <c r="J6" s="432"/>
      <c r="K6" s="432"/>
      <c r="L6" s="432"/>
      <c r="M6" s="432"/>
      <c r="N6" s="454"/>
      <c r="O6" s="455"/>
      <c r="P6" s="456"/>
      <c r="Q6" s="482"/>
      <c r="R6" s="482"/>
      <c r="S6" s="482"/>
      <c r="T6" s="482"/>
      <c r="U6" s="483"/>
      <c r="V6" s="482"/>
      <c r="W6" s="482"/>
      <c r="X6" s="482"/>
      <c r="Y6" s="482"/>
      <c r="Z6" s="482"/>
      <c r="AA6" s="482"/>
      <c r="AB6" s="483"/>
      <c r="AC6" s="483"/>
      <c r="AD6" s="482"/>
      <c r="AE6" s="482"/>
      <c r="AF6" s="482"/>
      <c r="AG6" s="482"/>
      <c r="AH6" s="482"/>
      <c r="AI6" s="482"/>
      <c r="AJ6" s="482"/>
      <c r="AK6" s="482"/>
      <c r="AL6" s="482"/>
      <c r="AM6" s="482"/>
      <c r="AN6" s="482"/>
      <c r="AO6" s="482"/>
      <c r="AP6" s="482"/>
      <c r="AQ6" s="482"/>
      <c r="AR6" s="482"/>
      <c r="AS6" s="482"/>
      <c r="AT6" s="482"/>
      <c r="AU6" s="482"/>
      <c r="AV6" s="482"/>
      <c r="AW6" s="482"/>
      <c r="AX6" s="482"/>
      <c r="AY6" s="482"/>
      <c r="AZ6" s="538" t="s">
        <v>142</v>
      </c>
      <c r="BA6" s="539"/>
    </row>
    <row r="7" ht="30" customHeight="1" collapsed="1" spans="1:53">
      <c r="A7" s="33" t="s">
        <v>1</v>
      </c>
      <c r="B7" s="433" t="s">
        <v>143</v>
      </c>
      <c r="C7" s="434"/>
      <c r="D7" s="434"/>
      <c r="E7" s="434"/>
      <c r="F7" s="434"/>
      <c r="G7" s="434"/>
      <c r="H7" s="434"/>
      <c r="I7" s="434"/>
      <c r="J7" s="434"/>
      <c r="K7" s="457"/>
      <c r="L7" s="458"/>
      <c r="M7" s="459" t="s">
        <v>469</v>
      </c>
      <c r="N7" s="459" t="s">
        <v>2</v>
      </c>
      <c r="O7" s="460" t="s">
        <v>135</v>
      </c>
      <c r="P7" s="460" t="s">
        <v>145</v>
      </c>
      <c r="Q7" s="460" t="s">
        <v>146</v>
      </c>
      <c r="R7" s="460" t="s">
        <v>147</v>
      </c>
      <c r="S7" s="460" t="s">
        <v>23</v>
      </c>
      <c r="T7" s="459" t="s">
        <v>148</v>
      </c>
      <c r="U7" s="460" t="s">
        <v>149</v>
      </c>
      <c r="V7" s="459" t="s">
        <v>150</v>
      </c>
      <c r="W7" s="459" t="s">
        <v>151</v>
      </c>
      <c r="X7" s="89" t="s">
        <v>470</v>
      </c>
      <c r="Y7" s="89" t="s">
        <v>153</v>
      </c>
      <c r="Z7" s="89" t="s">
        <v>154</v>
      </c>
      <c r="AA7" s="89" t="s">
        <v>155</v>
      </c>
      <c r="AB7" s="460" t="s">
        <v>156</v>
      </c>
      <c r="AC7" s="493" t="s">
        <v>157</v>
      </c>
      <c r="AD7" s="460" t="s">
        <v>158</v>
      </c>
      <c r="AE7" s="494" t="s">
        <v>159</v>
      </c>
      <c r="AF7" s="495" t="s">
        <v>471</v>
      </c>
      <c r="AG7" s="510" t="s">
        <v>160</v>
      </c>
      <c r="AH7" s="510"/>
      <c r="AI7" s="511"/>
      <c r="AJ7" s="512" t="s">
        <v>472</v>
      </c>
      <c r="AK7" s="513" t="s">
        <v>162</v>
      </c>
      <c r="AL7" s="514" t="s">
        <v>163</v>
      </c>
      <c r="AM7" s="512" t="s">
        <v>164</v>
      </c>
      <c r="AN7" s="435" t="s">
        <v>473</v>
      </c>
      <c r="AO7" s="460" t="s">
        <v>474</v>
      </c>
      <c r="AP7" s="460" t="s">
        <v>475</v>
      </c>
      <c r="AQ7" s="460" t="s">
        <v>476</v>
      </c>
      <c r="AR7" s="460" t="s">
        <v>477</v>
      </c>
      <c r="AS7" s="460" t="s">
        <v>478</v>
      </c>
      <c r="AT7" s="460" t="s">
        <v>479</v>
      </c>
      <c r="AU7" s="493" t="s">
        <v>480</v>
      </c>
      <c r="AV7" s="460" t="s">
        <v>481</v>
      </c>
      <c r="AW7" s="540" t="s">
        <v>482</v>
      </c>
      <c r="AX7" s="493" t="s">
        <v>483</v>
      </c>
      <c r="AY7" s="493" t="s">
        <v>484</v>
      </c>
      <c r="AZ7" s="163" t="s">
        <v>30</v>
      </c>
      <c r="BA7" s="435" t="s">
        <v>169</v>
      </c>
    </row>
    <row r="8" ht="30" customHeight="1" spans="1:53">
      <c r="A8" s="36"/>
      <c r="B8" s="435">
        <v>0</v>
      </c>
      <c r="C8" s="435">
        <v>1</v>
      </c>
      <c r="D8" s="435">
        <v>2</v>
      </c>
      <c r="E8" s="435">
        <v>3</v>
      </c>
      <c r="F8" s="435">
        <v>4</v>
      </c>
      <c r="G8" s="435">
        <v>5</v>
      </c>
      <c r="H8" s="435">
        <v>6</v>
      </c>
      <c r="I8" s="435">
        <v>7</v>
      </c>
      <c r="J8" s="435">
        <v>8</v>
      </c>
      <c r="K8" s="65">
        <v>9</v>
      </c>
      <c r="L8" s="36"/>
      <c r="M8" s="461"/>
      <c r="N8" s="461"/>
      <c r="O8" s="462"/>
      <c r="P8" s="462"/>
      <c r="Q8" s="462"/>
      <c r="R8" s="462"/>
      <c r="S8" s="462"/>
      <c r="T8" s="461"/>
      <c r="U8" s="462"/>
      <c r="V8" s="461"/>
      <c r="W8" s="461"/>
      <c r="X8" s="90"/>
      <c r="Y8" s="90"/>
      <c r="Z8" s="90"/>
      <c r="AA8" s="90"/>
      <c r="AB8" s="462"/>
      <c r="AC8" s="496"/>
      <c r="AD8" s="462"/>
      <c r="AE8" s="497"/>
      <c r="AF8" s="498"/>
      <c r="AG8" s="515" t="s">
        <v>170</v>
      </c>
      <c r="AH8" s="516" t="s">
        <v>171</v>
      </c>
      <c r="AI8" s="516" t="s">
        <v>172</v>
      </c>
      <c r="AJ8" s="517"/>
      <c r="AK8" s="518"/>
      <c r="AL8" s="519"/>
      <c r="AM8" s="517"/>
      <c r="AN8" s="435"/>
      <c r="AO8" s="462"/>
      <c r="AP8" s="462"/>
      <c r="AQ8" s="462"/>
      <c r="AR8" s="462"/>
      <c r="AS8" s="462"/>
      <c r="AT8" s="462"/>
      <c r="AU8" s="496"/>
      <c r="AV8" s="462"/>
      <c r="AW8" s="541"/>
      <c r="AX8" s="496"/>
      <c r="AY8" s="496"/>
      <c r="AZ8" s="71"/>
      <c r="BA8" s="435"/>
    </row>
    <row r="9" s="413" customFormat="1" ht="40" customHeight="1" spans="1:53">
      <c r="A9" s="65">
        <f t="shared" ref="A9:A54" si="0">ROW()-8</f>
        <v>1</v>
      </c>
      <c r="B9" s="435"/>
      <c r="C9" s="436">
        <v>1</v>
      </c>
      <c r="D9" s="436"/>
      <c r="E9" s="437"/>
      <c r="F9" s="437"/>
      <c r="G9" s="437"/>
      <c r="H9" s="437"/>
      <c r="I9" s="437"/>
      <c r="J9" s="435"/>
      <c r="K9" s="463"/>
      <c r="L9" s="463"/>
      <c r="M9" s="464" t="s">
        <v>231</v>
      </c>
      <c r="N9" s="464" t="s">
        <v>232</v>
      </c>
      <c r="O9" s="437" t="s">
        <v>233</v>
      </c>
      <c r="P9" s="465" t="s">
        <v>485</v>
      </c>
      <c r="Q9" s="436"/>
      <c r="R9" s="435" t="s">
        <v>177</v>
      </c>
      <c r="S9" s="91"/>
      <c r="T9" s="92" t="s">
        <v>79</v>
      </c>
      <c r="U9" s="464" t="s">
        <v>486</v>
      </c>
      <c r="V9" s="435" t="s">
        <v>79</v>
      </c>
      <c r="W9" s="461" t="s">
        <v>179</v>
      </c>
      <c r="X9" s="93" t="s">
        <v>178</v>
      </c>
      <c r="Y9" s="436" t="s">
        <v>197</v>
      </c>
      <c r="Z9" s="437" t="s">
        <v>181</v>
      </c>
      <c r="AA9" s="435" t="s">
        <v>487</v>
      </c>
      <c r="AB9" s="435" t="s">
        <v>182</v>
      </c>
      <c r="AC9" s="499"/>
      <c r="AD9" s="462"/>
      <c r="AE9" s="435" t="s">
        <v>234</v>
      </c>
      <c r="AF9" s="435"/>
      <c r="AG9" s="435"/>
      <c r="AH9" s="435"/>
      <c r="AI9" s="435"/>
      <c r="AJ9" s="435"/>
      <c r="AK9" s="435"/>
      <c r="AL9" s="435"/>
      <c r="AM9" s="435"/>
      <c r="AN9" s="435" t="s">
        <v>184</v>
      </c>
      <c r="AO9" s="435" t="s">
        <v>235</v>
      </c>
      <c r="AP9" s="435"/>
      <c r="AQ9" s="435"/>
      <c r="AR9" s="435"/>
      <c r="AS9" s="435"/>
      <c r="AT9" s="435"/>
      <c r="AU9" s="435"/>
      <c r="AV9" s="435"/>
      <c r="AW9" s="435"/>
      <c r="AX9" s="435"/>
      <c r="AY9" s="144"/>
      <c r="AZ9" s="71"/>
      <c r="BA9" s="435">
        <v>1</v>
      </c>
    </row>
    <row r="10" s="413" customFormat="1" ht="40" customHeight="1" spans="1:53">
      <c r="A10" s="65">
        <f t="shared" si="0"/>
        <v>2</v>
      </c>
      <c r="B10" s="435"/>
      <c r="C10" s="436"/>
      <c r="D10" s="436">
        <v>2</v>
      </c>
      <c r="E10" s="437"/>
      <c r="F10" s="437"/>
      <c r="G10" s="437"/>
      <c r="H10" s="437"/>
      <c r="I10" s="437"/>
      <c r="J10" s="435"/>
      <c r="K10" s="463"/>
      <c r="L10" s="463"/>
      <c r="M10" s="464"/>
      <c r="N10" s="464"/>
      <c r="O10" s="437" t="s">
        <v>488</v>
      </c>
      <c r="P10" s="465"/>
      <c r="Q10" s="436"/>
      <c r="R10" s="435"/>
      <c r="S10" s="91"/>
      <c r="T10" s="92"/>
      <c r="U10" s="464"/>
      <c r="V10" s="435"/>
      <c r="W10" s="461" t="s">
        <v>179</v>
      </c>
      <c r="X10" s="93" t="s">
        <v>178</v>
      </c>
      <c r="Y10" s="436" t="s">
        <v>197</v>
      </c>
      <c r="Z10" s="437" t="s">
        <v>181</v>
      </c>
      <c r="AA10" s="435"/>
      <c r="AB10" s="435"/>
      <c r="AC10" s="499"/>
      <c r="AD10" s="462"/>
      <c r="AE10" s="435" t="s">
        <v>234</v>
      </c>
      <c r="AF10" s="435"/>
      <c r="AG10" s="435"/>
      <c r="AH10" s="435"/>
      <c r="AI10" s="435"/>
      <c r="AJ10" s="435"/>
      <c r="AK10" s="435"/>
      <c r="AL10" s="435"/>
      <c r="AM10" s="435"/>
      <c r="AN10" s="435" t="s">
        <v>190</v>
      </c>
      <c r="AO10" s="435" t="s">
        <v>235</v>
      </c>
      <c r="AP10" s="435"/>
      <c r="AQ10" s="435"/>
      <c r="AR10" s="435"/>
      <c r="AS10" s="435"/>
      <c r="AT10" s="435"/>
      <c r="AU10" s="435"/>
      <c r="AV10" s="435"/>
      <c r="AW10" s="435"/>
      <c r="AX10" s="435"/>
      <c r="AY10" s="144"/>
      <c r="AZ10" s="71"/>
      <c r="BA10" s="435">
        <v>1</v>
      </c>
    </row>
    <row r="11" ht="40" customHeight="1" spans="1:53">
      <c r="A11" s="65">
        <f t="shared" si="0"/>
        <v>3</v>
      </c>
      <c r="B11" s="435"/>
      <c r="C11" s="437"/>
      <c r="D11" s="437"/>
      <c r="E11" s="437">
        <v>3</v>
      </c>
      <c r="F11" s="437"/>
      <c r="G11" s="437"/>
      <c r="H11" s="435"/>
      <c r="I11" s="437"/>
      <c r="J11" s="435"/>
      <c r="K11" s="463"/>
      <c r="L11" s="463"/>
      <c r="M11" s="435" t="s">
        <v>489</v>
      </c>
      <c r="N11" s="464" t="s">
        <v>490</v>
      </c>
      <c r="O11" s="437" t="s">
        <v>491</v>
      </c>
      <c r="P11" s="465" t="s">
        <v>286</v>
      </c>
      <c r="Q11" s="436"/>
      <c r="R11" s="435" t="s">
        <v>177</v>
      </c>
      <c r="S11" s="91"/>
      <c r="T11" s="92" t="s">
        <v>492</v>
      </c>
      <c r="U11" s="464" t="s">
        <v>490</v>
      </c>
      <c r="V11" s="435" t="s">
        <v>492</v>
      </c>
      <c r="W11" s="461" t="s">
        <v>179</v>
      </c>
      <c r="X11" s="93" t="s">
        <v>178</v>
      </c>
      <c r="Y11" s="436" t="s">
        <v>197</v>
      </c>
      <c r="Z11" s="437" t="s">
        <v>181</v>
      </c>
      <c r="AA11" s="435" t="s">
        <v>487</v>
      </c>
      <c r="AB11" s="435" t="s">
        <v>487</v>
      </c>
      <c r="AC11" s="499">
        <f>AC12+AC13</f>
        <v>1.316</v>
      </c>
      <c r="AD11" s="462"/>
      <c r="AE11" s="435"/>
      <c r="AF11" s="435"/>
      <c r="AG11" s="435"/>
      <c r="AH11" s="435"/>
      <c r="AI11" s="435"/>
      <c r="AJ11" s="435"/>
      <c r="AK11" s="435"/>
      <c r="AL11" s="435"/>
      <c r="AM11" s="435"/>
      <c r="AN11" s="144" t="s">
        <v>184</v>
      </c>
      <c r="AO11" s="144" t="s">
        <v>263</v>
      </c>
      <c r="AP11" s="435"/>
      <c r="AQ11" s="435"/>
      <c r="AR11" s="435"/>
      <c r="AS11" s="435"/>
      <c r="AT11" s="435"/>
      <c r="AU11" s="435"/>
      <c r="AV11" s="435"/>
      <c r="AW11" s="435"/>
      <c r="AX11" s="435"/>
      <c r="AY11" s="144"/>
      <c r="AZ11" s="71"/>
      <c r="BA11" s="435">
        <v>1</v>
      </c>
    </row>
    <row r="12" ht="40" customHeight="1" spans="1:53">
      <c r="A12" s="65">
        <f t="shared" si="0"/>
        <v>4</v>
      </c>
      <c r="B12" s="435"/>
      <c r="C12" s="437"/>
      <c r="D12" s="437"/>
      <c r="E12" s="437"/>
      <c r="F12" s="437">
        <v>4</v>
      </c>
      <c r="G12" s="437"/>
      <c r="H12" s="435"/>
      <c r="I12" s="437"/>
      <c r="J12" s="435"/>
      <c r="K12" s="463"/>
      <c r="L12" s="463"/>
      <c r="M12" s="463"/>
      <c r="N12" s="464" t="s">
        <v>493</v>
      </c>
      <c r="O12" s="437" t="s">
        <v>494</v>
      </c>
      <c r="P12" s="465" t="s">
        <v>286</v>
      </c>
      <c r="Q12" s="436"/>
      <c r="R12" s="435" t="s">
        <v>177</v>
      </c>
      <c r="S12" s="91"/>
      <c r="T12" s="92" t="s">
        <v>492</v>
      </c>
      <c r="U12" s="466" t="s">
        <v>189</v>
      </c>
      <c r="V12" s="435" t="s">
        <v>487</v>
      </c>
      <c r="W12" s="461" t="s">
        <v>179</v>
      </c>
      <c r="X12" s="93" t="s">
        <v>178</v>
      </c>
      <c r="Y12" s="435" t="s">
        <v>245</v>
      </c>
      <c r="Z12" s="437" t="s">
        <v>495</v>
      </c>
      <c r="AA12" s="466" t="s">
        <v>496</v>
      </c>
      <c r="AB12" s="435" t="s">
        <v>497</v>
      </c>
      <c r="AC12" s="499">
        <v>1.197</v>
      </c>
      <c r="AD12" s="462"/>
      <c r="AE12" s="435" t="s">
        <v>262</v>
      </c>
      <c r="AF12" s="435"/>
      <c r="AG12" s="520">
        <f>AC12/0.869*1000+10</f>
        <v>1387.44533947066</v>
      </c>
      <c r="AH12" s="520">
        <v>25</v>
      </c>
      <c r="AI12" s="520">
        <v>1.5</v>
      </c>
      <c r="AJ12" s="521">
        <f>AG12*0.869/1000</f>
        <v>1.20569</v>
      </c>
      <c r="AK12" s="522">
        <f>AC12/AJ12</f>
        <v>0.992792508853851</v>
      </c>
      <c r="AL12" s="435"/>
      <c r="AM12" s="435"/>
      <c r="AN12" s="145"/>
      <c r="AO12" s="145"/>
      <c r="AP12" s="435"/>
      <c r="AQ12" s="435"/>
      <c r="AR12" s="435"/>
      <c r="AS12" s="435"/>
      <c r="AT12" s="435"/>
      <c r="AU12" s="435"/>
      <c r="AV12" s="435"/>
      <c r="AW12" s="435"/>
      <c r="AX12" s="435"/>
      <c r="AY12" s="144"/>
      <c r="AZ12" s="71"/>
      <c r="BA12" s="435">
        <v>1</v>
      </c>
    </row>
    <row r="13" ht="40" customHeight="1" spans="1:53">
      <c r="A13" s="65">
        <f t="shared" si="0"/>
        <v>5</v>
      </c>
      <c r="B13" s="435"/>
      <c r="C13" s="437"/>
      <c r="D13" s="437"/>
      <c r="E13" s="437"/>
      <c r="F13" s="437">
        <v>4</v>
      </c>
      <c r="G13" s="437"/>
      <c r="H13" s="435"/>
      <c r="I13" s="437"/>
      <c r="J13" s="435"/>
      <c r="K13" s="463"/>
      <c r="L13" s="463"/>
      <c r="M13" s="463"/>
      <c r="N13" s="464" t="s">
        <v>498</v>
      </c>
      <c r="O13" s="437" t="s">
        <v>499</v>
      </c>
      <c r="P13" s="465" t="s">
        <v>244</v>
      </c>
      <c r="Q13" s="436"/>
      <c r="R13" s="435" t="s">
        <v>177</v>
      </c>
      <c r="S13" s="91"/>
      <c r="T13" s="92" t="s">
        <v>492</v>
      </c>
      <c r="U13" s="466" t="s">
        <v>189</v>
      </c>
      <c r="V13" s="466" t="s">
        <v>487</v>
      </c>
      <c r="W13" s="461" t="s">
        <v>179</v>
      </c>
      <c r="X13" s="93" t="s">
        <v>178</v>
      </c>
      <c r="Y13" s="435" t="s">
        <v>245</v>
      </c>
      <c r="Z13" s="437" t="s">
        <v>500</v>
      </c>
      <c r="AA13" s="466" t="s">
        <v>496</v>
      </c>
      <c r="AB13" s="435" t="s">
        <v>501</v>
      </c>
      <c r="AC13" s="499">
        <v>0.119</v>
      </c>
      <c r="AD13" s="462"/>
      <c r="AE13" s="435" t="s">
        <v>262</v>
      </c>
      <c r="AF13" s="435"/>
      <c r="AG13" s="520">
        <f>AC13/0.684*1000+10</f>
        <v>183.976608187134</v>
      </c>
      <c r="AH13" s="520">
        <v>20</v>
      </c>
      <c r="AI13" s="520">
        <v>1.5</v>
      </c>
      <c r="AJ13" s="521">
        <f>AG13*0.684/1000</f>
        <v>0.12584</v>
      </c>
      <c r="AK13" s="522">
        <f t="shared" ref="AK13:AK15" si="1">AC13/AJ13</f>
        <v>0.945645263827082</v>
      </c>
      <c r="AL13" s="435"/>
      <c r="AM13" s="435"/>
      <c r="AN13" s="145"/>
      <c r="AO13" s="145"/>
      <c r="AP13" s="435"/>
      <c r="AQ13" s="435"/>
      <c r="AR13" s="435"/>
      <c r="AS13" s="435"/>
      <c r="AT13" s="435"/>
      <c r="AU13" s="435"/>
      <c r="AV13" s="435"/>
      <c r="AW13" s="435"/>
      <c r="AX13" s="435"/>
      <c r="AY13" s="144"/>
      <c r="AZ13" s="71"/>
      <c r="BA13" s="435">
        <v>1</v>
      </c>
    </row>
    <row r="14" s="413" customFormat="1" ht="40" customHeight="1" spans="1:53">
      <c r="A14" s="65">
        <f t="shared" si="0"/>
        <v>6</v>
      </c>
      <c r="B14" s="435"/>
      <c r="C14" s="437"/>
      <c r="D14" s="437"/>
      <c r="E14" s="436">
        <v>3</v>
      </c>
      <c r="F14" s="437"/>
      <c r="G14" s="437"/>
      <c r="H14" s="437"/>
      <c r="I14" s="435"/>
      <c r="J14" s="435"/>
      <c r="K14" s="463"/>
      <c r="L14" s="463"/>
      <c r="M14" s="466" t="s">
        <v>502</v>
      </c>
      <c r="N14" s="466" t="s">
        <v>502</v>
      </c>
      <c r="O14" s="437" t="s">
        <v>503</v>
      </c>
      <c r="P14" s="467" t="s">
        <v>504</v>
      </c>
      <c r="Q14" s="436"/>
      <c r="R14" s="435" t="s">
        <v>177</v>
      </c>
      <c r="S14" s="91"/>
      <c r="T14" s="484" t="s">
        <v>42</v>
      </c>
      <c r="U14" s="466" t="s">
        <v>189</v>
      </c>
      <c r="V14" s="466" t="s">
        <v>182</v>
      </c>
      <c r="W14" s="461" t="s">
        <v>179</v>
      </c>
      <c r="X14" s="93" t="s">
        <v>178</v>
      </c>
      <c r="Y14" s="435" t="s">
        <v>197</v>
      </c>
      <c r="Z14" s="466" t="s">
        <v>181</v>
      </c>
      <c r="AA14" s="466" t="s">
        <v>182</v>
      </c>
      <c r="AB14" s="499" t="s">
        <v>182</v>
      </c>
      <c r="AC14" s="500" t="e">
        <f>AC15+AC16*#REF!</f>
        <v>#REF!</v>
      </c>
      <c r="AD14" s="435" t="s">
        <v>182</v>
      </c>
      <c r="AE14" s="462" t="s">
        <v>234</v>
      </c>
      <c r="AF14" s="462"/>
      <c r="AG14" s="523"/>
      <c r="AH14" s="523"/>
      <c r="AI14" s="523"/>
      <c r="AJ14" s="496"/>
      <c r="AK14" s="524"/>
      <c r="AL14" s="523">
        <v>4</v>
      </c>
      <c r="AM14" s="435"/>
      <c r="AN14" s="147" t="s">
        <v>211</v>
      </c>
      <c r="AO14" s="147" t="s">
        <v>449</v>
      </c>
      <c r="AP14" s="435"/>
      <c r="AQ14" s="435"/>
      <c r="AR14" s="435"/>
      <c r="AS14" s="435"/>
      <c r="AT14" s="435"/>
      <c r="AU14" s="435"/>
      <c r="AV14" s="435"/>
      <c r="AW14" s="435"/>
      <c r="AX14" s="435"/>
      <c r="AY14" s="144"/>
      <c r="AZ14" s="167"/>
      <c r="BA14" s="437">
        <v>1</v>
      </c>
    </row>
    <row r="15" s="413" customFormat="1" ht="40" customHeight="1" spans="1:53">
      <c r="A15" s="65">
        <f t="shared" si="0"/>
        <v>7</v>
      </c>
      <c r="B15" s="435"/>
      <c r="C15" s="437"/>
      <c r="D15" s="437"/>
      <c r="E15" s="436"/>
      <c r="F15" s="437">
        <v>4</v>
      </c>
      <c r="G15" s="437"/>
      <c r="H15" s="437"/>
      <c r="I15" s="435"/>
      <c r="J15" s="435"/>
      <c r="K15" s="463"/>
      <c r="L15" s="463"/>
      <c r="M15" s="463"/>
      <c r="N15" s="466" t="s">
        <v>505</v>
      </c>
      <c r="O15" s="437" t="s">
        <v>506</v>
      </c>
      <c r="P15" s="467" t="s">
        <v>504</v>
      </c>
      <c r="Q15" s="436"/>
      <c r="R15" s="435" t="s">
        <v>177</v>
      </c>
      <c r="S15" s="91"/>
      <c r="T15" s="484" t="s">
        <v>42</v>
      </c>
      <c r="U15" s="466" t="s">
        <v>189</v>
      </c>
      <c r="V15" s="466" t="s">
        <v>182</v>
      </c>
      <c r="W15" s="461" t="s">
        <v>179</v>
      </c>
      <c r="X15" s="93" t="s">
        <v>178</v>
      </c>
      <c r="Y15" s="435" t="s">
        <v>267</v>
      </c>
      <c r="Z15" s="466" t="s">
        <v>507</v>
      </c>
      <c r="AA15" s="466" t="s">
        <v>269</v>
      </c>
      <c r="AB15" s="499" t="s">
        <v>508</v>
      </c>
      <c r="AC15" s="501">
        <v>0.156</v>
      </c>
      <c r="AD15" s="435" t="s">
        <v>182</v>
      </c>
      <c r="AE15" s="462" t="s">
        <v>271</v>
      </c>
      <c r="AF15" s="462" t="s">
        <v>509</v>
      </c>
      <c r="AG15" s="523">
        <v>92</v>
      </c>
      <c r="AH15" s="523">
        <v>88</v>
      </c>
      <c r="AI15" s="523">
        <v>3</v>
      </c>
      <c r="AJ15" s="521">
        <f t="shared" ref="AJ15:AJ21" si="2">AG15*AH15*AI15*7860/1000000000</f>
        <v>0.19090368</v>
      </c>
      <c r="AK15" s="522">
        <f t="shared" si="1"/>
        <v>0.817166017962566</v>
      </c>
      <c r="AL15" s="525"/>
      <c r="AM15" s="435"/>
      <c r="AN15" s="526"/>
      <c r="AO15" s="526"/>
      <c r="AP15" s="435"/>
      <c r="AQ15" s="435"/>
      <c r="AR15" s="435"/>
      <c r="AS15" s="435"/>
      <c r="AT15" s="435"/>
      <c r="AU15" s="435"/>
      <c r="AV15" s="435"/>
      <c r="AW15" s="435"/>
      <c r="AX15" s="435"/>
      <c r="AY15" s="144"/>
      <c r="AZ15" s="167"/>
      <c r="BA15" s="437">
        <v>1</v>
      </c>
    </row>
    <row r="16" s="413" customFormat="1" ht="40" customHeight="1" spans="1:53">
      <c r="A16" s="65">
        <f t="shared" si="0"/>
        <v>8</v>
      </c>
      <c r="B16" s="435"/>
      <c r="C16" s="437"/>
      <c r="D16" s="437"/>
      <c r="E16" s="436"/>
      <c r="F16" s="437">
        <v>4</v>
      </c>
      <c r="G16" s="437"/>
      <c r="H16" s="437"/>
      <c r="I16" s="435"/>
      <c r="J16" s="435"/>
      <c r="K16" s="463"/>
      <c r="L16" s="463"/>
      <c r="M16" s="463"/>
      <c r="N16" s="466" t="s">
        <v>510</v>
      </c>
      <c r="O16" s="437" t="s">
        <v>511</v>
      </c>
      <c r="P16" s="467" t="s">
        <v>512</v>
      </c>
      <c r="Q16" s="436"/>
      <c r="R16" s="435" t="s">
        <v>177</v>
      </c>
      <c r="S16" s="91"/>
      <c r="T16" s="484" t="s">
        <v>42</v>
      </c>
      <c r="U16" s="466" t="s">
        <v>189</v>
      </c>
      <c r="V16" s="466" t="s">
        <v>182</v>
      </c>
      <c r="W16" s="461" t="s">
        <v>179</v>
      </c>
      <c r="X16" s="93" t="s">
        <v>178</v>
      </c>
      <c r="Y16" s="435" t="s">
        <v>291</v>
      </c>
      <c r="Z16" s="466" t="s">
        <v>307</v>
      </c>
      <c r="AA16" s="466" t="s">
        <v>182</v>
      </c>
      <c r="AB16" s="499" t="s">
        <v>182</v>
      </c>
      <c r="AC16" s="501">
        <v>0.007</v>
      </c>
      <c r="AD16" s="435" t="s">
        <v>182</v>
      </c>
      <c r="AE16" s="435"/>
      <c r="AF16" s="435"/>
      <c r="AG16" s="435"/>
      <c r="AH16" s="435"/>
      <c r="AI16" s="435"/>
      <c r="AJ16" s="435"/>
      <c r="AK16" s="435"/>
      <c r="AL16" s="435"/>
      <c r="AM16" s="435"/>
      <c r="AN16" s="526"/>
      <c r="AO16" s="526"/>
      <c r="AP16" s="435"/>
      <c r="AQ16" s="435"/>
      <c r="AR16" s="435"/>
      <c r="AS16" s="435"/>
      <c r="AT16" s="435"/>
      <c r="AU16" s="435"/>
      <c r="AV16" s="435"/>
      <c r="AW16" s="435"/>
      <c r="AX16" s="435"/>
      <c r="AY16" s="144"/>
      <c r="AZ16" s="167"/>
      <c r="BA16" s="437">
        <v>2</v>
      </c>
    </row>
    <row r="17" ht="40" customHeight="1" spans="1:53">
      <c r="A17" s="65">
        <f t="shared" si="0"/>
        <v>9</v>
      </c>
      <c r="B17" s="435"/>
      <c r="C17" s="437"/>
      <c r="D17" s="437"/>
      <c r="E17" s="436">
        <v>3</v>
      </c>
      <c r="F17" s="436"/>
      <c r="G17" s="437"/>
      <c r="H17" s="437"/>
      <c r="I17" s="437"/>
      <c r="J17" s="435"/>
      <c r="K17" s="463"/>
      <c r="L17" s="463"/>
      <c r="M17" s="435" t="s">
        <v>513</v>
      </c>
      <c r="N17" s="464" t="s">
        <v>514</v>
      </c>
      <c r="O17" s="437" t="s">
        <v>515</v>
      </c>
      <c r="P17" s="468" t="s">
        <v>244</v>
      </c>
      <c r="Q17" s="436"/>
      <c r="R17" s="435" t="s">
        <v>177</v>
      </c>
      <c r="S17" s="91"/>
      <c r="T17" s="92" t="s">
        <v>492</v>
      </c>
      <c r="U17" s="466" t="s">
        <v>189</v>
      </c>
      <c r="V17" s="466" t="s">
        <v>487</v>
      </c>
      <c r="W17" s="461" t="s">
        <v>179</v>
      </c>
      <c r="X17" s="93" t="s">
        <v>178</v>
      </c>
      <c r="Y17" s="435" t="s">
        <v>245</v>
      </c>
      <c r="Z17" s="437" t="s">
        <v>516</v>
      </c>
      <c r="AA17" s="466" t="s">
        <v>496</v>
      </c>
      <c r="AB17" s="435" t="s">
        <v>517</v>
      </c>
      <c r="AC17" s="499">
        <v>0.3634</v>
      </c>
      <c r="AD17" s="462"/>
      <c r="AE17" s="435" t="s">
        <v>262</v>
      </c>
      <c r="AF17" s="435"/>
      <c r="AG17" s="520">
        <f>AC17/0.684*1000+10</f>
        <v>541.286549707602</v>
      </c>
      <c r="AH17" s="520">
        <v>20</v>
      </c>
      <c r="AI17" s="520">
        <v>1.5</v>
      </c>
      <c r="AJ17" s="521">
        <f>AG17*0.684/1000</f>
        <v>0.37024</v>
      </c>
      <c r="AK17" s="522">
        <f t="shared" ref="AK17:AK21" si="3">AC17/AJ17</f>
        <v>0.981525496974935</v>
      </c>
      <c r="AL17" s="527"/>
      <c r="AM17" s="502"/>
      <c r="AN17" s="144" t="s">
        <v>184</v>
      </c>
      <c r="AO17" s="144" t="s">
        <v>263</v>
      </c>
      <c r="AP17" s="435"/>
      <c r="AQ17" s="435"/>
      <c r="AR17" s="435"/>
      <c r="AS17" s="435"/>
      <c r="AT17" s="435"/>
      <c r="AU17" s="435"/>
      <c r="AV17" s="435"/>
      <c r="AW17" s="435"/>
      <c r="AX17" s="435"/>
      <c r="AY17" s="144"/>
      <c r="AZ17" s="71"/>
      <c r="BA17" s="435">
        <v>1</v>
      </c>
    </row>
    <row r="18" ht="40" customHeight="1" spans="1:53">
      <c r="A18" s="65">
        <f t="shared" si="0"/>
        <v>10</v>
      </c>
      <c r="B18" s="435"/>
      <c r="C18" s="437"/>
      <c r="D18" s="437"/>
      <c r="E18" s="437">
        <v>3</v>
      </c>
      <c r="F18" s="437"/>
      <c r="G18" s="437"/>
      <c r="H18" s="437"/>
      <c r="I18" s="437"/>
      <c r="J18" s="435"/>
      <c r="K18" s="463"/>
      <c r="L18" s="463"/>
      <c r="M18" s="463"/>
      <c r="N18" s="464" t="s">
        <v>518</v>
      </c>
      <c r="O18" s="437" t="s">
        <v>519</v>
      </c>
      <c r="P18" s="465" t="s">
        <v>286</v>
      </c>
      <c r="Q18" s="436"/>
      <c r="R18" s="435" t="s">
        <v>177</v>
      </c>
      <c r="S18" s="91"/>
      <c r="T18" s="92" t="s">
        <v>79</v>
      </c>
      <c r="U18" s="464" t="s">
        <v>518</v>
      </c>
      <c r="V18" s="435" t="s">
        <v>79</v>
      </c>
      <c r="W18" s="461" t="s">
        <v>179</v>
      </c>
      <c r="X18" s="93" t="s">
        <v>178</v>
      </c>
      <c r="Y18" s="436" t="s">
        <v>197</v>
      </c>
      <c r="Z18" s="437" t="s">
        <v>181</v>
      </c>
      <c r="AA18" s="435" t="s">
        <v>487</v>
      </c>
      <c r="AB18" s="435" t="s">
        <v>182</v>
      </c>
      <c r="AC18" s="499">
        <f>AC19+AC20+AC21</f>
        <v>0.3181</v>
      </c>
      <c r="AD18" s="462"/>
      <c r="AE18" s="435" t="s">
        <v>234</v>
      </c>
      <c r="AF18" s="435"/>
      <c r="AG18" s="520"/>
      <c r="AH18" s="520"/>
      <c r="AI18" s="520"/>
      <c r="AJ18" s="521"/>
      <c r="AK18" s="522"/>
      <c r="AL18" s="520">
        <v>8</v>
      </c>
      <c r="AM18" s="502"/>
      <c r="AN18" s="144" t="s">
        <v>190</v>
      </c>
      <c r="AO18" s="144"/>
      <c r="AP18" s="435"/>
      <c r="AQ18" s="435"/>
      <c r="AR18" s="435"/>
      <c r="AS18" s="435"/>
      <c r="AT18" s="435"/>
      <c r="AU18" s="435"/>
      <c r="AV18" s="435"/>
      <c r="AW18" s="435"/>
      <c r="AX18" s="435"/>
      <c r="AY18" s="144"/>
      <c r="AZ18" s="71"/>
      <c r="BA18" s="435">
        <v>1</v>
      </c>
    </row>
    <row r="19" ht="40" customHeight="1" spans="1:53">
      <c r="A19" s="65">
        <f t="shared" si="0"/>
        <v>11</v>
      </c>
      <c r="B19" s="435"/>
      <c r="C19" s="437"/>
      <c r="D19" s="437"/>
      <c r="E19" s="437"/>
      <c r="F19" s="437">
        <v>4</v>
      </c>
      <c r="G19" s="437"/>
      <c r="H19" s="437"/>
      <c r="I19" s="437"/>
      <c r="J19" s="435"/>
      <c r="K19" s="463"/>
      <c r="L19" s="463"/>
      <c r="M19" s="435" t="s">
        <v>520</v>
      </c>
      <c r="N19" s="464" t="s">
        <v>521</v>
      </c>
      <c r="O19" s="437" t="s">
        <v>522</v>
      </c>
      <c r="P19" s="465" t="s">
        <v>244</v>
      </c>
      <c r="Q19" s="436"/>
      <c r="R19" s="435" t="s">
        <v>177</v>
      </c>
      <c r="S19" s="91"/>
      <c r="T19" s="92" t="s">
        <v>79</v>
      </c>
      <c r="U19" s="466" t="s">
        <v>189</v>
      </c>
      <c r="V19" s="466" t="s">
        <v>487</v>
      </c>
      <c r="W19" s="461" t="s">
        <v>179</v>
      </c>
      <c r="X19" s="93" t="s">
        <v>178</v>
      </c>
      <c r="Y19" s="435" t="s">
        <v>267</v>
      </c>
      <c r="Z19" s="437" t="s">
        <v>523</v>
      </c>
      <c r="AA19" s="466" t="s">
        <v>269</v>
      </c>
      <c r="AB19" s="435" t="s">
        <v>524</v>
      </c>
      <c r="AC19" s="499">
        <v>0.2944</v>
      </c>
      <c r="AD19" s="462"/>
      <c r="AE19" s="435" t="s">
        <v>271</v>
      </c>
      <c r="AF19" s="435" t="s">
        <v>525</v>
      </c>
      <c r="AG19" s="520">
        <v>285</v>
      </c>
      <c r="AH19" s="520">
        <v>79</v>
      </c>
      <c r="AI19" s="520">
        <v>2.5</v>
      </c>
      <c r="AJ19" s="521">
        <f t="shared" si="2"/>
        <v>0.44241975</v>
      </c>
      <c r="AK19" s="522">
        <f t="shared" si="3"/>
        <v>0.665431414397752</v>
      </c>
      <c r="AL19" s="520"/>
      <c r="AM19" s="521"/>
      <c r="AN19" s="144" t="s">
        <v>211</v>
      </c>
      <c r="AO19" s="144" t="s">
        <v>526</v>
      </c>
      <c r="AP19" s="435"/>
      <c r="AQ19" s="435"/>
      <c r="AR19" s="435"/>
      <c r="AS19" s="435"/>
      <c r="AT19" s="435"/>
      <c r="AU19" s="435"/>
      <c r="AV19" s="435"/>
      <c r="AW19" s="435"/>
      <c r="AX19" s="435"/>
      <c r="AY19" s="144"/>
      <c r="AZ19" s="71"/>
      <c r="BA19" s="435">
        <v>1</v>
      </c>
    </row>
    <row r="20" ht="40" customHeight="1" spans="1:53">
      <c r="A20" s="65">
        <f t="shared" si="0"/>
        <v>12</v>
      </c>
      <c r="B20" s="435"/>
      <c r="C20" s="437"/>
      <c r="D20" s="437"/>
      <c r="E20" s="437"/>
      <c r="F20" s="437">
        <v>4</v>
      </c>
      <c r="G20" s="437"/>
      <c r="H20" s="437"/>
      <c r="I20" s="437"/>
      <c r="J20" s="435"/>
      <c r="K20" s="463"/>
      <c r="L20" s="463"/>
      <c r="M20" s="435" t="s">
        <v>527</v>
      </c>
      <c r="N20" s="464" t="s">
        <v>528</v>
      </c>
      <c r="O20" s="437" t="s">
        <v>529</v>
      </c>
      <c r="P20" s="465" t="s">
        <v>244</v>
      </c>
      <c r="Q20" s="436"/>
      <c r="R20" s="435" t="s">
        <v>177</v>
      </c>
      <c r="S20" s="91"/>
      <c r="T20" s="92" t="s">
        <v>79</v>
      </c>
      <c r="U20" s="466" t="s">
        <v>189</v>
      </c>
      <c r="V20" s="466" t="s">
        <v>487</v>
      </c>
      <c r="W20" s="461" t="s">
        <v>179</v>
      </c>
      <c r="X20" s="93" t="s">
        <v>178</v>
      </c>
      <c r="Y20" s="435" t="s">
        <v>267</v>
      </c>
      <c r="Z20" s="437" t="s">
        <v>507</v>
      </c>
      <c r="AA20" s="466" t="s">
        <v>269</v>
      </c>
      <c r="AB20" s="435" t="s">
        <v>530</v>
      </c>
      <c r="AC20" s="499">
        <v>0.0157</v>
      </c>
      <c r="AD20" s="462"/>
      <c r="AE20" s="435" t="s">
        <v>271</v>
      </c>
      <c r="AF20" s="435" t="s">
        <v>531</v>
      </c>
      <c r="AG20" s="520">
        <v>40</v>
      </c>
      <c r="AH20" s="520">
        <v>33</v>
      </c>
      <c r="AI20" s="520">
        <v>3</v>
      </c>
      <c r="AJ20" s="521">
        <f t="shared" si="2"/>
        <v>0.0311256</v>
      </c>
      <c r="AK20" s="522">
        <f t="shared" si="3"/>
        <v>0.504407947156039</v>
      </c>
      <c r="AL20" s="520"/>
      <c r="AM20" s="521"/>
      <c r="AN20" s="144" t="s">
        <v>211</v>
      </c>
      <c r="AO20" s="144" t="s">
        <v>272</v>
      </c>
      <c r="AP20" s="435"/>
      <c r="AQ20" s="435"/>
      <c r="AR20" s="435"/>
      <c r="AS20" s="435"/>
      <c r="AT20" s="435"/>
      <c r="AU20" s="435"/>
      <c r="AV20" s="435"/>
      <c r="AW20" s="435"/>
      <c r="AX20" s="435"/>
      <c r="AY20" s="144"/>
      <c r="AZ20" s="71"/>
      <c r="BA20" s="435">
        <v>1</v>
      </c>
    </row>
    <row r="21" ht="40" customHeight="1" spans="1:53">
      <c r="A21" s="65">
        <f t="shared" si="0"/>
        <v>13</v>
      </c>
      <c r="B21" s="435"/>
      <c r="C21" s="437"/>
      <c r="D21" s="437"/>
      <c r="E21" s="437"/>
      <c r="F21" s="437">
        <v>4</v>
      </c>
      <c r="G21" s="437"/>
      <c r="H21" s="437"/>
      <c r="I21" s="437"/>
      <c r="J21" s="435"/>
      <c r="K21" s="463"/>
      <c r="L21" s="463"/>
      <c r="M21" s="435" t="s">
        <v>532</v>
      </c>
      <c r="N21" s="464" t="s">
        <v>533</v>
      </c>
      <c r="O21" s="437" t="s">
        <v>534</v>
      </c>
      <c r="P21" s="465" t="s">
        <v>286</v>
      </c>
      <c r="Q21" s="436"/>
      <c r="R21" s="435" t="s">
        <v>177</v>
      </c>
      <c r="S21" s="91"/>
      <c r="T21" s="92" t="s">
        <v>492</v>
      </c>
      <c r="U21" s="464" t="s">
        <v>533</v>
      </c>
      <c r="V21" s="435" t="s">
        <v>492</v>
      </c>
      <c r="W21" s="461" t="s">
        <v>179</v>
      </c>
      <c r="X21" s="93" t="s">
        <v>178</v>
      </c>
      <c r="Y21" s="435" t="s">
        <v>267</v>
      </c>
      <c r="Z21" s="437" t="s">
        <v>535</v>
      </c>
      <c r="AA21" s="466" t="s">
        <v>269</v>
      </c>
      <c r="AB21" s="435" t="s">
        <v>536</v>
      </c>
      <c r="AC21" s="499">
        <v>0.008</v>
      </c>
      <c r="AD21" s="462"/>
      <c r="AE21" s="435" t="s">
        <v>271</v>
      </c>
      <c r="AF21" s="435" t="s">
        <v>537</v>
      </c>
      <c r="AG21" s="520">
        <v>38</v>
      </c>
      <c r="AH21" s="520">
        <v>18.1159420289855</v>
      </c>
      <c r="AI21" s="520">
        <v>3</v>
      </c>
      <c r="AJ21" s="521">
        <f t="shared" si="2"/>
        <v>0.0162326086956522</v>
      </c>
      <c r="AK21" s="522">
        <f t="shared" si="3"/>
        <v>0.492835141288336</v>
      </c>
      <c r="AL21" s="520"/>
      <c r="AM21" s="521"/>
      <c r="AN21" s="144" t="s">
        <v>184</v>
      </c>
      <c r="AO21" s="144" t="s">
        <v>538</v>
      </c>
      <c r="AP21" s="435"/>
      <c r="AQ21" s="435"/>
      <c r="AR21" s="435"/>
      <c r="AS21" s="435"/>
      <c r="AT21" s="435"/>
      <c r="AU21" s="435"/>
      <c r="AV21" s="435"/>
      <c r="AW21" s="435"/>
      <c r="AX21" s="435"/>
      <c r="AY21" s="144"/>
      <c r="AZ21" s="71"/>
      <c r="BA21" s="435">
        <v>1</v>
      </c>
    </row>
    <row r="22" ht="40" customHeight="1" spans="1:53">
      <c r="A22" s="65">
        <f t="shared" si="0"/>
        <v>14</v>
      </c>
      <c r="B22" s="435"/>
      <c r="C22" s="437"/>
      <c r="D22" s="437"/>
      <c r="E22" s="436"/>
      <c r="F22" s="437">
        <v>4</v>
      </c>
      <c r="G22" s="437"/>
      <c r="H22" s="437"/>
      <c r="I22" s="437"/>
      <c r="J22" s="435"/>
      <c r="K22" s="463"/>
      <c r="L22" s="463"/>
      <c r="M22" s="435" t="s">
        <v>539</v>
      </c>
      <c r="N22" s="464" t="s">
        <v>540</v>
      </c>
      <c r="O22" s="437" t="s">
        <v>541</v>
      </c>
      <c r="P22" s="465" t="s">
        <v>244</v>
      </c>
      <c r="Q22" s="436"/>
      <c r="R22" s="435" t="s">
        <v>177</v>
      </c>
      <c r="S22" s="91"/>
      <c r="T22" s="484" t="s">
        <v>79</v>
      </c>
      <c r="U22" s="466" t="s">
        <v>189</v>
      </c>
      <c r="V22" s="466" t="s">
        <v>487</v>
      </c>
      <c r="W22" s="461" t="s">
        <v>179</v>
      </c>
      <c r="X22" s="93" t="s">
        <v>178</v>
      </c>
      <c r="Y22" s="436" t="s">
        <v>197</v>
      </c>
      <c r="Z22" s="437" t="s">
        <v>181</v>
      </c>
      <c r="AA22" s="435" t="s">
        <v>487</v>
      </c>
      <c r="AB22" s="435" t="s">
        <v>487</v>
      </c>
      <c r="AC22" s="499"/>
      <c r="AD22" s="462"/>
      <c r="AE22" s="435"/>
      <c r="AF22" s="435"/>
      <c r="AG22" s="435"/>
      <c r="AH22" s="435"/>
      <c r="AI22" s="435"/>
      <c r="AJ22" s="435"/>
      <c r="AK22" s="435"/>
      <c r="AL22" s="435"/>
      <c r="AM22" s="435"/>
      <c r="AN22" s="144" t="s">
        <v>211</v>
      </c>
      <c r="AO22" s="144" t="s">
        <v>542</v>
      </c>
      <c r="AP22" s="435"/>
      <c r="AQ22" s="435"/>
      <c r="AR22" s="435"/>
      <c r="AS22" s="435"/>
      <c r="AT22" s="435"/>
      <c r="AU22" s="435"/>
      <c r="AV22" s="435"/>
      <c r="AW22" s="435"/>
      <c r="AX22" s="435"/>
      <c r="AY22" s="144"/>
      <c r="AZ22" s="71"/>
      <c r="BA22" s="435">
        <v>1</v>
      </c>
    </row>
    <row r="23" ht="40" customHeight="1" spans="1:53">
      <c r="A23" s="65">
        <f t="shared" si="0"/>
        <v>15</v>
      </c>
      <c r="B23" s="435"/>
      <c r="C23" s="437"/>
      <c r="D23" s="437"/>
      <c r="E23" s="437">
        <v>3</v>
      </c>
      <c r="F23" s="437"/>
      <c r="G23" s="437"/>
      <c r="H23" s="435"/>
      <c r="I23" s="437"/>
      <c r="J23" s="435"/>
      <c r="K23" s="463"/>
      <c r="L23" s="463"/>
      <c r="M23" s="435" t="s">
        <v>543</v>
      </c>
      <c r="N23" s="464" t="s">
        <v>544</v>
      </c>
      <c r="O23" s="437" t="s">
        <v>545</v>
      </c>
      <c r="P23" s="465" t="s">
        <v>286</v>
      </c>
      <c r="Q23" s="436"/>
      <c r="R23" s="435" t="s">
        <v>177</v>
      </c>
      <c r="S23" s="91"/>
      <c r="T23" s="92" t="s">
        <v>492</v>
      </c>
      <c r="U23" s="464" t="s">
        <v>544</v>
      </c>
      <c r="V23" s="435" t="s">
        <v>492</v>
      </c>
      <c r="W23" s="461" t="s">
        <v>179</v>
      </c>
      <c r="X23" s="93" t="s">
        <v>178</v>
      </c>
      <c r="Y23" s="436" t="s">
        <v>197</v>
      </c>
      <c r="Z23" s="437" t="s">
        <v>181</v>
      </c>
      <c r="AA23" s="466" t="s">
        <v>487</v>
      </c>
      <c r="AB23" s="435" t="s">
        <v>487</v>
      </c>
      <c r="AC23" s="499" t="e">
        <f>AC24+AC26*#REF!+AC26+AC27+AC28</f>
        <v>#REF!</v>
      </c>
      <c r="AD23" s="462"/>
      <c r="AE23" s="435" t="s">
        <v>234</v>
      </c>
      <c r="AF23" s="435"/>
      <c r="AG23" s="520"/>
      <c r="AH23" s="520"/>
      <c r="AI23" s="520"/>
      <c r="AJ23" s="521"/>
      <c r="AK23" s="522"/>
      <c r="AL23" s="520">
        <v>6</v>
      </c>
      <c r="AM23" s="435"/>
      <c r="AN23" s="144" t="s">
        <v>211</v>
      </c>
      <c r="AO23" s="144" t="s">
        <v>327</v>
      </c>
      <c r="AP23" s="435"/>
      <c r="AQ23" s="435"/>
      <c r="AR23" s="435"/>
      <c r="AS23" s="435"/>
      <c r="AT23" s="435"/>
      <c r="AU23" s="435"/>
      <c r="AV23" s="435"/>
      <c r="AW23" s="435"/>
      <c r="AX23" s="435"/>
      <c r="AY23" s="144"/>
      <c r="AZ23" s="71"/>
      <c r="BA23" s="435">
        <v>1</v>
      </c>
    </row>
    <row r="24" ht="40" customHeight="1" spans="1:53">
      <c r="A24" s="65">
        <f t="shared" si="0"/>
        <v>16</v>
      </c>
      <c r="B24" s="435"/>
      <c r="C24" s="437"/>
      <c r="D24" s="437"/>
      <c r="E24" s="437"/>
      <c r="F24" s="437">
        <v>4</v>
      </c>
      <c r="G24" s="437"/>
      <c r="H24" s="435"/>
      <c r="I24" s="437"/>
      <c r="J24" s="435"/>
      <c r="K24" s="463"/>
      <c r="L24" s="463"/>
      <c r="M24" s="463"/>
      <c r="N24" s="464" t="s">
        <v>546</v>
      </c>
      <c r="O24" s="437" t="s">
        <v>547</v>
      </c>
      <c r="P24" s="465" t="s">
        <v>286</v>
      </c>
      <c r="Q24" s="436"/>
      <c r="R24" s="435" t="s">
        <v>177</v>
      </c>
      <c r="S24" s="91"/>
      <c r="T24" s="92" t="s">
        <v>492</v>
      </c>
      <c r="U24" s="464" t="s">
        <v>546</v>
      </c>
      <c r="V24" s="435" t="s">
        <v>492</v>
      </c>
      <c r="W24" s="461" t="s">
        <v>179</v>
      </c>
      <c r="X24" s="93" t="s">
        <v>178</v>
      </c>
      <c r="Y24" s="435" t="s">
        <v>330</v>
      </c>
      <c r="Z24" s="437" t="s">
        <v>340</v>
      </c>
      <c r="AA24" s="466" t="s">
        <v>247</v>
      </c>
      <c r="AB24" s="435" t="s">
        <v>548</v>
      </c>
      <c r="AC24" s="499">
        <v>0.059</v>
      </c>
      <c r="AD24" s="462"/>
      <c r="AE24" s="435" t="s">
        <v>210</v>
      </c>
      <c r="AF24" s="435"/>
      <c r="AG24" s="520">
        <f t="shared" ref="AG24:AG28" si="4">AC24/0.154*1000</f>
        <v>383.116883116883</v>
      </c>
      <c r="AH24" s="520">
        <v>5</v>
      </c>
      <c r="AI24" s="520"/>
      <c r="AJ24" s="521">
        <f t="shared" ref="AJ24:AJ28" si="5">AG24*0.154/1000</f>
        <v>0.059</v>
      </c>
      <c r="AK24" s="522">
        <f t="shared" ref="AK24:AK28" si="6">AC24/AJ24</f>
        <v>1</v>
      </c>
      <c r="AL24" s="527"/>
      <c r="AM24" s="435"/>
      <c r="AN24" s="145"/>
      <c r="AO24" s="145"/>
      <c r="AP24" s="435"/>
      <c r="AQ24" s="435"/>
      <c r="AR24" s="435"/>
      <c r="AS24" s="435"/>
      <c r="AT24" s="435"/>
      <c r="AU24" s="435"/>
      <c r="AV24" s="435"/>
      <c r="AW24" s="435"/>
      <c r="AX24" s="435"/>
      <c r="AY24" s="144"/>
      <c r="AZ24" s="71"/>
      <c r="BA24" s="435">
        <v>1</v>
      </c>
    </row>
    <row r="25" s="414" customFormat="1" ht="40" customHeight="1" spans="1:53">
      <c r="A25" s="65">
        <f t="shared" si="0"/>
        <v>17</v>
      </c>
      <c r="B25" s="435"/>
      <c r="C25" s="437"/>
      <c r="D25" s="437"/>
      <c r="E25" s="437"/>
      <c r="F25" s="437">
        <v>4</v>
      </c>
      <c r="G25" s="437"/>
      <c r="H25" s="435"/>
      <c r="I25" s="437"/>
      <c r="J25" s="435"/>
      <c r="K25" s="463"/>
      <c r="L25" s="463"/>
      <c r="M25" s="463"/>
      <c r="N25" s="464" t="s">
        <v>549</v>
      </c>
      <c r="O25" s="437" t="s">
        <v>550</v>
      </c>
      <c r="P25" s="465" t="s">
        <v>286</v>
      </c>
      <c r="Q25" s="436"/>
      <c r="R25" s="435" t="s">
        <v>177</v>
      </c>
      <c r="S25" s="91"/>
      <c r="T25" s="92" t="s">
        <v>492</v>
      </c>
      <c r="U25" s="464" t="s">
        <v>549</v>
      </c>
      <c r="V25" s="435" t="s">
        <v>492</v>
      </c>
      <c r="W25" s="461" t="s">
        <v>179</v>
      </c>
      <c r="X25" s="93" t="s">
        <v>178</v>
      </c>
      <c r="Y25" s="435" t="s">
        <v>330</v>
      </c>
      <c r="Z25" s="437" t="s">
        <v>340</v>
      </c>
      <c r="AA25" s="466" t="s">
        <v>247</v>
      </c>
      <c r="AB25" s="435" t="s">
        <v>551</v>
      </c>
      <c r="AC25" s="499">
        <v>0.0654</v>
      </c>
      <c r="AD25" s="462"/>
      <c r="AE25" s="435" t="s">
        <v>210</v>
      </c>
      <c r="AF25" s="435"/>
      <c r="AG25" s="520">
        <f t="shared" si="4"/>
        <v>424.675324675325</v>
      </c>
      <c r="AH25" s="520">
        <v>5</v>
      </c>
      <c r="AI25" s="520"/>
      <c r="AJ25" s="521">
        <f t="shared" si="5"/>
        <v>0.0654</v>
      </c>
      <c r="AK25" s="522">
        <f t="shared" si="6"/>
        <v>1</v>
      </c>
      <c r="AL25" s="527"/>
      <c r="AM25" s="435"/>
      <c r="AN25" s="145"/>
      <c r="AO25" s="145"/>
      <c r="AP25" s="435"/>
      <c r="AQ25" s="435"/>
      <c r="AR25" s="435"/>
      <c r="AS25" s="435"/>
      <c r="AT25" s="435"/>
      <c r="AU25" s="435"/>
      <c r="AV25" s="435"/>
      <c r="AW25" s="435"/>
      <c r="AX25" s="435"/>
      <c r="AY25" s="144"/>
      <c r="AZ25" s="71"/>
      <c r="BA25" s="435">
        <v>2</v>
      </c>
    </row>
    <row r="26" s="414" customFormat="1" ht="40" customHeight="1" spans="1:53">
      <c r="A26" s="65">
        <f t="shared" si="0"/>
        <v>18</v>
      </c>
      <c r="B26" s="435"/>
      <c r="C26" s="437"/>
      <c r="D26" s="437"/>
      <c r="E26" s="437"/>
      <c r="F26" s="437">
        <v>4</v>
      </c>
      <c r="G26" s="437"/>
      <c r="H26" s="435"/>
      <c r="I26" s="437"/>
      <c r="J26" s="435"/>
      <c r="K26" s="463"/>
      <c r="L26" s="463"/>
      <c r="M26" s="463"/>
      <c r="N26" s="464" t="s">
        <v>552</v>
      </c>
      <c r="O26" s="437" t="s">
        <v>553</v>
      </c>
      <c r="P26" s="465" t="s">
        <v>554</v>
      </c>
      <c r="Q26" s="436"/>
      <c r="R26" s="435" t="s">
        <v>177</v>
      </c>
      <c r="S26" s="91"/>
      <c r="T26" s="92" t="s">
        <v>492</v>
      </c>
      <c r="U26" s="466" t="s">
        <v>189</v>
      </c>
      <c r="V26" s="435" t="s">
        <v>487</v>
      </c>
      <c r="W26" s="461" t="s">
        <v>179</v>
      </c>
      <c r="X26" s="93" t="s">
        <v>178</v>
      </c>
      <c r="Y26" s="435" t="s">
        <v>330</v>
      </c>
      <c r="Z26" s="437" t="s">
        <v>340</v>
      </c>
      <c r="AA26" s="466" t="s">
        <v>247</v>
      </c>
      <c r="AB26" s="435" t="s">
        <v>555</v>
      </c>
      <c r="AC26" s="499">
        <v>0.0887</v>
      </c>
      <c r="AD26" s="462"/>
      <c r="AE26" s="435" t="s">
        <v>210</v>
      </c>
      <c r="AF26" s="435"/>
      <c r="AG26" s="520">
        <f t="shared" si="4"/>
        <v>575.974025974026</v>
      </c>
      <c r="AH26" s="520">
        <v>5</v>
      </c>
      <c r="AI26" s="520"/>
      <c r="AJ26" s="521">
        <f t="shared" si="5"/>
        <v>0.0887</v>
      </c>
      <c r="AK26" s="522">
        <f t="shared" si="6"/>
        <v>1</v>
      </c>
      <c r="AL26" s="527"/>
      <c r="AM26" s="435"/>
      <c r="AN26" s="145"/>
      <c r="AO26" s="145"/>
      <c r="AP26" s="435"/>
      <c r="AQ26" s="435"/>
      <c r="AR26" s="435"/>
      <c r="AS26" s="435"/>
      <c r="AT26" s="435"/>
      <c r="AU26" s="435"/>
      <c r="AV26" s="435"/>
      <c r="AW26" s="435"/>
      <c r="AX26" s="435"/>
      <c r="AY26" s="144"/>
      <c r="AZ26" s="71"/>
      <c r="BA26" s="435">
        <v>1</v>
      </c>
    </row>
    <row r="27" ht="40" customHeight="1" spans="1:53">
      <c r="A27" s="65">
        <f t="shared" si="0"/>
        <v>19</v>
      </c>
      <c r="B27" s="435"/>
      <c r="C27" s="437"/>
      <c r="D27" s="437"/>
      <c r="E27" s="437"/>
      <c r="F27" s="437">
        <v>4</v>
      </c>
      <c r="G27" s="437"/>
      <c r="H27" s="435"/>
      <c r="I27" s="437"/>
      <c r="J27" s="435"/>
      <c r="K27" s="463"/>
      <c r="L27" s="463"/>
      <c r="M27" s="463"/>
      <c r="N27" s="464" t="s">
        <v>356</v>
      </c>
      <c r="O27" s="437" t="s">
        <v>357</v>
      </c>
      <c r="P27" s="465" t="s">
        <v>244</v>
      </c>
      <c r="Q27" s="436"/>
      <c r="R27" s="435" t="s">
        <v>177</v>
      </c>
      <c r="S27" s="91"/>
      <c r="T27" s="92" t="s">
        <v>492</v>
      </c>
      <c r="U27" s="466" t="s">
        <v>189</v>
      </c>
      <c r="V27" s="466" t="s">
        <v>487</v>
      </c>
      <c r="W27" s="461" t="s">
        <v>179</v>
      </c>
      <c r="X27" s="93" t="s">
        <v>178</v>
      </c>
      <c r="Y27" s="435" t="s">
        <v>330</v>
      </c>
      <c r="Z27" s="437" t="s">
        <v>340</v>
      </c>
      <c r="AA27" s="466" t="s">
        <v>247</v>
      </c>
      <c r="AB27" s="435" t="s">
        <v>358</v>
      </c>
      <c r="AC27" s="499">
        <v>0.0241</v>
      </c>
      <c r="AD27" s="462"/>
      <c r="AE27" s="435" t="s">
        <v>210</v>
      </c>
      <c r="AF27" s="435"/>
      <c r="AG27" s="520">
        <f t="shared" si="4"/>
        <v>156.493506493506</v>
      </c>
      <c r="AH27" s="520">
        <v>5</v>
      </c>
      <c r="AI27" s="520"/>
      <c r="AJ27" s="521">
        <f t="shared" si="5"/>
        <v>0.0241</v>
      </c>
      <c r="AK27" s="522">
        <f t="shared" si="6"/>
        <v>1</v>
      </c>
      <c r="AL27" s="435"/>
      <c r="AM27" s="435"/>
      <c r="AN27" s="145"/>
      <c r="AO27" s="145"/>
      <c r="AP27" s="435"/>
      <c r="AQ27" s="435"/>
      <c r="AR27" s="435"/>
      <c r="AS27" s="435"/>
      <c r="AT27" s="435"/>
      <c r="AU27" s="435"/>
      <c r="AV27" s="435"/>
      <c r="AW27" s="435"/>
      <c r="AX27" s="435"/>
      <c r="AY27" s="144"/>
      <c r="AZ27" s="71"/>
      <c r="BA27" s="435">
        <v>1</v>
      </c>
    </row>
    <row r="28" ht="40" customHeight="1" spans="1:53">
      <c r="A28" s="65">
        <f t="shared" si="0"/>
        <v>20</v>
      </c>
      <c r="B28" s="435"/>
      <c r="C28" s="437"/>
      <c r="D28" s="437"/>
      <c r="E28" s="437"/>
      <c r="F28" s="437">
        <v>4</v>
      </c>
      <c r="G28" s="437"/>
      <c r="H28" s="435"/>
      <c r="I28" s="437"/>
      <c r="J28" s="435"/>
      <c r="K28" s="463"/>
      <c r="L28" s="463"/>
      <c r="M28" s="463"/>
      <c r="N28" s="464" t="s">
        <v>556</v>
      </c>
      <c r="O28" s="437" t="s">
        <v>557</v>
      </c>
      <c r="P28" s="465" t="s">
        <v>554</v>
      </c>
      <c r="Q28" s="436"/>
      <c r="R28" s="435" t="s">
        <v>177</v>
      </c>
      <c r="S28" s="91"/>
      <c r="T28" s="92" t="s">
        <v>492</v>
      </c>
      <c r="U28" s="464" t="s">
        <v>556</v>
      </c>
      <c r="V28" s="435" t="s">
        <v>492</v>
      </c>
      <c r="W28" s="461" t="s">
        <v>179</v>
      </c>
      <c r="X28" s="93" t="s">
        <v>178</v>
      </c>
      <c r="Y28" s="435" t="s">
        <v>330</v>
      </c>
      <c r="Z28" s="437" t="s">
        <v>340</v>
      </c>
      <c r="AA28" s="466" t="s">
        <v>247</v>
      </c>
      <c r="AB28" s="435" t="s">
        <v>555</v>
      </c>
      <c r="AC28" s="499">
        <v>0.0887</v>
      </c>
      <c r="AD28" s="462"/>
      <c r="AE28" s="435" t="s">
        <v>210</v>
      </c>
      <c r="AF28" s="435"/>
      <c r="AG28" s="520">
        <f t="shared" si="4"/>
        <v>575.974025974026</v>
      </c>
      <c r="AH28" s="520">
        <v>5</v>
      </c>
      <c r="AI28" s="520"/>
      <c r="AJ28" s="521">
        <f t="shared" si="5"/>
        <v>0.0887</v>
      </c>
      <c r="AK28" s="522">
        <f t="shared" si="6"/>
        <v>1</v>
      </c>
      <c r="AL28" s="435"/>
      <c r="AM28" s="435"/>
      <c r="AN28" s="145"/>
      <c r="AO28" s="145"/>
      <c r="AP28" s="435"/>
      <c r="AQ28" s="435"/>
      <c r="AR28" s="435"/>
      <c r="AS28" s="435"/>
      <c r="AT28" s="435"/>
      <c r="AU28" s="435"/>
      <c r="AV28" s="435"/>
      <c r="AW28" s="435"/>
      <c r="AX28" s="435"/>
      <c r="AY28" s="144"/>
      <c r="AZ28" s="71"/>
      <c r="BA28" s="435">
        <v>1</v>
      </c>
    </row>
    <row r="29" ht="40" customHeight="1" spans="1:54">
      <c r="A29" s="65">
        <f t="shared" si="0"/>
        <v>21</v>
      </c>
      <c r="B29" s="435"/>
      <c r="C29" s="437"/>
      <c r="D29" s="437">
        <v>2</v>
      </c>
      <c r="E29" s="436"/>
      <c r="F29" s="437"/>
      <c r="G29" s="437"/>
      <c r="H29" s="437"/>
      <c r="I29" s="435"/>
      <c r="J29" s="463"/>
      <c r="K29" s="463"/>
      <c r="L29" s="463"/>
      <c r="M29" s="435" t="s">
        <v>558</v>
      </c>
      <c r="N29" s="466"/>
      <c r="O29" s="437" t="s">
        <v>559</v>
      </c>
      <c r="P29" s="467"/>
      <c r="Q29" s="436"/>
      <c r="R29" s="435"/>
      <c r="S29" s="91"/>
      <c r="T29" s="484"/>
      <c r="U29" s="466"/>
      <c r="V29" s="435"/>
      <c r="W29" s="461" t="s">
        <v>179</v>
      </c>
      <c r="X29" s="93" t="s">
        <v>178</v>
      </c>
      <c r="Y29" s="435" t="s">
        <v>252</v>
      </c>
      <c r="Z29" s="437" t="s">
        <v>181</v>
      </c>
      <c r="AA29" s="466"/>
      <c r="AB29" s="435"/>
      <c r="AC29" s="499" t="e">
        <f>AC30</f>
        <v>#REF!</v>
      </c>
      <c r="AD29" s="462"/>
      <c r="AE29" s="437" t="s">
        <v>239</v>
      </c>
      <c r="AF29" s="437"/>
      <c r="AG29" s="528"/>
      <c r="AH29" s="528"/>
      <c r="AI29" s="528"/>
      <c r="AJ29" s="499"/>
      <c r="AK29" s="529"/>
      <c r="AL29" s="528"/>
      <c r="AM29" s="499">
        <v>0.2263</v>
      </c>
      <c r="AN29" s="144" t="s">
        <v>184</v>
      </c>
      <c r="AO29" s="144" t="s">
        <v>253</v>
      </c>
      <c r="AP29" s="435"/>
      <c r="AQ29" s="435"/>
      <c r="AR29" s="435"/>
      <c r="AS29" s="435"/>
      <c r="AT29" s="435"/>
      <c r="AU29" s="435"/>
      <c r="AV29" s="435"/>
      <c r="AW29" s="435"/>
      <c r="AX29" s="435"/>
      <c r="AY29" s="435"/>
      <c r="AZ29" s="71"/>
      <c r="BA29" s="437">
        <v>1</v>
      </c>
      <c r="BB29" s="542"/>
    </row>
    <row r="30" ht="40" customHeight="1" spans="1:54">
      <c r="A30" s="65">
        <f t="shared" si="0"/>
        <v>22</v>
      </c>
      <c r="B30" s="435"/>
      <c r="C30" s="437"/>
      <c r="D30" s="437"/>
      <c r="E30" s="436">
        <v>3</v>
      </c>
      <c r="F30" s="437"/>
      <c r="G30" s="437"/>
      <c r="H30" s="437"/>
      <c r="I30" s="435"/>
      <c r="J30" s="463"/>
      <c r="K30" s="463"/>
      <c r="L30" s="463"/>
      <c r="M30" s="435" t="s">
        <v>560</v>
      </c>
      <c r="N30" s="466"/>
      <c r="O30" s="437" t="s">
        <v>561</v>
      </c>
      <c r="P30" s="467"/>
      <c r="Q30" s="436"/>
      <c r="R30" s="435"/>
      <c r="S30" s="91"/>
      <c r="T30" s="484"/>
      <c r="U30" s="466"/>
      <c r="V30" s="435"/>
      <c r="W30" s="461" t="s">
        <v>179</v>
      </c>
      <c r="X30" s="93" t="s">
        <v>178</v>
      </c>
      <c r="Y30" s="435" t="s">
        <v>562</v>
      </c>
      <c r="Z30" s="437" t="s">
        <v>181</v>
      </c>
      <c r="AA30" s="466"/>
      <c r="AB30" s="435"/>
      <c r="AC30" s="499" t="e">
        <f>AC36+AC32+AC43</f>
        <v>#REF!</v>
      </c>
      <c r="AD30" s="462"/>
      <c r="AE30" s="435" t="s">
        <v>234</v>
      </c>
      <c r="AF30" s="435"/>
      <c r="AG30" s="520"/>
      <c r="AH30" s="520"/>
      <c r="AI30" s="520"/>
      <c r="AJ30" s="521"/>
      <c r="AK30" s="522"/>
      <c r="AL30" s="520">
        <f>2*3.14*2</f>
        <v>12.56</v>
      </c>
      <c r="AM30" s="521"/>
      <c r="AN30" s="465" t="s">
        <v>184</v>
      </c>
      <c r="AO30" s="465" t="s">
        <v>235</v>
      </c>
      <c r="AP30" s="435"/>
      <c r="AQ30" s="435"/>
      <c r="AR30" s="435"/>
      <c r="AS30" s="435"/>
      <c r="AT30" s="435"/>
      <c r="AU30" s="435"/>
      <c r="AV30" s="435"/>
      <c r="AW30" s="435"/>
      <c r="AX30" s="435"/>
      <c r="AY30" s="435"/>
      <c r="AZ30" s="71"/>
      <c r="BA30" s="437">
        <v>1</v>
      </c>
      <c r="BB30" s="542"/>
    </row>
    <row r="31" ht="40" customHeight="1" spans="1:53">
      <c r="A31" s="65">
        <f t="shared" si="0"/>
        <v>23</v>
      </c>
      <c r="B31" s="435"/>
      <c r="C31" s="437"/>
      <c r="D31" s="437"/>
      <c r="E31" s="436"/>
      <c r="F31" s="437">
        <v>4</v>
      </c>
      <c r="G31" s="437"/>
      <c r="H31" s="435"/>
      <c r="I31" s="463"/>
      <c r="J31" s="435"/>
      <c r="K31" s="463"/>
      <c r="L31" s="463"/>
      <c r="M31" s="463"/>
      <c r="N31" s="464" t="s">
        <v>563</v>
      </c>
      <c r="O31" s="437" t="s">
        <v>564</v>
      </c>
      <c r="P31" s="465" t="s">
        <v>244</v>
      </c>
      <c r="Q31" s="436"/>
      <c r="R31" s="435" t="s">
        <v>177</v>
      </c>
      <c r="S31" s="91"/>
      <c r="T31" s="484" t="s">
        <v>79</v>
      </c>
      <c r="U31" s="466" t="s">
        <v>189</v>
      </c>
      <c r="V31" s="466" t="s">
        <v>487</v>
      </c>
      <c r="W31" s="461" t="s">
        <v>179</v>
      </c>
      <c r="X31" s="93" t="s">
        <v>178</v>
      </c>
      <c r="Y31" s="436" t="s">
        <v>197</v>
      </c>
      <c r="Z31" s="437" t="s">
        <v>181</v>
      </c>
      <c r="AA31" s="435" t="s">
        <v>487</v>
      </c>
      <c r="AB31" s="435" t="s">
        <v>487</v>
      </c>
      <c r="AC31" s="499">
        <f>AC32+AC33+AC34+AC35</f>
        <v>0.999</v>
      </c>
      <c r="AD31" s="462"/>
      <c r="AE31" s="435" t="s">
        <v>234</v>
      </c>
      <c r="AF31" s="502"/>
      <c r="AG31" s="502"/>
      <c r="AH31" s="502"/>
      <c r="AI31" s="502"/>
      <c r="AJ31" s="502"/>
      <c r="AK31" s="502"/>
      <c r="AL31" s="527">
        <v>22</v>
      </c>
      <c r="AM31" s="502"/>
      <c r="AN31" s="144" t="s">
        <v>190</v>
      </c>
      <c r="AO31" s="144"/>
      <c r="AP31" s="435"/>
      <c r="AQ31" s="435"/>
      <c r="AR31" s="435"/>
      <c r="AS31" s="435"/>
      <c r="AT31" s="435"/>
      <c r="AU31" s="435"/>
      <c r="AV31" s="435"/>
      <c r="AW31" s="435"/>
      <c r="AX31" s="435"/>
      <c r="AY31" s="144"/>
      <c r="AZ31" s="71"/>
      <c r="BA31" s="435">
        <v>1</v>
      </c>
    </row>
    <row r="32" ht="40" customHeight="1" spans="1:53">
      <c r="A32" s="65">
        <f t="shared" si="0"/>
        <v>24</v>
      </c>
      <c r="B32" s="435"/>
      <c r="C32" s="437"/>
      <c r="D32" s="437"/>
      <c r="E32" s="436"/>
      <c r="F32" s="437"/>
      <c r="G32" s="437">
        <v>5</v>
      </c>
      <c r="H32" s="435"/>
      <c r="I32" s="463"/>
      <c r="J32" s="435"/>
      <c r="K32" s="463"/>
      <c r="L32" s="463"/>
      <c r="M32" s="435" t="s">
        <v>565</v>
      </c>
      <c r="N32" s="464" t="s">
        <v>114</v>
      </c>
      <c r="O32" s="437" t="s">
        <v>566</v>
      </c>
      <c r="P32" s="465" t="s">
        <v>244</v>
      </c>
      <c r="Q32" s="436"/>
      <c r="R32" s="435" t="s">
        <v>177</v>
      </c>
      <c r="S32" s="91"/>
      <c r="T32" s="92" t="s">
        <v>79</v>
      </c>
      <c r="U32" s="466" t="s">
        <v>189</v>
      </c>
      <c r="V32" s="466" t="s">
        <v>487</v>
      </c>
      <c r="W32" s="461" t="s">
        <v>179</v>
      </c>
      <c r="X32" s="93" t="s">
        <v>178</v>
      </c>
      <c r="Y32" s="435" t="s">
        <v>267</v>
      </c>
      <c r="Z32" s="437" t="s">
        <v>567</v>
      </c>
      <c r="AA32" s="466" t="s">
        <v>269</v>
      </c>
      <c r="AB32" s="435" t="s">
        <v>568</v>
      </c>
      <c r="AC32" s="499">
        <v>0.8465</v>
      </c>
      <c r="AD32" s="462"/>
      <c r="AE32" s="435" t="s">
        <v>271</v>
      </c>
      <c r="AF32" s="435" t="s">
        <v>569</v>
      </c>
      <c r="AG32" s="520">
        <v>258</v>
      </c>
      <c r="AH32" s="520">
        <v>251</v>
      </c>
      <c r="AI32" s="520">
        <v>3.5</v>
      </c>
      <c r="AJ32" s="521">
        <f t="shared" ref="AJ32:AJ35" si="7">AG32*AH32*AI32*7860/1000000000</f>
        <v>1.78149258</v>
      </c>
      <c r="AK32" s="522">
        <f t="shared" ref="AK32:AK35" si="8">AC32/AJ32</f>
        <v>0.475163359928224</v>
      </c>
      <c r="AL32" s="520"/>
      <c r="AM32" s="521"/>
      <c r="AN32" s="144" t="s">
        <v>211</v>
      </c>
      <c r="AO32" s="144" t="s">
        <v>570</v>
      </c>
      <c r="AP32" s="435"/>
      <c r="AQ32" s="435"/>
      <c r="AR32" s="435"/>
      <c r="AS32" s="435"/>
      <c r="AT32" s="435"/>
      <c r="AU32" s="435"/>
      <c r="AV32" s="435"/>
      <c r="AW32" s="435"/>
      <c r="AX32" s="435"/>
      <c r="AY32" s="144"/>
      <c r="AZ32" s="71"/>
      <c r="BA32" s="435">
        <v>1</v>
      </c>
    </row>
    <row r="33" ht="40" customHeight="1" spans="1:53">
      <c r="A33" s="65">
        <f t="shared" si="0"/>
        <v>25</v>
      </c>
      <c r="B33" s="435"/>
      <c r="C33" s="437"/>
      <c r="D33" s="437"/>
      <c r="E33" s="436"/>
      <c r="F33" s="437"/>
      <c r="G33" s="437">
        <v>5</v>
      </c>
      <c r="H33" s="435"/>
      <c r="I33" s="463"/>
      <c r="J33" s="435"/>
      <c r="K33" s="463"/>
      <c r="L33" s="463"/>
      <c r="M33" s="435" t="s">
        <v>571</v>
      </c>
      <c r="N33" s="437" t="s">
        <v>572</v>
      </c>
      <c r="O33" s="437" t="s">
        <v>573</v>
      </c>
      <c r="P33" s="465" t="s">
        <v>244</v>
      </c>
      <c r="Q33" s="436"/>
      <c r="R33" s="435" t="s">
        <v>177</v>
      </c>
      <c r="S33" s="91"/>
      <c r="T33" s="92" t="s">
        <v>79</v>
      </c>
      <c r="U33" s="466" t="s">
        <v>189</v>
      </c>
      <c r="V33" s="466" t="s">
        <v>487</v>
      </c>
      <c r="W33" s="461" t="s">
        <v>179</v>
      </c>
      <c r="X33" s="93" t="s">
        <v>178</v>
      </c>
      <c r="Y33" s="435" t="s">
        <v>267</v>
      </c>
      <c r="Z33" s="437" t="s">
        <v>574</v>
      </c>
      <c r="AA33" s="466" t="s">
        <v>269</v>
      </c>
      <c r="AB33" s="435" t="s">
        <v>575</v>
      </c>
      <c r="AC33" s="499">
        <v>0.0359</v>
      </c>
      <c r="AD33" s="462"/>
      <c r="AE33" s="435" t="s">
        <v>271</v>
      </c>
      <c r="AF33" s="435" t="s">
        <v>576</v>
      </c>
      <c r="AG33" s="520">
        <v>61</v>
      </c>
      <c r="AH33" s="520">
        <v>32</v>
      </c>
      <c r="AI33" s="520">
        <v>4</v>
      </c>
      <c r="AJ33" s="521">
        <f t="shared" si="7"/>
        <v>0.06137088</v>
      </c>
      <c r="AK33" s="522">
        <f t="shared" si="8"/>
        <v>0.584967984816252</v>
      </c>
      <c r="AL33" s="520"/>
      <c r="AM33" s="521"/>
      <c r="AN33" s="144" t="s">
        <v>211</v>
      </c>
      <c r="AO33" s="144" t="s">
        <v>272</v>
      </c>
      <c r="AP33" s="435"/>
      <c r="AQ33" s="435"/>
      <c r="AR33" s="435"/>
      <c r="AS33" s="435"/>
      <c r="AT33" s="435"/>
      <c r="AU33" s="435"/>
      <c r="AV33" s="435"/>
      <c r="AW33" s="435"/>
      <c r="AX33" s="435"/>
      <c r="AY33" s="144"/>
      <c r="AZ33" s="71"/>
      <c r="BA33" s="435">
        <v>1</v>
      </c>
    </row>
    <row r="34" ht="40" customHeight="1" spans="1:53">
      <c r="A34" s="65">
        <f t="shared" si="0"/>
        <v>26</v>
      </c>
      <c r="B34" s="435"/>
      <c r="C34" s="437"/>
      <c r="D34" s="437"/>
      <c r="E34" s="436"/>
      <c r="F34" s="437"/>
      <c r="G34" s="437">
        <v>5</v>
      </c>
      <c r="H34" s="435"/>
      <c r="I34" s="463"/>
      <c r="J34" s="435"/>
      <c r="K34" s="463"/>
      <c r="L34" s="463"/>
      <c r="M34" s="435" t="s">
        <v>577</v>
      </c>
      <c r="N34" s="437" t="s">
        <v>578</v>
      </c>
      <c r="O34" s="437" t="s">
        <v>579</v>
      </c>
      <c r="P34" s="465" t="s">
        <v>244</v>
      </c>
      <c r="Q34" s="436"/>
      <c r="R34" s="435" t="s">
        <v>177</v>
      </c>
      <c r="S34" s="91"/>
      <c r="T34" s="92" t="s">
        <v>492</v>
      </c>
      <c r="U34" s="466" t="s">
        <v>189</v>
      </c>
      <c r="V34" s="466" t="s">
        <v>487</v>
      </c>
      <c r="W34" s="461" t="s">
        <v>179</v>
      </c>
      <c r="X34" s="93" t="s">
        <v>178</v>
      </c>
      <c r="Y34" s="435" t="s">
        <v>267</v>
      </c>
      <c r="Z34" s="437" t="s">
        <v>523</v>
      </c>
      <c r="AA34" s="466" t="s">
        <v>269</v>
      </c>
      <c r="AB34" s="435" t="s">
        <v>580</v>
      </c>
      <c r="AC34" s="499">
        <v>0.0765</v>
      </c>
      <c r="AD34" s="462"/>
      <c r="AE34" s="435" t="s">
        <v>271</v>
      </c>
      <c r="AF34" s="435" t="s">
        <v>581</v>
      </c>
      <c r="AG34" s="520">
        <v>89</v>
      </c>
      <c r="AH34" s="520">
        <v>78</v>
      </c>
      <c r="AI34" s="520">
        <v>2.5</v>
      </c>
      <c r="AJ34" s="521">
        <f t="shared" si="7"/>
        <v>0.1364103</v>
      </c>
      <c r="AK34" s="522">
        <f t="shared" si="8"/>
        <v>0.560808091471099</v>
      </c>
      <c r="AL34" s="520"/>
      <c r="AM34" s="521"/>
      <c r="AN34" s="144" t="s">
        <v>211</v>
      </c>
      <c r="AO34" s="144" t="s">
        <v>272</v>
      </c>
      <c r="AP34" s="435"/>
      <c r="AQ34" s="435"/>
      <c r="AR34" s="435"/>
      <c r="AS34" s="435"/>
      <c r="AT34" s="435"/>
      <c r="AU34" s="435"/>
      <c r="AV34" s="435"/>
      <c r="AW34" s="435"/>
      <c r="AX34" s="435"/>
      <c r="AY34" s="144"/>
      <c r="AZ34" s="71"/>
      <c r="BA34" s="435">
        <v>1</v>
      </c>
    </row>
    <row r="35" ht="40" customHeight="1" spans="1:53">
      <c r="A35" s="65">
        <f t="shared" si="0"/>
        <v>27</v>
      </c>
      <c r="B35" s="435"/>
      <c r="C35" s="437"/>
      <c r="D35" s="437"/>
      <c r="E35" s="436"/>
      <c r="F35" s="437"/>
      <c r="G35" s="437">
        <v>5</v>
      </c>
      <c r="H35" s="435"/>
      <c r="I35" s="463"/>
      <c r="J35" s="435"/>
      <c r="K35" s="463"/>
      <c r="L35" s="463"/>
      <c r="M35" s="435" t="s">
        <v>582</v>
      </c>
      <c r="N35" s="437" t="s">
        <v>583</v>
      </c>
      <c r="O35" s="437" t="s">
        <v>584</v>
      </c>
      <c r="P35" s="465" t="s">
        <v>244</v>
      </c>
      <c r="Q35" s="436"/>
      <c r="R35" s="435" t="s">
        <v>177</v>
      </c>
      <c r="S35" s="91"/>
      <c r="T35" s="92" t="s">
        <v>492</v>
      </c>
      <c r="U35" s="466" t="s">
        <v>189</v>
      </c>
      <c r="V35" s="466" t="s">
        <v>487</v>
      </c>
      <c r="W35" s="461" t="s">
        <v>179</v>
      </c>
      <c r="X35" s="93" t="s">
        <v>178</v>
      </c>
      <c r="Y35" s="435" t="s">
        <v>267</v>
      </c>
      <c r="Z35" s="437" t="s">
        <v>523</v>
      </c>
      <c r="AA35" s="466" t="s">
        <v>269</v>
      </c>
      <c r="AB35" s="435" t="s">
        <v>585</v>
      </c>
      <c r="AC35" s="499">
        <v>0.0401</v>
      </c>
      <c r="AD35" s="462"/>
      <c r="AE35" s="435" t="s">
        <v>271</v>
      </c>
      <c r="AF35" s="435" t="s">
        <v>586</v>
      </c>
      <c r="AG35" s="520">
        <v>63</v>
      </c>
      <c r="AH35" s="520">
        <v>41</v>
      </c>
      <c r="AI35" s="520">
        <v>2.5</v>
      </c>
      <c r="AJ35" s="521">
        <f t="shared" si="7"/>
        <v>0.05075595</v>
      </c>
      <c r="AK35" s="522">
        <f t="shared" si="8"/>
        <v>0.790055156095</v>
      </c>
      <c r="AL35" s="520"/>
      <c r="AM35" s="521"/>
      <c r="AN35" s="144" t="s">
        <v>211</v>
      </c>
      <c r="AO35" s="144" t="s">
        <v>272</v>
      </c>
      <c r="AP35" s="435"/>
      <c r="AQ35" s="435"/>
      <c r="AR35" s="435"/>
      <c r="AS35" s="435"/>
      <c r="AT35" s="435"/>
      <c r="AU35" s="435"/>
      <c r="AV35" s="435"/>
      <c r="AW35" s="435"/>
      <c r="AX35" s="435"/>
      <c r="AY35" s="144"/>
      <c r="AZ35" s="71"/>
      <c r="BA35" s="435">
        <v>1</v>
      </c>
    </row>
    <row r="36" ht="40" customHeight="1" spans="1:53">
      <c r="A36" s="65">
        <f t="shared" si="0"/>
        <v>28</v>
      </c>
      <c r="B36" s="435"/>
      <c r="C36" s="437"/>
      <c r="D36" s="437"/>
      <c r="E36" s="436"/>
      <c r="F36" s="437">
        <v>4</v>
      </c>
      <c r="G36" s="437"/>
      <c r="H36" s="435"/>
      <c r="I36" s="463"/>
      <c r="J36" s="435"/>
      <c r="K36" s="463"/>
      <c r="L36" s="463"/>
      <c r="M36" s="463"/>
      <c r="N36" s="464" t="s">
        <v>587</v>
      </c>
      <c r="O36" s="437" t="s">
        <v>588</v>
      </c>
      <c r="P36" s="468" t="s">
        <v>286</v>
      </c>
      <c r="Q36" s="436"/>
      <c r="R36" s="435" t="s">
        <v>177</v>
      </c>
      <c r="S36" s="91"/>
      <c r="T36" s="92"/>
      <c r="U36" s="466" t="s">
        <v>587</v>
      </c>
      <c r="V36" s="466" t="s">
        <v>487</v>
      </c>
      <c r="W36" s="461" t="s">
        <v>179</v>
      </c>
      <c r="X36" s="93" t="s">
        <v>178</v>
      </c>
      <c r="Y36" s="436" t="s">
        <v>197</v>
      </c>
      <c r="Z36" s="437" t="s">
        <v>181</v>
      </c>
      <c r="AA36" s="466" t="s">
        <v>487</v>
      </c>
      <c r="AB36" s="435" t="s">
        <v>487</v>
      </c>
      <c r="AC36" s="499">
        <f>AC37+AC38+AC39</f>
        <v>0.6356</v>
      </c>
      <c r="AD36" s="462"/>
      <c r="AE36" s="462" t="s">
        <v>589</v>
      </c>
      <c r="AF36" s="462"/>
      <c r="AG36" s="523"/>
      <c r="AH36" s="523"/>
      <c r="AI36" s="523"/>
      <c r="AJ36" s="496"/>
      <c r="AK36" s="524"/>
      <c r="AL36" s="523">
        <v>2</v>
      </c>
      <c r="AM36" s="530"/>
      <c r="AN36" s="147" t="s">
        <v>190</v>
      </c>
      <c r="AO36" s="147"/>
      <c r="AP36" s="435"/>
      <c r="AQ36" s="435"/>
      <c r="AR36" s="435"/>
      <c r="AS36" s="435"/>
      <c r="AT36" s="435"/>
      <c r="AU36" s="435"/>
      <c r="AV36" s="435"/>
      <c r="AW36" s="435"/>
      <c r="AX36" s="435"/>
      <c r="AY36" s="144"/>
      <c r="AZ36" s="71"/>
      <c r="BA36" s="435">
        <v>1</v>
      </c>
    </row>
    <row r="37" ht="40" customHeight="1" spans="1:53">
      <c r="A37" s="65">
        <f t="shared" si="0"/>
        <v>29</v>
      </c>
      <c r="B37" s="435"/>
      <c r="C37" s="437"/>
      <c r="D37" s="437"/>
      <c r="E37" s="436"/>
      <c r="F37" s="437"/>
      <c r="G37" s="437">
        <v>5</v>
      </c>
      <c r="H37" s="435"/>
      <c r="I37" s="463"/>
      <c r="J37" s="435"/>
      <c r="K37" s="463"/>
      <c r="L37" s="463"/>
      <c r="M37" s="435" t="s">
        <v>590</v>
      </c>
      <c r="N37" s="466" t="s">
        <v>591</v>
      </c>
      <c r="O37" s="437" t="s">
        <v>592</v>
      </c>
      <c r="P37" s="465" t="s">
        <v>593</v>
      </c>
      <c r="Q37" s="436"/>
      <c r="R37" s="435" t="s">
        <v>177</v>
      </c>
      <c r="S37" s="91"/>
      <c r="T37" s="92"/>
      <c r="U37" s="466" t="s">
        <v>189</v>
      </c>
      <c r="V37" s="466" t="s">
        <v>487</v>
      </c>
      <c r="W37" s="461" t="s">
        <v>179</v>
      </c>
      <c r="X37" s="93" t="s">
        <v>178</v>
      </c>
      <c r="Y37" s="435" t="s">
        <v>267</v>
      </c>
      <c r="Z37" s="437" t="s">
        <v>594</v>
      </c>
      <c r="AA37" s="466" t="s">
        <v>487</v>
      </c>
      <c r="AB37" s="435" t="s">
        <v>595</v>
      </c>
      <c r="AC37" s="499">
        <v>0.0002</v>
      </c>
      <c r="AD37" s="435" t="s">
        <v>487</v>
      </c>
      <c r="AE37" s="502"/>
      <c r="AF37" s="502"/>
      <c r="AG37" s="502"/>
      <c r="AH37" s="502"/>
      <c r="AI37" s="502"/>
      <c r="AJ37" s="502"/>
      <c r="AK37" s="502"/>
      <c r="AL37" s="527"/>
      <c r="AM37" s="502"/>
      <c r="AN37" s="144" t="s">
        <v>211</v>
      </c>
      <c r="AO37" s="144" t="s">
        <v>596</v>
      </c>
      <c r="AP37" s="435"/>
      <c r="AQ37" s="435"/>
      <c r="AR37" s="435"/>
      <c r="AS37" s="435"/>
      <c r="AT37" s="435"/>
      <c r="AU37" s="435"/>
      <c r="AV37" s="435"/>
      <c r="AW37" s="435"/>
      <c r="AX37" s="435"/>
      <c r="AY37" s="144"/>
      <c r="AZ37" s="167"/>
      <c r="BA37" s="437">
        <v>1</v>
      </c>
    </row>
    <row r="38" ht="40" customHeight="1" spans="1:53">
      <c r="A38" s="65">
        <f t="shared" si="0"/>
        <v>30</v>
      </c>
      <c r="B38" s="435"/>
      <c r="C38" s="437"/>
      <c r="D38" s="437"/>
      <c r="E38" s="436"/>
      <c r="F38" s="437"/>
      <c r="G38" s="437">
        <v>5</v>
      </c>
      <c r="H38" s="435"/>
      <c r="I38" s="463"/>
      <c r="J38" s="435"/>
      <c r="K38" s="463"/>
      <c r="L38" s="463"/>
      <c r="M38" s="464" t="s">
        <v>597</v>
      </c>
      <c r="N38" s="464" t="s">
        <v>597</v>
      </c>
      <c r="O38" s="437" t="s">
        <v>598</v>
      </c>
      <c r="P38" s="465" t="s">
        <v>286</v>
      </c>
      <c r="Q38" s="436"/>
      <c r="R38" s="435" t="s">
        <v>177</v>
      </c>
      <c r="S38" s="91"/>
      <c r="T38" s="92"/>
      <c r="U38" s="464" t="s">
        <v>597</v>
      </c>
      <c r="V38" s="466" t="s">
        <v>487</v>
      </c>
      <c r="W38" s="461" t="s">
        <v>179</v>
      </c>
      <c r="X38" s="93" t="s">
        <v>178</v>
      </c>
      <c r="Y38" s="435" t="s">
        <v>267</v>
      </c>
      <c r="Z38" s="437" t="s">
        <v>599</v>
      </c>
      <c r="AA38" s="466" t="s">
        <v>269</v>
      </c>
      <c r="AB38" s="435" t="s">
        <v>600</v>
      </c>
      <c r="AC38" s="499">
        <v>0.625</v>
      </c>
      <c r="AD38" s="462" t="s">
        <v>239</v>
      </c>
      <c r="AE38" s="435" t="s">
        <v>271</v>
      </c>
      <c r="AF38" s="435" t="s">
        <v>601</v>
      </c>
      <c r="AG38" s="520">
        <v>228</v>
      </c>
      <c r="AH38" s="520">
        <v>221</v>
      </c>
      <c r="AI38" s="520">
        <v>2.5</v>
      </c>
      <c r="AJ38" s="521">
        <f>AG38*AH38*AI38*7860/1000000000</f>
        <v>0.9901242</v>
      </c>
      <c r="AK38" s="522">
        <f>AC38/AJ38</f>
        <v>0.631233940146095</v>
      </c>
      <c r="AL38" s="520"/>
      <c r="AM38" s="521"/>
      <c r="AN38" s="144" t="s">
        <v>211</v>
      </c>
      <c r="AO38" s="144" t="s">
        <v>272</v>
      </c>
      <c r="AP38" s="435"/>
      <c r="AQ38" s="435"/>
      <c r="AR38" s="435"/>
      <c r="AS38" s="435"/>
      <c r="AT38" s="435"/>
      <c r="AU38" s="435"/>
      <c r="AV38" s="435"/>
      <c r="AW38" s="435"/>
      <c r="AX38" s="435"/>
      <c r="AY38" s="144"/>
      <c r="AZ38" s="71"/>
      <c r="BA38" s="435">
        <v>1</v>
      </c>
    </row>
    <row r="39" ht="40" customHeight="1" spans="1:53">
      <c r="A39" s="65">
        <f t="shared" si="0"/>
        <v>31</v>
      </c>
      <c r="B39" s="435"/>
      <c r="C39" s="437"/>
      <c r="D39" s="437"/>
      <c r="E39" s="436"/>
      <c r="F39" s="437"/>
      <c r="G39" s="437">
        <v>5</v>
      </c>
      <c r="H39" s="435"/>
      <c r="I39" s="463"/>
      <c r="J39" s="435"/>
      <c r="K39" s="463"/>
      <c r="L39" s="463"/>
      <c r="M39" s="435" t="s">
        <v>602</v>
      </c>
      <c r="N39" s="464" t="s">
        <v>603</v>
      </c>
      <c r="O39" s="437" t="s">
        <v>604</v>
      </c>
      <c r="P39" s="465" t="s">
        <v>244</v>
      </c>
      <c r="Q39" s="436"/>
      <c r="R39" s="435" t="s">
        <v>177</v>
      </c>
      <c r="S39" s="91"/>
      <c r="T39" s="92"/>
      <c r="U39" s="466" t="s">
        <v>189</v>
      </c>
      <c r="V39" s="466" t="s">
        <v>487</v>
      </c>
      <c r="W39" s="461" t="s">
        <v>179</v>
      </c>
      <c r="X39" s="93" t="s">
        <v>178</v>
      </c>
      <c r="Y39" s="435" t="s">
        <v>291</v>
      </c>
      <c r="Z39" s="466" t="s">
        <v>487</v>
      </c>
      <c r="AA39" s="466" t="s">
        <v>487</v>
      </c>
      <c r="AB39" s="435" t="s">
        <v>487</v>
      </c>
      <c r="AC39" s="499">
        <v>0.0104</v>
      </c>
      <c r="AD39" s="462"/>
      <c r="AE39" s="502"/>
      <c r="AF39" s="502"/>
      <c r="AG39" s="502"/>
      <c r="AH39" s="502"/>
      <c r="AI39" s="502"/>
      <c r="AJ39" s="502"/>
      <c r="AK39" s="502"/>
      <c r="AL39" s="527"/>
      <c r="AM39" s="502"/>
      <c r="AN39" s="144" t="s">
        <v>211</v>
      </c>
      <c r="AO39" s="144" t="s">
        <v>302</v>
      </c>
      <c r="AP39" s="435"/>
      <c r="AQ39" s="435"/>
      <c r="AR39" s="435"/>
      <c r="AS39" s="435"/>
      <c r="AT39" s="435"/>
      <c r="AU39" s="435"/>
      <c r="AV39" s="435"/>
      <c r="AW39" s="435"/>
      <c r="AX39" s="435"/>
      <c r="AY39" s="144"/>
      <c r="AZ39" s="71"/>
      <c r="BA39" s="435">
        <v>1</v>
      </c>
    </row>
    <row r="40" s="415" customFormat="1" ht="40" customHeight="1" spans="1:53">
      <c r="A40" s="438">
        <f t="shared" si="0"/>
        <v>32</v>
      </c>
      <c r="B40" s="439"/>
      <c r="C40" s="440"/>
      <c r="D40" s="440"/>
      <c r="E40" s="441"/>
      <c r="F40" s="440">
        <v>4</v>
      </c>
      <c r="G40" s="440"/>
      <c r="H40" s="439"/>
      <c r="I40" s="469"/>
      <c r="J40" s="439"/>
      <c r="K40" s="469"/>
      <c r="L40" s="469"/>
      <c r="M40" s="79"/>
      <c r="N40" s="79" t="s">
        <v>605</v>
      </c>
      <c r="O40" s="80" t="s">
        <v>606</v>
      </c>
      <c r="P40" s="81" t="s">
        <v>244</v>
      </c>
      <c r="Q40" s="82" t="s">
        <v>79</v>
      </c>
      <c r="R40" s="100" t="s">
        <v>177</v>
      </c>
      <c r="S40" s="101"/>
      <c r="T40" s="102" t="s">
        <v>42</v>
      </c>
      <c r="U40" s="289" t="s">
        <v>189</v>
      </c>
      <c r="V40" s="103" t="s">
        <v>182</v>
      </c>
      <c r="W40" s="104" t="s">
        <v>179</v>
      </c>
      <c r="X40" s="105" t="s">
        <v>178</v>
      </c>
      <c r="Y40" s="82" t="s">
        <v>197</v>
      </c>
      <c r="Z40" s="120" t="s">
        <v>181</v>
      </c>
      <c r="AA40" s="103" t="s">
        <v>182</v>
      </c>
      <c r="AB40" s="121" t="s">
        <v>182</v>
      </c>
      <c r="AC40" s="122">
        <v>0.4498</v>
      </c>
      <c r="AD40" s="503"/>
      <c r="AE40" s="504"/>
      <c r="AF40" s="504"/>
      <c r="AG40" s="504"/>
      <c r="AH40" s="504"/>
      <c r="AI40" s="504"/>
      <c r="AJ40" s="504"/>
      <c r="AK40" s="504"/>
      <c r="AL40" s="531"/>
      <c r="AM40" s="504"/>
      <c r="AN40" s="153" t="s">
        <v>190</v>
      </c>
      <c r="AO40" s="153"/>
      <c r="AP40" s="439"/>
      <c r="AQ40" s="439"/>
      <c r="AR40" s="439"/>
      <c r="AS40" s="439"/>
      <c r="AT40" s="439"/>
      <c r="AU40" s="439"/>
      <c r="AV40" s="439"/>
      <c r="AW40" s="439"/>
      <c r="AX40" s="439"/>
      <c r="AY40" s="153"/>
      <c r="AZ40" s="171"/>
      <c r="BA40" s="439">
        <v>1</v>
      </c>
    </row>
    <row r="41" s="415" customFormat="1" ht="40" customHeight="1" spans="1:53">
      <c r="A41" s="438">
        <f t="shared" si="0"/>
        <v>33</v>
      </c>
      <c r="B41" s="439"/>
      <c r="C41" s="440"/>
      <c r="D41" s="440"/>
      <c r="E41" s="441"/>
      <c r="F41" s="440"/>
      <c r="G41" s="440">
        <v>5</v>
      </c>
      <c r="H41" s="439"/>
      <c r="I41" s="469"/>
      <c r="J41" s="439"/>
      <c r="K41" s="469"/>
      <c r="L41" s="469"/>
      <c r="M41" s="439" t="s">
        <v>607</v>
      </c>
      <c r="N41" s="470" t="s">
        <v>100</v>
      </c>
      <c r="O41" s="440" t="s">
        <v>608</v>
      </c>
      <c r="P41" s="471" t="s">
        <v>244</v>
      </c>
      <c r="Q41" s="441" t="s">
        <v>95</v>
      </c>
      <c r="R41" s="439" t="s">
        <v>177</v>
      </c>
      <c r="S41" s="485"/>
      <c r="T41" s="486" t="s">
        <v>42</v>
      </c>
      <c r="U41" s="487" t="s">
        <v>189</v>
      </c>
      <c r="V41" s="487" t="s">
        <v>182</v>
      </c>
      <c r="W41" s="488" t="s">
        <v>179</v>
      </c>
      <c r="X41" s="489" t="s">
        <v>178</v>
      </c>
      <c r="Y41" s="439" t="s">
        <v>245</v>
      </c>
      <c r="Z41" s="487" t="s">
        <v>259</v>
      </c>
      <c r="AA41" s="487" t="s">
        <v>260</v>
      </c>
      <c r="AB41" s="439" t="s">
        <v>609</v>
      </c>
      <c r="AC41" s="505">
        <v>0.3508</v>
      </c>
      <c r="AD41" s="503"/>
      <c r="AE41" s="504"/>
      <c r="AF41" s="504"/>
      <c r="AG41" s="504"/>
      <c r="AH41" s="504"/>
      <c r="AI41" s="504"/>
      <c r="AJ41" s="504"/>
      <c r="AK41" s="504"/>
      <c r="AL41" s="531"/>
      <c r="AM41" s="504"/>
      <c r="AN41" s="153" t="s">
        <v>184</v>
      </c>
      <c r="AO41" s="153" t="s">
        <v>263</v>
      </c>
      <c r="AP41" s="439"/>
      <c r="AQ41" s="439"/>
      <c r="AR41" s="439"/>
      <c r="AS41" s="439"/>
      <c r="AT41" s="439"/>
      <c r="AU41" s="439"/>
      <c r="AV41" s="439"/>
      <c r="AW41" s="439"/>
      <c r="AX41" s="439"/>
      <c r="AY41" s="153"/>
      <c r="AZ41" s="171"/>
      <c r="BA41" s="439">
        <v>1</v>
      </c>
    </row>
    <row r="42" s="415" customFormat="1" ht="40" customHeight="1" spans="1:53">
      <c r="A42" s="438">
        <f t="shared" si="0"/>
        <v>34</v>
      </c>
      <c r="B42" s="439"/>
      <c r="C42" s="440"/>
      <c r="D42" s="440"/>
      <c r="E42" s="441"/>
      <c r="F42" s="440"/>
      <c r="G42" s="440">
        <v>5</v>
      </c>
      <c r="H42" s="439"/>
      <c r="I42" s="469"/>
      <c r="J42" s="439"/>
      <c r="K42" s="469"/>
      <c r="L42" s="469"/>
      <c r="M42" s="439" t="s">
        <v>273</v>
      </c>
      <c r="N42" s="470" t="s">
        <v>274</v>
      </c>
      <c r="O42" s="440" t="s">
        <v>275</v>
      </c>
      <c r="P42" s="471" t="s">
        <v>244</v>
      </c>
      <c r="Q42" s="441" t="s">
        <v>95</v>
      </c>
      <c r="R42" s="439" t="s">
        <v>177</v>
      </c>
      <c r="S42" s="485"/>
      <c r="T42" s="486" t="s">
        <v>42</v>
      </c>
      <c r="U42" s="487" t="s">
        <v>189</v>
      </c>
      <c r="V42" s="487" t="s">
        <v>182</v>
      </c>
      <c r="W42" s="488" t="s">
        <v>179</v>
      </c>
      <c r="X42" s="489" t="s">
        <v>178</v>
      </c>
      <c r="Y42" s="439" t="s">
        <v>267</v>
      </c>
      <c r="Z42" s="487" t="s">
        <v>276</v>
      </c>
      <c r="AA42" s="487" t="s">
        <v>269</v>
      </c>
      <c r="AB42" s="439" t="s">
        <v>277</v>
      </c>
      <c r="AC42" s="505">
        <v>0.0374</v>
      </c>
      <c r="AD42" s="503"/>
      <c r="AE42" s="504"/>
      <c r="AF42" s="504"/>
      <c r="AG42" s="504"/>
      <c r="AH42" s="504"/>
      <c r="AI42" s="504"/>
      <c r="AJ42" s="504"/>
      <c r="AK42" s="504"/>
      <c r="AL42" s="531"/>
      <c r="AM42" s="504"/>
      <c r="AN42" s="153" t="s">
        <v>211</v>
      </c>
      <c r="AO42" s="153" t="s">
        <v>278</v>
      </c>
      <c r="AP42" s="439"/>
      <c r="AQ42" s="439"/>
      <c r="AR42" s="439"/>
      <c r="AS42" s="439"/>
      <c r="AT42" s="439"/>
      <c r="AU42" s="439"/>
      <c r="AV42" s="439"/>
      <c r="AW42" s="439"/>
      <c r="AX42" s="439"/>
      <c r="AY42" s="153"/>
      <c r="AZ42" s="171"/>
      <c r="BA42" s="439">
        <v>2</v>
      </c>
    </row>
    <row r="43" s="414" customFormat="1" ht="40" customHeight="1" spans="1:53">
      <c r="A43" s="442">
        <f t="shared" si="0"/>
        <v>35</v>
      </c>
      <c r="B43" s="443"/>
      <c r="C43" s="444"/>
      <c r="D43" s="444"/>
      <c r="E43" s="445"/>
      <c r="F43" s="444">
        <v>4</v>
      </c>
      <c r="G43" s="444"/>
      <c r="H43" s="443"/>
      <c r="I43" s="472"/>
      <c r="J43" s="443"/>
      <c r="K43" s="472"/>
      <c r="L43" s="472"/>
      <c r="M43" s="472"/>
      <c r="N43" s="473" t="s">
        <v>610</v>
      </c>
      <c r="O43" s="444" t="s">
        <v>606</v>
      </c>
      <c r="P43" s="474" t="s">
        <v>244</v>
      </c>
      <c r="Q43" s="445"/>
      <c r="R43" s="443" t="s">
        <v>177</v>
      </c>
      <c r="S43" s="94"/>
      <c r="T43" s="96" t="s">
        <v>492</v>
      </c>
      <c r="U43" s="475" t="s">
        <v>189</v>
      </c>
      <c r="V43" s="475" t="s">
        <v>487</v>
      </c>
      <c r="W43" s="490" t="s">
        <v>179</v>
      </c>
      <c r="X43" s="98" t="s">
        <v>178</v>
      </c>
      <c r="Y43" s="445" t="s">
        <v>197</v>
      </c>
      <c r="Z43" s="444" t="s">
        <v>181</v>
      </c>
      <c r="AA43" s="475" t="s">
        <v>487</v>
      </c>
      <c r="AB43" s="443" t="s">
        <v>487</v>
      </c>
      <c r="AC43" s="506" t="e">
        <f>AC44+AC45*#REF!+AC46</f>
        <v>#REF!</v>
      </c>
      <c r="AD43" s="507"/>
      <c r="AE43" s="443" t="s">
        <v>234</v>
      </c>
      <c r="AF43" s="443"/>
      <c r="AG43" s="532"/>
      <c r="AH43" s="532"/>
      <c r="AI43" s="532"/>
      <c r="AJ43" s="533"/>
      <c r="AK43" s="534"/>
      <c r="AL43" s="532">
        <v>8</v>
      </c>
      <c r="AM43" s="443"/>
      <c r="AN43" s="150" t="s">
        <v>190</v>
      </c>
      <c r="AO43" s="150"/>
      <c r="AP43" s="443"/>
      <c r="AQ43" s="443"/>
      <c r="AR43" s="443"/>
      <c r="AS43" s="443"/>
      <c r="AT43" s="443"/>
      <c r="AU43" s="443"/>
      <c r="AV43" s="443"/>
      <c r="AW43" s="443"/>
      <c r="AX43" s="443"/>
      <c r="AY43" s="150"/>
      <c r="AZ43" s="76"/>
      <c r="BA43" s="443">
        <v>1</v>
      </c>
    </row>
    <row r="44" s="414" customFormat="1" ht="40" customHeight="1" spans="1:53">
      <c r="A44" s="442">
        <f t="shared" si="0"/>
        <v>36</v>
      </c>
      <c r="B44" s="443"/>
      <c r="C44" s="444"/>
      <c r="D44" s="444"/>
      <c r="E44" s="445"/>
      <c r="F44" s="444"/>
      <c r="G44" s="444">
        <v>5</v>
      </c>
      <c r="H44" s="443"/>
      <c r="I44" s="472"/>
      <c r="J44" s="443"/>
      <c r="K44" s="472"/>
      <c r="L44" s="472"/>
      <c r="M44" s="443" t="s">
        <v>607</v>
      </c>
      <c r="N44" s="473" t="s">
        <v>100</v>
      </c>
      <c r="O44" s="444" t="s">
        <v>608</v>
      </c>
      <c r="P44" s="474" t="s">
        <v>244</v>
      </c>
      <c r="Q44" s="445" t="s">
        <v>95</v>
      </c>
      <c r="R44" s="443" t="s">
        <v>177</v>
      </c>
      <c r="S44" s="94"/>
      <c r="T44" s="96" t="s">
        <v>42</v>
      </c>
      <c r="U44" s="475" t="s">
        <v>189</v>
      </c>
      <c r="V44" s="475" t="s">
        <v>182</v>
      </c>
      <c r="W44" s="490" t="s">
        <v>179</v>
      </c>
      <c r="X44" s="98" t="s">
        <v>178</v>
      </c>
      <c r="Y44" s="443" t="s">
        <v>245</v>
      </c>
      <c r="Z44" s="444" t="s">
        <v>259</v>
      </c>
      <c r="AA44" s="475" t="s">
        <v>260</v>
      </c>
      <c r="AB44" s="443" t="s">
        <v>609</v>
      </c>
      <c r="AC44" s="506">
        <v>0.24</v>
      </c>
      <c r="AD44" s="507"/>
      <c r="AE44" s="443" t="s">
        <v>262</v>
      </c>
      <c r="AF44" s="443"/>
      <c r="AG44" s="532">
        <f>AC44/0.758*1000+5</f>
        <v>321.622691292876</v>
      </c>
      <c r="AH44" s="532">
        <v>22</v>
      </c>
      <c r="AI44" s="532">
        <v>1.5</v>
      </c>
      <c r="AJ44" s="533">
        <f>AG44*0.758/1000</f>
        <v>0.24379</v>
      </c>
      <c r="AK44" s="534">
        <f>AC44/AJ44</f>
        <v>0.984453833217113</v>
      </c>
      <c r="AL44" s="532"/>
      <c r="AM44" s="443"/>
      <c r="AN44" s="150" t="s">
        <v>184</v>
      </c>
      <c r="AO44" s="150" t="s">
        <v>263</v>
      </c>
      <c r="AP44" s="443"/>
      <c r="AQ44" s="443"/>
      <c r="AR44" s="443"/>
      <c r="AS44" s="443"/>
      <c r="AT44" s="443"/>
      <c r="AU44" s="443"/>
      <c r="AV44" s="443"/>
      <c r="AW44" s="443"/>
      <c r="AX44" s="443"/>
      <c r="AY44" s="150"/>
      <c r="AZ44" s="76"/>
      <c r="BA44" s="443">
        <v>1</v>
      </c>
    </row>
    <row r="45" s="414" customFormat="1" ht="40" customHeight="1" spans="1:53">
      <c r="A45" s="442">
        <f t="shared" si="0"/>
        <v>37</v>
      </c>
      <c r="B45" s="443"/>
      <c r="C45" s="444"/>
      <c r="D45" s="444"/>
      <c r="E45" s="445"/>
      <c r="F45" s="444"/>
      <c r="G45" s="444">
        <v>5</v>
      </c>
      <c r="H45" s="443"/>
      <c r="I45" s="472"/>
      <c r="J45" s="443"/>
      <c r="K45" s="472"/>
      <c r="L45" s="472"/>
      <c r="M45" s="443" t="s">
        <v>273</v>
      </c>
      <c r="N45" s="473" t="s">
        <v>274</v>
      </c>
      <c r="O45" s="444" t="s">
        <v>275</v>
      </c>
      <c r="P45" s="474" t="s">
        <v>244</v>
      </c>
      <c r="Q45" s="445"/>
      <c r="R45" s="443" t="s">
        <v>177</v>
      </c>
      <c r="S45" s="94"/>
      <c r="T45" s="96" t="s">
        <v>492</v>
      </c>
      <c r="U45" s="475" t="s">
        <v>189</v>
      </c>
      <c r="V45" s="475" t="s">
        <v>487</v>
      </c>
      <c r="W45" s="490" t="s">
        <v>179</v>
      </c>
      <c r="X45" s="98" t="s">
        <v>178</v>
      </c>
      <c r="Y45" s="443" t="s">
        <v>267</v>
      </c>
      <c r="Z45" s="444" t="s">
        <v>276</v>
      </c>
      <c r="AA45" s="475" t="s">
        <v>269</v>
      </c>
      <c r="AB45" s="443" t="s">
        <v>277</v>
      </c>
      <c r="AC45" s="506">
        <v>0.0374</v>
      </c>
      <c r="AD45" s="507"/>
      <c r="AE45" s="443" t="s">
        <v>271</v>
      </c>
      <c r="AF45" s="443" t="s">
        <v>611</v>
      </c>
      <c r="AG45" s="532">
        <v>72</v>
      </c>
      <c r="AH45" s="532">
        <v>71</v>
      </c>
      <c r="AI45" s="532">
        <v>2</v>
      </c>
      <c r="AJ45" s="533">
        <f>AG45*AH45*AI45*7860/1000000000</f>
        <v>0.08036064</v>
      </c>
      <c r="AK45" s="534">
        <f>AC45/AJ45</f>
        <v>0.465401967928578</v>
      </c>
      <c r="AL45" s="532"/>
      <c r="AM45" s="443"/>
      <c r="AN45" s="150" t="s">
        <v>211</v>
      </c>
      <c r="AO45" s="150" t="s">
        <v>278</v>
      </c>
      <c r="AP45" s="443"/>
      <c r="AQ45" s="443"/>
      <c r="AR45" s="443"/>
      <c r="AS45" s="443"/>
      <c r="AT45" s="443"/>
      <c r="AU45" s="443"/>
      <c r="AV45" s="443"/>
      <c r="AW45" s="443"/>
      <c r="AX45" s="443"/>
      <c r="AY45" s="150"/>
      <c r="AZ45" s="76"/>
      <c r="BA45" s="443">
        <v>2</v>
      </c>
    </row>
    <row r="46" s="414" customFormat="1" ht="40" customHeight="1" spans="1:54">
      <c r="A46" s="442">
        <f t="shared" si="0"/>
        <v>38</v>
      </c>
      <c r="B46" s="443"/>
      <c r="C46" s="444"/>
      <c r="D46" s="444"/>
      <c r="E46" s="445"/>
      <c r="F46" s="444"/>
      <c r="G46" s="444">
        <v>5</v>
      </c>
      <c r="H46" s="443"/>
      <c r="I46" s="472"/>
      <c r="J46" s="443"/>
      <c r="K46" s="472"/>
      <c r="L46" s="472"/>
      <c r="M46" s="443" t="s">
        <v>612</v>
      </c>
      <c r="N46" s="475" t="s">
        <v>612</v>
      </c>
      <c r="O46" s="444" t="s">
        <v>613</v>
      </c>
      <c r="P46" s="474" t="s">
        <v>244</v>
      </c>
      <c r="Q46" s="445"/>
      <c r="R46" s="443" t="s">
        <v>177</v>
      </c>
      <c r="S46" s="94"/>
      <c r="T46" s="491" t="s">
        <v>42</v>
      </c>
      <c r="U46" s="475" t="s">
        <v>189</v>
      </c>
      <c r="V46" s="475" t="s">
        <v>487</v>
      </c>
      <c r="W46" s="490" t="s">
        <v>179</v>
      </c>
      <c r="X46" s="98" t="s">
        <v>178</v>
      </c>
      <c r="Y46" s="443" t="s">
        <v>330</v>
      </c>
      <c r="Z46" s="444" t="s">
        <v>340</v>
      </c>
      <c r="AA46" s="475" t="s">
        <v>247</v>
      </c>
      <c r="AB46" s="443" t="s">
        <v>487</v>
      </c>
      <c r="AC46" s="506">
        <v>0.0242</v>
      </c>
      <c r="AD46" s="443" t="s">
        <v>487</v>
      </c>
      <c r="AE46" s="443" t="s">
        <v>210</v>
      </c>
      <c r="AF46" s="443"/>
      <c r="AG46" s="532">
        <f>AC46/0.154*1000</f>
        <v>157.142857142857</v>
      </c>
      <c r="AH46" s="532">
        <v>5</v>
      </c>
      <c r="AI46" s="532"/>
      <c r="AJ46" s="533">
        <f>AG46*0.154/1000</f>
        <v>0.0242</v>
      </c>
      <c r="AK46" s="534">
        <f>AC46/AJ46</f>
        <v>1</v>
      </c>
      <c r="AL46" s="443"/>
      <c r="AM46" s="443"/>
      <c r="AN46" s="150" t="s">
        <v>211</v>
      </c>
      <c r="AO46" s="150" t="s">
        <v>327</v>
      </c>
      <c r="AP46" s="443"/>
      <c r="AQ46" s="443"/>
      <c r="AR46" s="443"/>
      <c r="AS46" s="443"/>
      <c r="AT46" s="443"/>
      <c r="AU46" s="443"/>
      <c r="AV46" s="443"/>
      <c r="AW46" s="443"/>
      <c r="AX46" s="443"/>
      <c r="AY46" s="150"/>
      <c r="AZ46" s="169"/>
      <c r="BA46" s="543">
        <v>1</v>
      </c>
      <c r="BB46" s="544"/>
    </row>
    <row r="47" ht="40" customHeight="1" spans="1:53">
      <c r="A47" s="65">
        <f t="shared" si="0"/>
        <v>39</v>
      </c>
      <c r="B47" s="443"/>
      <c r="C47" s="444"/>
      <c r="D47" s="437">
        <v>2</v>
      </c>
      <c r="E47" s="445"/>
      <c r="F47" s="436"/>
      <c r="G47" s="437"/>
      <c r="H47" s="444"/>
      <c r="I47" s="444"/>
      <c r="J47" s="443"/>
      <c r="K47" s="472"/>
      <c r="L47" s="472"/>
      <c r="M47" s="464" t="s">
        <v>614</v>
      </c>
      <c r="N47" s="464" t="s">
        <v>615</v>
      </c>
      <c r="O47" s="437" t="s">
        <v>616</v>
      </c>
      <c r="P47" s="465" t="s">
        <v>286</v>
      </c>
      <c r="Q47" s="436"/>
      <c r="R47" s="435" t="s">
        <v>177</v>
      </c>
      <c r="S47" s="94"/>
      <c r="T47" s="92" t="s">
        <v>492</v>
      </c>
      <c r="U47" s="464" t="s">
        <v>615</v>
      </c>
      <c r="V47" s="435" t="s">
        <v>492</v>
      </c>
      <c r="W47" s="461" t="s">
        <v>179</v>
      </c>
      <c r="X47" s="93" t="s">
        <v>178</v>
      </c>
      <c r="Y47" s="435" t="s">
        <v>330</v>
      </c>
      <c r="Z47" s="437" t="s">
        <v>331</v>
      </c>
      <c r="AA47" s="466" t="s">
        <v>247</v>
      </c>
      <c r="AB47" s="435" t="s">
        <v>617</v>
      </c>
      <c r="AC47" s="499">
        <v>0.1914</v>
      </c>
      <c r="AD47" s="462"/>
      <c r="AE47" s="435"/>
      <c r="AF47" s="435"/>
      <c r="AG47" s="435"/>
      <c r="AH47" s="435"/>
      <c r="AI47" s="435"/>
      <c r="AJ47" s="435"/>
      <c r="AK47" s="435"/>
      <c r="AL47" s="435"/>
      <c r="AM47" s="435"/>
      <c r="AN47" s="144" t="s">
        <v>211</v>
      </c>
      <c r="AO47" s="144" t="s">
        <v>327</v>
      </c>
      <c r="AP47" s="435"/>
      <c r="AQ47" s="435"/>
      <c r="AR47" s="435"/>
      <c r="AS47" s="435"/>
      <c r="AT47" s="435"/>
      <c r="AU47" s="435"/>
      <c r="AV47" s="435"/>
      <c r="AW47" s="435"/>
      <c r="AX47" s="435"/>
      <c r="AY47" s="144"/>
      <c r="AZ47" s="71"/>
      <c r="BA47" s="435">
        <v>1</v>
      </c>
    </row>
    <row r="48" ht="40" customHeight="1" spans="1:53">
      <c r="A48" s="65">
        <f t="shared" si="0"/>
        <v>40</v>
      </c>
      <c r="B48" s="443"/>
      <c r="C48" s="444"/>
      <c r="D48" s="437">
        <v>2</v>
      </c>
      <c r="E48" s="445"/>
      <c r="F48" s="436"/>
      <c r="G48" s="444"/>
      <c r="H48" s="444"/>
      <c r="I48" s="444"/>
      <c r="J48" s="443"/>
      <c r="K48" s="472"/>
      <c r="L48" s="472"/>
      <c r="M48" s="464" t="s">
        <v>618</v>
      </c>
      <c r="N48" s="464" t="s">
        <v>619</v>
      </c>
      <c r="O48" s="437" t="s">
        <v>620</v>
      </c>
      <c r="P48" s="465" t="s">
        <v>286</v>
      </c>
      <c r="Q48" s="436"/>
      <c r="R48" s="435" t="s">
        <v>177</v>
      </c>
      <c r="S48" s="94"/>
      <c r="T48" s="92" t="s">
        <v>492</v>
      </c>
      <c r="U48" s="464" t="s">
        <v>619</v>
      </c>
      <c r="V48" s="435" t="s">
        <v>492</v>
      </c>
      <c r="W48" s="461" t="s">
        <v>179</v>
      </c>
      <c r="X48" s="93" t="s">
        <v>178</v>
      </c>
      <c r="Y48" s="435" t="s">
        <v>330</v>
      </c>
      <c r="Z48" s="437" t="s">
        <v>340</v>
      </c>
      <c r="AA48" s="466" t="s">
        <v>247</v>
      </c>
      <c r="AB48" s="435" t="s">
        <v>621</v>
      </c>
      <c r="AC48" s="499">
        <v>0.0975</v>
      </c>
      <c r="AD48" s="462"/>
      <c r="AE48" s="435" t="s">
        <v>210</v>
      </c>
      <c r="AF48" s="435"/>
      <c r="AG48" s="520">
        <f>AC48/0.154*1000</f>
        <v>633.116883116883</v>
      </c>
      <c r="AH48" s="520">
        <v>5</v>
      </c>
      <c r="AI48" s="520"/>
      <c r="AJ48" s="521">
        <f>AG48*0.154/1000</f>
        <v>0.0975</v>
      </c>
      <c r="AK48" s="522">
        <f t="shared" ref="AK48:AK51" si="9">AC48/AJ48</f>
        <v>1</v>
      </c>
      <c r="AL48" s="435"/>
      <c r="AM48" s="435"/>
      <c r="AN48" s="144" t="s">
        <v>211</v>
      </c>
      <c r="AO48" s="144" t="s">
        <v>327</v>
      </c>
      <c r="AP48" s="435"/>
      <c r="AQ48" s="435"/>
      <c r="AR48" s="435"/>
      <c r="AS48" s="435"/>
      <c r="AT48" s="435"/>
      <c r="AU48" s="435"/>
      <c r="AV48" s="435"/>
      <c r="AW48" s="435"/>
      <c r="AX48" s="435"/>
      <c r="AY48" s="144"/>
      <c r="AZ48" s="71"/>
      <c r="BA48" s="435">
        <v>1</v>
      </c>
    </row>
    <row r="49" ht="40" customHeight="1" spans="1:53">
      <c r="A49" s="65">
        <f t="shared" si="0"/>
        <v>41</v>
      </c>
      <c r="B49" s="435"/>
      <c r="C49" s="437"/>
      <c r="D49" s="437">
        <v>2</v>
      </c>
      <c r="E49" s="436"/>
      <c r="F49" s="436"/>
      <c r="G49" s="437"/>
      <c r="H49" s="437"/>
      <c r="I49" s="437"/>
      <c r="J49" s="435"/>
      <c r="K49" s="463"/>
      <c r="L49" s="463"/>
      <c r="M49" s="435" t="s">
        <v>622</v>
      </c>
      <c r="N49" s="464" t="s">
        <v>623</v>
      </c>
      <c r="O49" s="437" t="s">
        <v>624</v>
      </c>
      <c r="P49" s="468" t="s">
        <v>244</v>
      </c>
      <c r="Q49" s="436"/>
      <c r="R49" s="435" t="s">
        <v>177</v>
      </c>
      <c r="S49" s="91"/>
      <c r="T49" s="92" t="s">
        <v>492</v>
      </c>
      <c r="U49" s="466" t="s">
        <v>189</v>
      </c>
      <c r="V49" s="466" t="s">
        <v>487</v>
      </c>
      <c r="W49" s="461" t="s">
        <v>179</v>
      </c>
      <c r="X49" s="93" t="s">
        <v>178</v>
      </c>
      <c r="Y49" s="435" t="s">
        <v>330</v>
      </c>
      <c r="Z49" s="437" t="s">
        <v>367</v>
      </c>
      <c r="AA49" s="466" t="s">
        <v>247</v>
      </c>
      <c r="AB49" s="435" t="s">
        <v>625</v>
      </c>
      <c r="AC49" s="499">
        <v>0.071</v>
      </c>
      <c r="AD49" s="462"/>
      <c r="AE49" s="435" t="s">
        <v>210</v>
      </c>
      <c r="AF49" s="435"/>
      <c r="AG49" s="520">
        <f>AC49/0.2219*1000</f>
        <v>319.9639477242</v>
      </c>
      <c r="AH49" s="520">
        <v>6</v>
      </c>
      <c r="AI49" s="520"/>
      <c r="AJ49" s="521">
        <f>AG49*0.2219/1000</f>
        <v>0.071</v>
      </c>
      <c r="AK49" s="522">
        <f t="shared" si="9"/>
        <v>1</v>
      </c>
      <c r="AL49" s="435"/>
      <c r="AM49" s="435"/>
      <c r="AN49" s="144" t="s">
        <v>211</v>
      </c>
      <c r="AO49" s="144" t="s">
        <v>327</v>
      </c>
      <c r="AP49" s="435"/>
      <c r="AQ49" s="435"/>
      <c r="AR49" s="435"/>
      <c r="AS49" s="435"/>
      <c r="AT49" s="435"/>
      <c r="AU49" s="435"/>
      <c r="AV49" s="435"/>
      <c r="AW49" s="435"/>
      <c r="AX49" s="435"/>
      <c r="AY49" s="144"/>
      <c r="AZ49" s="71"/>
      <c r="BA49" s="435">
        <v>1</v>
      </c>
    </row>
    <row r="50" ht="40" customHeight="1" spans="1:53">
      <c r="A50" s="65">
        <f t="shared" si="0"/>
        <v>42</v>
      </c>
      <c r="B50" s="435"/>
      <c r="C50" s="437"/>
      <c r="D50" s="437">
        <v>2</v>
      </c>
      <c r="E50" s="436"/>
      <c r="F50" s="436"/>
      <c r="G50" s="437"/>
      <c r="H50" s="437"/>
      <c r="I50" s="437"/>
      <c r="J50" s="435"/>
      <c r="K50" s="463"/>
      <c r="L50" s="463"/>
      <c r="M50" s="435" t="s">
        <v>626</v>
      </c>
      <c r="N50" s="464" t="s">
        <v>627</v>
      </c>
      <c r="O50" s="437" t="s">
        <v>628</v>
      </c>
      <c r="P50" s="468" t="s">
        <v>244</v>
      </c>
      <c r="Q50" s="436"/>
      <c r="R50" s="435" t="s">
        <v>177</v>
      </c>
      <c r="S50" s="91"/>
      <c r="T50" s="92" t="s">
        <v>492</v>
      </c>
      <c r="U50" s="466" t="s">
        <v>189</v>
      </c>
      <c r="V50" s="466" t="s">
        <v>487</v>
      </c>
      <c r="W50" s="461" t="s">
        <v>179</v>
      </c>
      <c r="X50" s="93" t="s">
        <v>178</v>
      </c>
      <c r="Y50" s="435" t="s">
        <v>330</v>
      </c>
      <c r="Z50" s="437" t="s">
        <v>367</v>
      </c>
      <c r="AA50" s="466" t="s">
        <v>247</v>
      </c>
      <c r="AB50" s="435" t="s">
        <v>629</v>
      </c>
      <c r="AC50" s="499">
        <v>0.0747</v>
      </c>
      <c r="AD50" s="462"/>
      <c r="AE50" s="435" t="s">
        <v>210</v>
      </c>
      <c r="AF50" s="435"/>
      <c r="AG50" s="520">
        <f>AC50/0.2219*1000</f>
        <v>336.638125281658</v>
      </c>
      <c r="AH50" s="520">
        <v>6</v>
      </c>
      <c r="AI50" s="520"/>
      <c r="AJ50" s="521">
        <f>AG50*0.2219/1000</f>
        <v>0.0747</v>
      </c>
      <c r="AK50" s="522">
        <f t="shared" si="9"/>
        <v>1</v>
      </c>
      <c r="AL50" s="435"/>
      <c r="AM50" s="435"/>
      <c r="AN50" s="144" t="s">
        <v>211</v>
      </c>
      <c r="AO50" s="144" t="s">
        <v>327</v>
      </c>
      <c r="AP50" s="435"/>
      <c r="AQ50" s="435"/>
      <c r="AR50" s="435"/>
      <c r="AS50" s="435"/>
      <c r="AT50" s="435"/>
      <c r="AU50" s="435"/>
      <c r="AV50" s="435"/>
      <c r="AW50" s="435"/>
      <c r="AX50" s="435"/>
      <c r="AY50" s="144"/>
      <c r="AZ50" s="71"/>
      <c r="BA50" s="435">
        <v>1</v>
      </c>
    </row>
    <row r="51" ht="40" customHeight="1" spans="1:53">
      <c r="A51" s="65">
        <f t="shared" si="0"/>
        <v>43</v>
      </c>
      <c r="B51" s="435"/>
      <c r="C51" s="437"/>
      <c r="D51" s="437">
        <v>2</v>
      </c>
      <c r="E51" s="446"/>
      <c r="F51" s="436"/>
      <c r="G51" s="437"/>
      <c r="H51" s="437"/>
      <c r="I51" s="437"/>
      <c r="J51" s="435"/>
      <c r="K51" s="463"/>
      <c r="L51" s="463"/>
      <c r="M51" s="435" t="s">
        <v>630</v>
      </c>
      <c r="N51" s="476" t="s">
        <v>631</v>
      </c>
      <c r="O51" s="477" t="s">
        <v>632</v>
      </c>
      <c r="P51" s="467" t="s">
        <v>633</v>
      </c>
      <c r="Q51" s="492"/>
      <c r="R51" s="462" t="s">
        <v>177</v>
      </c>
      <c r="S51" s="107"/>
      <c r="T51" s="461" t="s">
        <v>492</v>
      </c>
      <c r="U51" s="466" t="s">
        <v>189</v>
      </c>
      <c r="V51" s="466" t="s">
        <v>487</v>
      </c>
      <c r="W51" s="461" t="s">
        <v>179</v>
      </c>
      <c r="X51" s="93" t="s">
        <v>178</v>
      </c>
      <c r="Y51" s="462" t="s">
        <v>634</v>
      </c>
      <c r="Z51" s="508" t="s">
        <v>635</v>
      </c>
      <c r="AA51" s="476" t="s">
        <v>208</v>
      </c>
      <c r="AB51" s="36" t="s">
        <v>636</v>
      </c>
      <c r="AC51" s="509">
        <v>0.0181</v>
      </c>
      <c r="AD51" s="462"/>
      <c r="AE51" s="462" t="s">
        <v>637</v>
      </c>
      <c r="AF51" s="462"/>
      <c r="AG51" s="523">
        <v>25</v>
      </c>
      <c r="AH51" s="523">
        <v>12</v>
      </c>
      <c r="AI51" s="523"/>
      <c r="AJ51" s="154">
        <f>AH51/2*AH51/2*3.14*AG51*7860/1000000000</f>
        <v>0.02221236</v>
      </c>
      <c r="AK51" s="522">
        <f t="shared" si="9"/>
        <v>0.814861635593877</v>
      </c>
      <c r="AL51" s="462"/>
      <c r="AM51" s="462"/>
      <c r="AN51" s="147" t="s">
        <v>211</v>
      </c>
      <c r="AO51" s="147" t="s">
        <v>638</v>
      </c>
      <c r="AP51" s="462"/>
      <c r="AQ51" s="462"/>
      <c r="AR51" s="462"/>
      <c r="AS51" s="462"/>
      <c r="AT51" s="462"/>
      <c r="AU51" s="462"/>
      <c r="AV51" s="462"/>
      <c r="AW51" s="462"/>
      <c r="AX51" s="462"/>
      <c r="AY51" s="147"/>
      <c r="AZ51" s="71"/>
      <c r="BA51" s="508">
        <v>1</v>
      </c>
    </row>
    <row r="52" s="413" customFormat="1" ht="40" customHeight="1" spans="1:53">
      <c r="A52" s="65">
        <f t="shared" si="0"/>
        <v>44</v>
      </c>
      <c r="B52" s="435"/>
      <c r="C52" s="437"/>
      <c r="D52" s="437">
        <v>2</v>
      </c>
      <c r="E52" s="446"/>
      <c r="F52" s="436"/>
      <c r="G52" s="437"/>
      <c r="H52" s="437"/>
      <c r="I52" s="437"/>
      <c r="J52" s="435"/>
      <c r="K52" s="463"/>
      <c r="L52" s="463"/>
      <c r="M52" s="435" t="s">
        <v>303</v>
      </c>
      <c r="N52" s="466" t="s">
        <v>639</v>
      </c>
      <c r="O52" s="437" t="s">
        <v>640</v>
      </c>
      <c r="P52" s="467" t="s">
        <v>633</v>
      </c>
      <c r="Q52" s="436"/>
      <c r="R52" s="435" t="s">
        <v>177</v>
      </c>
      <c r="S52" s="91"/>
      <c r="T52" s="484" t="s">
        <v>492</v>
      </c>
      <c r="U52" s="466" t="s">
        <v>189</v>
      </c>
      <c r="V52" s="466" t="s">
        <v>487</v>
      </c>
      <c r="W52" s="461" t="s">
        <v>179</v>
      </c>
      <c r="X52" s="93" t="s">
        <v>178</v>
      </c>
      <c r="Y52" s="435" t="s">
        <v>291</v>
      </c>
      <c r="Z52" s="466" t="s">
        <v>641</v>
      </c>
      <c r="AA52" s="466" t="s">
        <v>487</v>
      </c>
      <c r="AB52" s="499" t="s">
        <v>642</v>
      </c>
      <c r="AC52" s="501">
        <v>0.0062</v>
      </c>
      <c r="AD52" s="435" t="s">
        <v>487</v>
      </c>
      <c r="AE52" s="500"/>
      <c r="AF52" s="500"/>
      <c r="AG52" s="500"/>
      <c r="AH52" s="500"/>
      <c r="AI52" s="500"/>
      <c r="AJ52" s="500"/>
      <c r="AK52" s="500"/>
      <c r="AL52" s="435"/>
      <c r="AM52" s="435"/>
      <c r="AN52" s="144" t="s">
        <v>211</v>
      </c>
      <c r="AO52" s="144" t="s">
        <v>302</v>
      </c>
      <c r="AP52" s="435"/>
      <c r="AQ52" s="435"/>
      <c r="AR52" s="435"/>
      <c r="AS52" s="435"/>
      <c r="AT52" s="435"/>
      <c r="AU52" s="435"/>
      <c r="AV52" s="435"/>
      <c r="AW52" s="435"/>
      <c r="AX52" s="435"/>
      <c r="AY52" s="144"/>
      <c r="AZ52" s="167"/>
      <c r="BA52" s="437">
        <v>1</v>
      </c>
    </row>
    <row r="53" s="413" customFormat="1" ht="40" customHeight="1" spans="1:53">
      <c r="A53" s="65">
        <f t="shared" si="0"/>
        <v>45</v>
      </c>
      <c r="B53" s="435"/>
      <c r="C53" s="437"/>
      <c r="D53" s="437">
        <v>2</v>
      </c>
      <c r="E53" s="446"/>
      <c r="F53" s="436"/>
      <c r="G53" s="437"/>
      <c r="H53" s="437"/>
      <c r="I53" s="437"/>
      <c r="J53" s="435"/>
      <c r="K53" s="463"/>
      <c r="L53" s="463"/>
      <c r="M53" s="435" t="s">
        <v>643</v>
      </c>
      <c r="N53" s="466" t="s">
        <v>644</v>
      </c>
      <c r="O53" s="437" t="s">
        <v>645</v>
      </c>
      <c r="P53" s="467" t="s">
        <v>633</v>
      </c>
      <c r="Q53" s="436"/>
      <c r="R53" s="435" t="s">
        <v>177</v>
      </c>
      <c r="S53" s="91"/>
      <c r="T53" s="484" t="s">
        <v>492</v>
      </c>
      <c r="U53" s="466" t="s">
        <v>189</v>
      </c>
      <c r="V53" s="466" t="s">
        <v>487</v>
      </c>
      <c r="W53" s="461" t="s">
        <v>179</v>
      </c>
      <c r="X53" s="93" t="s">
        <v>178</v>
      </c>
      <c r="Y53" s="435" t="s">
        <v>291</v>
      </c>
      <c r="Z53" s="466" t="s">
        <v>307</v>
      </c>
      <c r="AA53" s="466" t="s">
        <v>487</v>
      </c>
      <c r="AB53" s="499" t="s">
        <v>646</v>
      </c>
      <c r="AC53" s="501">
        <v>0.0076</v>
      </c>
      <c r="AD53" s="435" t="s">
        <v>487</v>
      </c>
      <c r="AE53" s="500"/>
      <c r="AF53" s="500"/>
      <c r="AG53" s="500"/>
      <c r="AH53" s="500"/>
      <c r="AI53" s="500"/>
      <c r="AJ53" s="500"/>
      <c r="AK53" s="500"/>
      <c r="AL53" s="435"/>
      <c r="AM53" s="435"/>
      <c r="AN53" s="144" t="s">
        <v>211</v>
      </c>
      <c r="AO53" s="144" t="s">
        <v>302</v>
      </c>
      <c r="AP53" s="435"/>
      <c r="AQ53" s="435"/>
      <c r="AR53" s="435"/>
      <c r="AS53" s="435"/>
      <c r="AT53" s="435"/>
      <c r="AU53" s="435"/>
      <c r="AV53" s="435"/>
      <c r="AW53" s="435"/>
      <c r="AX53" s="435"/>
      <c r="AY53" s="144"/>
      <c r="AZ53" s="167"/>
      <c r="BA53" s="437">
        <v>1</v>
      </c>
    </row>
    <row r="54" ht="40" customHeight="1" spans="1:54">
      <c r="A54" s="65">
        <f t="shared" si="0"/>
        <v>46</v>
      </c>
      <c r="B54" s="435"/>
      <c r="C54" s="437"/>
      <c r="D54" s="437">
        <v>2</v>
      </c>
      <c r="E54" s="436"/>
      <c r="F54" s="436"/>
      <c r="G54" s="437"/>
      <c r="H54" s="437"/>
      <c r="I54" s="437"/>
      <c r="J54" s="435"/>
      <c r="K54" s="463"/>
      <c r="L54" s="463"/>
      <c r="M54" s="435" t="s">
        <v>647</v>
      </c>
      <c r="N54" s="464" t="s">
        <v>648</v>
      </c>
      <c r="O54" s="437" t="s">
        <v>649</v>
      </c>
      <c r="P54" s="465" t="s">
        <v>244</v>
      </c>
      <c r="Q54" s="436"/>
      <c r="R54" s="435" t="s">
        <v>177</v>
      </c>
      <c r="S54" s="91"/>
      <c r="T54" s="92" t="s">
        <v>79</v>
      </c>
      <c r="U54" s="466" t="s">
        <v>189</v>
      </c>
      <c r="V54" s="466" t="s">
        <v>487</v>
      </c>
      <c r="W54" s="461" t="s">
        <v>179</v>
      </c>
      <c r="X54" s="93" t="s">
        <v>178</v>
      </c>
      <c r="Y54" s="435" t="s">
        <v>650</v>
      </c>
      <c r="Z54" s="437" t="s">
        <v>651</v>
      </c>
      <c r="AA54" s="466" t="s">
        <v>652</v>
      </c>
      <c r="AB54" s="435" t="s">
        <v>653</v>
      </c>
      <c r="AC54" s="499">
        <v>0.14</v>
      </c>
      <c r="AD54" s="462"/>
      <c r="AE54" s="502"/>
      <c r="AF54" s="502"/>
      <c r="AG54" s="502"/>
      <c r="AH54" s="502"/>
      <c r="AI54" s="502"/>
      <c r="AJ54" s="521">
        <v>0.14</v>
      </c>
      <c r="AK54" s="502"/>
      <c r="AL54" s="435"/>
      <c r="AM54" s="435"/>
      <c r="AN54" s="144" t="s">
        <v>211</v>
      </c>
      <c r="AO54" s="144" t="s">
        <v>654</v>
      </c>
      <c r="AP54" s="435"/>
      <c r="AQ54" s="435"/>
      <c r="AR54" s="435"/>
      <c r="AS54" s="435"/>
      <c r="AT54" s="435"/>
      <c r="AU54" s="435"/>
      <c r="AV54" s="435"/>
      <c r="AW54" s="435"/>
      <c r="AX54" s="435"/>
      <c r="AY54" s="144"/>
      <c r="AZ54" s="71"/>
      <c r="BA54" s="435">
        <v>1</v>
      </c>
      <c r="BB54" s="545" t="s">
        <v>655</v>
      </c>
    </row>
    <row r="55" ht="15" customHeight="1" spans="22:22">
      <c r="V55" s="416"/>
    </row>
  </sheetData>
  <autoFilter ref="A8:BB54">
    <extLst/>
  </autoFilter>
  <mergeCells count="50">
    <mergeCell ref="A1:E1"/>
    <mergeCell ref="F1:K1"/>
    <mergeCell ref="N1:O1"/>
    <mergeCell ref="A2:O2"/>
    <mergeCell ref="A3:K3"/>
    <mergeCell ref="N3:O3"/>
    <mergeCell ref="A4:O4"/>
    <mergeCell ref="B7:K7"/>
    <mergeCell ref="AG7:AI7"/>
    <mergeCell ref="A7:A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AS7:AS8"/>
    <mergeCell ref="AT7:AT8"/>
    <mergeCell ref="AU7:AU8"/>
    <mergeCell ref="AV7:AV8"/>
    <mergeCell ref="AW7:AW8"/>
    <mergeCell ref="AX7:AX8"/>
    <mergeCell ref="AY7:AY8"/>
    <mergeCell ref="AZ7:AZ8"/>
    <mergeCell ref="BA7:BA8"/>
    <mergeCell ref="P1:AY6"/>
    <mergeCell ref="A5:O6"/>
  </mergeCells>
  <conditionalFormatting sqref="M11">
    <cfRule type="duplicateValues" dxfId="4" priority="82"/>
    <cfRule type="duplicateValues" dxfId="4" priority="83"/>
  </conditionalFormatting>
  <conditionalFormatting sqref="U11">
    <cfRule type="duplicateValues" dxfId="4" priority="141"/>
    <cfRule type="duplicateValues" dxfId="4" priority="142"/>
  </conditionalFormatting>
  <conditionalFormatting sqref="K14:L14">
    <cfRule type="duplicateValues" dxfId="4" priority="118"/>
    <cfRule type="duplicateValues" dxfId="4" priority="119"/>
    <cfRule type="duplicateValues" dxfId="4" priority="120"/>
    <cfRule type="duplicateValues" dxfId="4" priority="121"/>
  </conditionalFormatting>
  <conditionalFormatting sqref="K15:M15">
    <cfRule type="duplicateValues" dxfId="4" priority="112"/>
    <cfRule type="duplicateValues" dxfId="4" priority="113"/>
    <cfRule type="duplicateValues" dxfId="4" priority="114"/>
    <cfRule type="duplicateValues" dxfId="4" priority="115"/>
  </conditionalFormatting>
  <conditionalFormatting sqref="K16:M16">
    <cfRule type="duplicateValues" dxfId="4" priority="106"/>
    <cfRule type="duplicateValues" dxfId="4" priority="107"/>
    <cfRule type="duplicateValues" dxfId="4" priority="108"/>
    <cfRule type="duplicateValues" dxfId="4" priority="109"/>
  </conditionalFormatting>
  <conditionalFormatting sqref="M17">
    <cfRule type="duplicateValues" dxfId="4" priority="80"/>
    <cfRule type="duplicateValues" dxfId="4" priority="81"/>
  </conditionalFormatting>
  <conditionalFormatting sqref="U18">
    <cfRule type="duplicateValues" dxfId="4" priority="133"/>
    <cfRule type="duplicateValues" dxfId="4" priority="134"/>
  </conditionalFormatting>
  <conditionalFormatting sqref="K24:M24">
    <cfRule type="duplicateValues" dxfId="4" priority="137"/>
    <cfRule type="duplicateValues" dxfId="4" priority="138"/>
  </conditionalFormatting>
  <conditionalFormatting sqref="U24">
    <cfRule type="duplicateValues" dxfId="4" priority="135"/>
    <cfRule type="duplicateValues" dxfId="4" priority="136"/>
  </conditionalFormatting>
  <conditionalFormatting sqref="M37">
    <cfRule type="duplicateValues" dxfId="4" priority="71"/>
    <cfRule type="duplicateValues" dxfId="4" priority="72"/>
    <cfRule type="duplicateValues" dxfId="4" priority="73"/>
  </conditionalFormatting>
  <conditionalFormatting sqref="W40:X40">
    <cfRule type="cellIs" dxfId="5" priority="3" operator="equal">
      <formula>"N"</formula>
    </cfRule>
    <cfRule type="cellIs" dxfId="6" priority="2" operator="equal">
      <formula>"Y"</formula>
    </cfRule>
  </conditionalFormatting>
  <conditionalFormatting sqref="M46">
    <cfRule type="duplicateValues" dxfId="4" priority="61"/>
    <cfRule type="duplicateValues" dxfId="4" priority="62"/>
    <cfRule type="duplicateValues" dxfId="4" priority="63"/>
  </conditionalFormatting>
  <conditionalFormatting sqref="K51:L51">
    <cfRule type="duplicateValues" dxfId="4" priority="130"/>
    <cfRule type="duplicateValues" dxfId="4" priority="131"/>
    <cfRule type="duplicateValues" dxfId="4" priority="132"/>
  </conditionalFormatting>
  <conditionalFormatting sqref="M54">
    <cfRule type="duplicateValues" dxfId="4" priority="53"/>
    <cfRule type="duplicateValues" dxfId="4" priority="54"/>
  </conditionalFormatting>
  <conditionalFormatting sqref="I31:I34">
    <cfRule type="duplicateValues" dxfId="4" priority="86"/>
    <cfRule type="duplicateValues" dxfId="4" priority="87"/>
  </conditionalFormatting>
  <conditionalFormatting sqref="I35:I42">
    <cfRule type="duplicateValues" dxfId="4" priority="88"/>
    <cfRule type="duplicateValues" dxfId="4" priority="89"/>
  </conditionalFormatting>
  <conditionalFormatting sqref="I43:I46">
    <cfRule type="duplicateValues" dxfId="4" priority="84"/>
    <cfRule type="duplicateValues" dxfId="4" priority="85"/>
  </conditionalFormatting>
  <conditionalFormatting sqref="J29:J30">
    <cfRule type="duplicateValues" dxfId="4" priority="90"/>
    <cfRule type="duplicateValues" dxfId="4" priority="91"/>
    <cfRule type="duplicateValues" dxfId="4" priority="92"/>
  </conditionalFormatting>
  <conditionalFormatting sqref="M19:M22">
    <cfRule type="duplicateValues" dxfId="4" priority="78"/>
    <cfRule type="duplicateValues" dxfId="4" priority="79"/>
  </conditionalFormatting>
  <conditionalFormatting sqref="M32:M35">
    <cfRule type="duplicateValues" dxfId="4" priority="74"/>
  </conditionalFormatting>
  <conditionalFormatting sqref="M44:M45">
    <cfRule type="duplicateValues" dxfId="4" priority="64"/>
    <cfRule type="duplicateValues" dxfId="4" priority="65"/>
    <cfRule type="duplicateValues" dxfId="4" priority="66"/>
  </conditionalFormatting>
  <conditionalFormatting sqref="M49:M50">
    <cfRule type="duplicateValues" dxfId="4" priority="59"/>
    <cfRule type="duplicateValues" dxfId="4" priority="60"/>
  </conditionalFormatting>
  <conditionalFormatting sqref="M51:M53">
    <cfRule type="duplicateValues" dxfId="4" priority="56"/>
    <cfRule type="duplicateValues" dxfId="4" priority="57"/>
    <cfRule type="duplicateValues" dxfId="4" priority="58"/>
  </conditionalFormatting>
  <conditionalFormatting sqref="M52:M53">
    <cfRule type="duplicateValues" dxfId="4" priority="55"/>
  </conditionalFormatting>
  <conditionalFormatting sqref="N$1:N$1048576">
    <cfRule type="duplicateValues" dxfId="4" priority="1"/>
  </conditionalFormatting>
  <conditionalFormatting sqref="U9:U10">
    <cfRule type="duplicateValues" dxfId="4" priority="715"/>
    <cfRule type="duplicateValues" dxfId="4" priority="716"/>
  </conditionalFormatting>
  <conditionalFormatting sqref="U47:U48">
    <cfRule type="duplicateValues" dxfId="4" priority="139"/>
    <cfRule type="duplicateValues" dxfId="4" priority="140"/>
  </conditionalFormatting>
  <conditionalFormatting sqref="N1:N39 N41:N1048576">
    <cfRule type="duplicateValues" dxfId="4" priority="4"/>
    <cfRule type="duplicateValues" dxfId="4" priority="48"/>
    <cfRule type="duplicateValues" dxfId="4" priority="49"/>
  </conditionalFormatting>
  <conditionalFormatting sqref="K31:K50 L17 L9:L11 L37:L42 L36:M36 K17:K23 K9:K13 L19:L22 L18:M18 L23:M23 L31:M31 L12:M13 K25:M28 L32:L35 L43:M43 L44:L50 K54:L54">
    <cfRule type="duplicateValues" dxfId="4" priority="145"/>
    <cfRule type="duplicateValues" dxfId="4" priority="146"/>
  </conditionalFormatting>
  <conditionalFormatting sqref="W9:X39 W41:X54">
    <cfRule type="cellIs" dxfId="6" priority="51" operator="equal">
      <formula>"Y"</formula>
    </cfRule>
    <cfRule type="cellIs" dxfId="5" priority="52" operator="equal">
      <formula>"N"</formula>
    </cfRule>
  </conditionalFormatting>
  <conditionalFormatting sqref="U25 U23 U28">
    <cfRule type="duplicateValues" dxfId="4" priority="147"/>
    <cfRule type="duplicateValues" dxfId="4" priority="148"/>
  </conditionalFormatting>
  <conditionalFormatting sqref="K29:M30">
    <cfRule type="duplicateValues" dxfId="4" priority="95"/>
    <cfRule type="duplicateValues" dxfId="4" priority="96"/>
    <cfRule type="duplicateValues" dxfId="4" priority="97"/>
  </conditionalFormatting>
  <conditionalFormatting sqref="M39 M41:M42">
    <cfRule type="duplicateValues" dxfId="4" priority="67"/>
    <cfRule type="duplicateValues" dxfId="4" priority="68"/>
    <cfRule type="duplicateValues" dxfId="4" priority="69"/>
    <cfRule type="duplicateValues" dxfId="4" priority="70"/>
  </conditionalFormatting>
  <conditionalFormatting sqref="K52:L53">
    <cfRule type="duplicateValues" dxfId="4" priority="126"/>
    <cfRule type="duplicateValues" dxfId="4" priority="127"/>
    <cfRule type="duplicateValues" dxfId="4" priority="128"/>
    <cfRule type="duplicateValues" dxfId="4" priority="129"/>
  </conditionalFormatting>
  <dataValidations count="1">
    <dataValidation type="list" allowBlank="1" showInputMessage="1" showErrorMessage="1" sqref="W40:X40 W41:X42 W9:X39 W43:X54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8" fitToHeight="0" orientation="landscape"/>
  <headerFooter>
    <oddFooter>&amp;C第 &amp;P 页，共 &amp;N 页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AE45"/>
  <sheetViews>
    <sheetView view="pageBreakPreview" zoomScale="55" zoomScaleNormal="70" topLeftCell="A19" workbookViewId="0">
      <selection activeCell="E43" sqref="E43:F43"/>
    </sheetView>
  </sheetViews>
  <sheetFormatPr defaultColWidth="9" defaultRowHeight="16.5"/>
  <cols>
    <col min="1" max="1" width="3.72727272727273" style="322" customWidth="1"/>
    <col min="2" max="2" width="6.27272727272727" style="322" customWidth="1"/>
    <col min="3" max="3" width="10.0909090909091" style="322" customWidth="1"/>
    <col min="4" max="4" width="9.72727272727273" style="322" customWidth="1"/>
    <col min="5" max="5" width="8.72727272727273" style="322" customWidth="1"/>
    <col min="6" max="6" width="20.6363636363636" style="322" customWidth="1"/>
    <col min="7" max="7" width="35.9090909090909" style="322" customWidth="1"/>
    <col min="8" max="8" width="4.90909090909091" style="322" customWidth="1"/>
    <col min="9" max="9" width="4.63636363636364" style="322" customWidth="1"/>
    <col min="10" max="12" width="16.1818181818182" style="322" customWidth="1"/>
    <col min="13" max="13" width="10.9090909090909" style="322" customWidth="1"/>
    <col min="14" max="14" width="3.45454545454545" style="322" customWidth="1"/>
    <col min="15" max="15" width="6.36363636363636" style="322" customWidth="1"/>
    <col min="16" max="16" width="5" style="322" customWidth="1"/>
    <col min="17" max="17" width="5.90909090909091" style="322" customWidth="1"/>
    <col min="18" max="18" width="7.90909090909091" style="322" customWidth="1"/>
    <col min="19" max="19" width="8.45454545454546" style="322" customWidth="1"/>
    <col min="20" max="20" width="6.09090909090909" style="322" customWidth="1"/>
    <col min="21" max="21" width="13.0909090909091" style="322" customWidth="1"/>
    <col min="22" max="22" width="28.6363636363636" style="322" customWidth="1"/>
    <col min="23" max="23" width="4.63636363636364" style="322" customWidth="1"/>
    <col min="24" max="24" width="8" style="322" customWidth="1"/>
    <col min="25" max="25" width="13" style="322" customWidth="1"/>
    <col min="26" max="26" width="11.6363636363636" style="322" customWidth="1"/>
    <col min="27" max="27" width="13.0909090909091" style="322" customWidth="1"/>
    <col min="28" max="28" width="10" style="322" customWidth="1"/>
    <col min="29" max="29" width="11.2727272727273" style="322" customWidth="1"/>
    <col min="30" max="250" width="9" style="322"/>
    <col min="251" max="251" width="3.09090909090909" style="322" customWidth="1"/>
    <col min="252" max="252" width="7.63636363636364" style="322" customWidth="1"/>
    <col min="253" max="253" width="4.09090909090909" style="322" customWidth="1"/>
    <col min="254" max="254" width="17" style="322" customWidth="1"/>
    <col min="255" max="255" width="3.63636363636364" style="322" customWidth="1"/>
    <col min="256" max="256" width="9.09090909090909" style="322" customWidth="1"/>
    <col min="257" max="257" width="3.63636363636364" style="322" customWidth="1"/>
    <col min="258" max="258" width="4.63636363636364" style="322" customWidth="1"/>
    <col min="259" max="259" width="9.63636363636364" style="322" customWidth="1"/>
    <col min="260" max="260" width="10.0909090909091" style="322" customWidth="1"/>
    <col min="261" max="261" width="10.2727272727273" style="322" customWidth="1"/>
    <col min="262" max="262" width="4.63636363636364" style="322" customWidth="1"/>
    <col min="263" max="263" width="5" style="322" customWidth="1"/>
    <col min="264" max="264" width="11.0909090909091" style="322" customWidth="1"/>
    <col min="265" max="265" width="16.0909090909091" style="322" customWidth="1"/>
    <col min="266" max="266" width="4.72727272727273" style="322" customWidth="1"/>
    <col min="267" max="267" width="3.63636363636364" style="322" customWidth="1"/>
    <col min="268" max="268" width="5.09090909090909" style="322" customWidth="1"/>
    <col min="269" max="269" width="3.09090909090909" style="322" customWidth="1"/>
    <col min="270" max="270" width="4.63636363636364" style="322" customWidth="1"/>
    <col min="271" max="271" width="5" style="322" customWidth="1"/>
    <col min="272" max="273" width="9.72727272727273" style="322" customWidth="1"/>
    <col min="274" max="275" width="7.90909090909091" style="322" customWidth="1"/>
    <col min="276" max="506" width="9" style="322"/>
    <col min="507" max="507" width="3.09090909090909" style="322" customWidth="1"/>
    <col min="508" max="508" width="7.63636363636364" style="322" customWidth="1"/>
    <col min="509" max="509" width="4.09090909090909" style="322" customWidth="1"/>
    <col min="510" max="510" width="17" style="322" customWidth="1"/>
    <col min="511" max="511" width="3.63636363636364" style="322" customWidth="1"/>
    <col min="512" max="512" width="9.09090909090909" style="322" customWidth="1"/>
    <col min="513" max="513" width="3.63636363636364" style="322" customWidth="1"/>
    <col min="514" max="514" width="4.63636363636364" style="322" customWidth="1"/>
    <col min="515" max="515" width="9.63636363636364" style="322" customWidth="1"/>
    <col min="516" max="516" width="10.0909090909091" style="322" customWidth="1"/>
    <col min="517" max="517" width="10.2727272727273" style="322" customWidth="1"/>
    <col min="518" max="518" width="4.63636363636364" style="322" customWidth="1"/>
    <col min="519" max="519" width="5" style="322" customWidth="1"/>
    <col min="520" max="520" width="11.0909090909091" style="322" customWidth="1"/>
    <col min="521" max="521" width="16.0909090909091" style="322" customWidth="1"/>
    <col min="522" max="522" width="4.72727272727273" style="322" customWidth="1"/>
    <col min="523" max="523" width="3.63636363636364" style="322" customWidth="1"/>
    <col min="524" max="524" width="5.09090909090909" style="322" customWidth="1"/>
    <col min="525" max="525" width="3.09090909090909" style="322" customWidth="1"/>
    <col min="526" max="526" width="4.63636363636364" style="322" customWidth="1"/>
    <col min="527" max="527" width="5" style="322" customWidth="1"/>
    <col min="528" max="529" width="9.72727272727273" style="322" customWidth="1"/>
    <col min="530" max="531" width="7.90909090909091" style="322" customWidth="1"/>
    <col min="532" max="762" width="9" style="322"/>
    <col min="763" max="763" width="3.09090909090909" style="322" customWidth="1"/>
    <col min="764" max="764" width="7.63636363636364" style="322" customWidth="1"/>
    <col min="765" max="765" width="4.09090909090909" style="322" customWidth="1"/>
    <col min="766" max="766" width="17" style="322" customWidth="1"/>
    <col min="767" max="767" width="3.63636363636364" style="322" customWidth="1"/>
    <col min="768" max="768" width="9.09090909090909" style="322" customWidth="1"/>
    <col min="769" max="769" width="3.63636363636364" style="322" customWidth="1"/>
    <col min="770" max="770" width="4.63636363636364" style="322" customWidth="1"/>
    <col min="771" max="771" width="9.63636363636364" style="322" customWidth="1"/>
    <col min="772" max="772" width="10.0909090909091" style="322" customWidth="1"/>
    <col min="773" max="773" width="10.2727272727273" style="322" customWidth="1"/>
    <col min="774" max="774" width="4.63636363636364" style="322" customWidth="1"/>
    <col min="775" max="775" width="5" style="322" customWidth="1"/>
    <col min="776" max="776" width="11.0909090909091" style="322" customWidth="1"/>
    <col min="777" max="777" width="16.0909090909091" style="322" customWidth="1"/>
    <col min="778" max="778" width="4.72727272727273" style="322" customWidth="1"/>
    <col min="779" max="779" width="3.63636363636364" style="322" customWidth="1"/>
    <col min="780" max="780" width="5.09090909090909" style="322" customWidth="1"/>
    <col min="781" max="781" width="3.09090909090909" style="322" customWidth="1"/>
    <col min="782" max="782" width="4.63636363636364" style="322" customWidth="1"/>
    <col min="783" max="783" width="5" style="322" customWidth="1"/>
    <col min="784" max="785" width="9.72727272727273" style="322" customWidth="1"/>
    <col min="786" max="787" width="7.90909090909091" style="322" customWidth="1"/>
    <col min="788" max="1018" width="9" style="322"/>
    <col min="1019" max="1019" width="3.09090909090909" style="322" customWidth="1"/>
    <col min="1020" max="1020" width="7.63636363636364" style="322" customWidth="1"/>
    <col min="1021" max="1021" width="4.09090909090909" style="322" customWidth="1"/>
    <col min="1022" max="1022" width="17" style="322" customWidth="1"/>
    <col min="1023" max="1023" width="3.63636363636364" style="322" customWidth="1"/>
    <col min="1024" max="1024" width="9.09090909090909" style="322" customWidth="1"/>
    <col min="1025" max="1025" width="3.63636363636364" style="322" customWidth="1"/>
    <col min="1026" max="1026" width="4.63636363636364" style="322" customWidth="1"/>
    <col min="1027" max="1027" width="9.63636363636364" style="322" customWidth="1"/>
    <col min="1028" max="1028" width="10.0909090909091" style="322" customWidth="1"/>
    <col min="1029" max="1029" width="10.2727272727273" style="322" customWidth="1"/>
    <col min="1030" max="1030" width="4.63636363636364" style="322" customWidth="1"/>
    <col min="1031" max="1031" width="5" style="322" customWidth="1"/>
    <col min="1032" max="1032" width="11.0909090909091" style="322" customWidth="1"/>
    <col min="1033" max="1033" width="16.0909090909091" style="322" customWidth="1"/>
    <col min="1034" max="1034" width="4.72727272727273" style="322" customWidth="1"/>
    <col min="1035" max="1035" width="3.63636363636364" style="322" customWidth="1"/>
    <col min="1036" max="1036" width="5.09090909090909" style="322" customWidth="1"/>
    <col min="1037" max="1037" width="3.09090909090909" style="322" customWidth="1"/>
    <col min="1038" max="1038" width="4.63636363636364" style="322" customWidth="1"/>
    <col min="1039" max="1039" width="5" style="322" customWidth="1"/>
    <col min="1040" max="1041" width="9.72727272727273" style="322" customWidth="1"/>
    <col min="1042" max="1043" width="7.90909090909091" style="322" customWidth="1"/>
    <col min="1044" max="1274" width="9" style="322"/>
    <col min="1275" max="1275" width="3.09090909090909" style="322" customWidth="1"/>
    <col min="1276" max="1276" width="7.63636363636364" style="322" customWidth="1"/>
    <col min="1277" max="1277" width="4.09090909090909" style="322" customWidth="1"/>
    <col min="1278" max="1278" width="17" style="322" customWidth="1"/>
    <col min="1279" max="1279" width="3.63636363636364" style="322" customWidth="1"/>
    <col min="1280" max="1280" width="9.09090909090909" style="322" customWidth="1"/>
    <col min="1281" max="1281" width="3.63636363636364" style="322" customWidth="1"/>
    <col min="1282" max="1282" width="4.63636363636364" style="322" customWidth="1"/>
    <col min="1283" max="1283" width="9.63636363636364" style="322" customWidth="1"/>
    <col min="1284" max="1284" width="10.0909090909091" style="322" customWidth="1"/>
    <col min="1285" max="1285" width="10.2727272727273" style="322" customWidth="1"/>
    <col min="1286" max="1286" width="4.63636363636364" style="322" customWidth="1"/>
    <col min="1287" max="1287" width="5" style="322" customWidth="1"/>
    <col min="1288" max="1288" width="11.0909090909091" style="322" customWidth="1"/>
    <col min="1289" max="1289" width="16.0909090909091" style="322" customWidth="1"/>
    <col min="1290" max="1290" width="4.72727272727273" style="322" customWidth="1"/>
    <col min="1291" max="1291" width="3.63636363636364" style="322" customWidth="1"/>
    <col min="1292" max="1292" width="5.09090909090909" style="322" customWidth="1"/>
    <col min="1293" max="1293" width="3.09090909090909" style="322" customWidth="1"/>
    <col min="1294" max="1294" width="4.63636363636364" style="322" customWidth="1"/>
    <col min="1295" max="1295" width="5" style="322" customWidth="1"/>
    <col min="1296" max="1297" width="9.72727272727273" style="322" customWidth="1"/>
    <col min="1298" max="1299" width="7.90909090909091" style="322" customWidth="1"/>
    <col min="1300" max="1530" width="9" style="322"/>
    <col min="1531" max="1531" width="3.09090909090909" style="322" customWidth="1"/>
    <col min="1532" max="1532" width="7.63636363636364" style="322" customWidth="1"/>
    <col min="1533" max="1533" width="4.09090909090909" style="322" customWidth="1"/>
    <col min="1534" max="1534" width="17" style="322" customWidth="1"/>
    <col min="1535" max="1535" width="3.63636363636364" style="322" customWidth="1"/>
    <col min="1536" max="1536" width="9.09090909090909" style="322" customWidth="1"/>
    <col min="1537" max="1537" width="3.63636363636364" style="322" customWidth="1"/>
    <col min="1538" max="1538" width="4.63636363636364" style="322" customWidth="1"/>
    <col min="1539" max="1539" width="9.63636363636364" style="322" customWidth="1"/>
    <col min="1540" max="1540" width="10.0909090909091" style="322" customWidth="1"/>
    <col min="1541" max="1541" width="10.2727272727273" style="322" customWidth="1"/>
    <col min="1542" max="1542" width="4.63636363636364" style="322" customWidth="1"/>
    <col min="1543" max="1543" width="5" style="322" customWidth="1"/>
    <col min="1544" max="1544" width="11.0909090909091" style="322" customWidth="1"/>
    <col min="1545" max="1545" width="16.0909090909091" style="322" customWidth="1"/>
    <col min="1546" max="1546" width="4.72727272727273" style="322" customWidth="1"/>
    <col min="1547" max="1547" width="3.63636363636364" style="322" customWidth="1"/>
    <col min="1548" max="1548" width="5.09090909090909" style="322" customWidth="1"/>
    <col min="1549" max="1549" width="3.09090909090909" style="322" customWidth="1"/>
    <col min="1550" max="1550" width="4.63636363636364" style="322" customWidth="1"/>
    <col min="1551" max="1551" width="5" style="322" customWidth="1"/>
    <col min="1552" max="1553" width="9.72727272727273" style="322" customWidth="1"/>
    <col min="1554" max="1555" width="7.90909090909091" style="322" customWidth="1"/>
    <col min="1556" max="1786" width="9" style="322"/>
    <col min="1787" max="1787" width="3.09090909090909" style="322" customWidth="1"/>
    <col min="1788" max="1788" width="7.63636363636364" style="322" customWidth="1"/>
    <col min="1789" max="1789" width="4.09090909090909" style="322" customWidth="1"/>
    <col min="1790" max="1790" width="17" style="322" customWidth="1"/>
    <col min="1791" max="1791" width="3.63636363636364" style="322" customWidth="1"/>
    <col min="1792" max="1792" width="9.09090909090909" style="322" customWidth="1"/>
    <col min="1793" max="1793" width="3.63636363636364" style="322" customWidth="1"/>
    <col min="1794" max="1794" width="4.63636363636364" style="322" customWidth="1"/>
    <col min="1795" max="1795" width="9.63636363636364" style="322" customWidth="1"/>
    <col min="1796" max="1796" width="10.0909090909091" style="322" customWidth="1"/>
    <col min="1797" max="1797" width="10.2727272727273" style="322" customWidth="1"/>
    <col min="1798" max="1798" width="4.63636363636364" style="322" customWidth="1"/>
    <col min="1799" max="1799" width="5" style="322" customWidth="1"/>
    <col min="1800" max="1800" width="11.0909090909091" style="322" customWidth="1"/>
    <col min="1801" max="1801" width="16.0909090909091" style="322" customWidth="1"/>
    <col min="1802" max="1802" width="4.72727272727273" style="322" customWidth="1"/>
    <col min="1803" max="1803" width="3.63636363636364" style="322" customWidth="1"/>
    <col min="1804" max="1804" width="5.09090909090909" style="322" customWidth="1"/>
    <col min="1805" max="1805" width="3.09090909090909" style="322" customWidth="1"/>
    <col min="1806" max="1806" width="4.63636363636364" style="322" customWidth="1"/>
    <col min="1807" max="1807" width="5" style="322" customWidth="1"/>
    <col min="1808" max="1809" width="9.72727272727273" style="322" customWidth="1"/>
    <col min="1810" max="1811" width="7.90909090909091" style="322" customWidth="1"/>
    <col min="1812" max="2042" width="9" style="322"/>
    <col min="2043" max="2043" width="3.09090909090909" style="322" customWidth="1"/>
    <col min="2044" max="2044" width="7.63636363636364" style="322" customWidth="1"/>
    <col min="2045" max="2045" width="4.09090909090909" style="322" customWidth="1"/>
    <col min="2046" max="2046" width="17" style="322" customWidth="1"/>
    <col min="2047" max="2047" width="3.63636363636364" style="322" customWidth="1"/>
    <col min="2048" max="2048" width="9.09090909090909" style="322" customWidth="1"/>
    <col min="2049" max="2049" width="3.63636363636364" style="322" customWidth="1"/>
    <col min="2050" max="2050" width="4.63636363636364" style="322" customWidth="1"/>
    <col min="2051" max="2051" width="9.63636363636364" style="322" customWidth="1"/>
    <col min="2052" max="2052" width="10.0909090909091" style="322" customWidth="1"/>
    <col min="2053" max="2053" width="10.2727272727273" style="322" customWidth="1"/>
    <col min="2054" max="2054" width="4.63636363636364" style="322" customWidth="1"/>
    <col min="2055" max="2055" width="5" style="322" customWidth="1"/>
    <col min="2056" max="2056" width="11.0909090909091" style="322" customWidth="1"/>
    <col min="2057" max="2057" width="16.0909090909091" style="322" customWidth="1"/>
    <col min="2058" max="2058" width="4.72727272727273" style="322" customWidth="1"/>
    <col min="2059" max="2059" width="3.63636363636364" style="322" customWidth="1"/>
    <col min="2060" max="2060" width="5.09090909090909" style="322" customWidth="1"/>
    <col min="2061" max="2061" width="3.09090909090909" style="322" customWidth="1"/>
    <col min="2062" max="2062" width="4.63636363636364" style="322" customWidth="1"/>
    <col min="2063" max="2063" width="5" style="322" customWidth="1"/>
    <col min="2064" max="2065" width="9.72727272727273" style="322" customWidth="1"/>
    <col min="2066" max="2067" width="7.90909090909091" style="322" customWidth="1"/>
    <col min="2068" max="2298" width="9" style="322"/>
    <col min="2299" max="2299" width="3.09090909090909" style="322" customWidth="1"/>
    <col min="2300" max="2300" width="7.63636363636364" style="322" customWidth="1"/>
    <col min="2301" max="2301" width="4.09090909090909" style="322" customWidth="1"/>
    <col min="2302" max="2302" width="17" style="322" customWidth="1"/>
    <col min="2303" max="2303" width="3.63636363636364" style="322" customWidth="1"/>
    <col min="2304" max="2304" width="9.09090909090909" style="322" customWidth="1"/>
    <col min="2305" max="2305" width="3.63636363636364" style="322" customWidth="1"/>
    <col min="2306" max="2306" width="4.63636363636364" style="322" customWidth="1"/>
    <col min="2307" max="2307" width="9.63636363636364" style="322" customWidth="1"/>
    <col min="2308" max="2308" width="10.0909090909091" style="322" customWidth="1"/>
    <col min="2309" max="2309" width="10.2727272727273" style="322" customWidth="1"/>
    <col min="2310" max="2310" width="4.63636363636364" style="322" customWidth="1"/>
    <col min="2311" max="2311" width="5" style="322" customWidth="1"/>
    <col min="2312" max="2312" width="11.0909090909091" style="322" customWidth="1"/>
    <col min="2313" max="2313" width="16.0909090909091" style="322" customWidth="1"/>
    <col min="2314" max="2314" width="4.72727272727273" style="322" customWidth="1"/>
    <col min="2315" max="2315" width="3.63636363636364" style="322" customWidth="1"/>
    <col min="2316" max="2316" width="5.09090909090909" style="322" customWidth="1"/>
    <col min="2317" max="2317" width="3.09090909090909" style="322" customWidth="1"/>
    <col min="2318" max="2318" width="4.63636363636364" style="322" customWidth="1"/>
    <col min="2319" max="2319" width="5" style="322" customWidth="1"/>
    <col min="2320" max="2321" width="9.72727272727273" style="322" customWidth="1"/>
    <col min="2322" max="2323" width="7.90909090909091" style="322" customWidth="1"/>
    <col min="2324" max="2554" width="9" style="322"/>
    <col min="2555" max="2555" width="3.09090909090909" style="322" customWidth="1"/>
    <col min="2556" max="2556" width="7.63636363636364" style="322" customWidth="1"/>
    <col min="2557" max="2557" width="4.09090909090909" style="322" customWidth="1"/>
    <col min="2558" max="2558" width="17" style="322" customWidth="1"/>
    <col min="2559" max="2559" width="3.63636363636364" style="322" customWidth="1"/>
    <col min="2560" max="2560" width="9.09090909090909" style="322" customWidth="1"/>
    <col min="2561" max="2561" width="3.63636363636364" style="322" customWidth="1"/>
    <col min="2562" max="2562" width="4.63636363636364" style="322" customWidth="1"/>
    <col min="2563" max="2563" width="9.63636363636364" style="322" customWidth="1"/>
    <col min="2564" max="2564" width="10.0909090909091" style="322" customWidth="1"/>
    <col min="2565" max="2565" width="10.2727272727273" style="322" customWidth="1"/>
    <col min="2566" max="2566" width="4.63636363636364" style="322" customWidth="1"/>
    <col min="2567" max="2567" width="5" style="322" customWidth="1"/>
    <col min="2568" max="2568" width="11.0909090909091" style="322" customWidth="1"/>
    <col min="2569" max="2569" width="16.0909090909091" style="322" customWidth="1"/>
    <col min="2570" max="2570" width="4.72727272727273" style="322" customWidth="1"/>
    <col min="2571" max="2571" width="3.63636363636364" style="322" customWidth="1"/>
    <col min="2572" max="2572" width="5.09090909090909" style="322" customWidth="1"/>
    <col min="2573" max="2573" width="3.09090909090909" style="322" customWidth="1"/>
    <col min="2574" max="2574" width="4.63636363636364" style="322" customWidth="1"/>
    <col min="2575" max="2575" width="5" style="322" customWidth="1"/>
    <col min="2576" max="2577" width="9.72727272727273" style="322" customWidth="1"/>
    <col min="2578" max="2579" width="7.90909090909091" style="322" customWidth="1"/>
    <col min="2580" max="2810" width="9" style="322"/>
    <col min="2811" max="2811" width="3.09090909090909" style="322" customWidth="1"/>
    <col min="2812" max="2812" width="7.63636363636364" style="322" customWidth="1"/>
    <col min="2813" max="2813" width="4.09090909090909" style="322" customWidth="1"/>
    <col min="2814" max="2814" width="17" style="322" customWidth="1"/>
    <col min="2815" max="2815" width="3.63636363636364" style="322" customWidth="1"/>
    <col min="2816" max="2816" width="9.09090909090909" style="322" customWidth="1"/>
    <col min="2817" max="2817" width="3.63636363636364" style="322" customWidth="1"/>
    <col min="2818" max="2818" width="4.63636363636364" style="322" customWidth="1"/>
    <col min="2819" max="2819" width="9.63636363636364" style="322" customWidth="1"/>
    <col min="2820" max="2820" width="10.0909090909091" style="322" customWidth="1"/>
    <col min="2821" max="2821" width="10.2727272727273" style="322" customWidth="1"/>
    <col min="2822" max="2822" width="4.63636363636364" style="322" customWidth="1"/>
    <col min="2823" max="2823" width="5" style="322" customWidth="1"/>
    <col min="2824" max="2824" width="11.0909090909091" style="322" customWidth="1"/>
    <col min="2825" max="2825" width="16.0909090909091" style="322" customWidth="1"/>
    <col min="2826" max="2826" width="4.72727272727273" style="322" customWidth="1"/>
    <col min="2827" max="2827" width="3.63636363636364" style="322" customWidth="1"/>
    <col min="2828" max="2828" width="5.09090909090909" style="322" customWidth="1"/>
    <col min="2829" max="2829" width="3.09090909090909" style="322" customWidth="1"/>
    <col min="2830" max="2830" width="4.63636363636364" style="322" customWidth="1"/>
    <col min="2831" max="2831" width="5" style="322" customWidth="1"/>
    <col min="2832" max="2833" width="9.72727272727273" style="322" customWidth="1"/>
    <col min="2834" max="2835" width="7.90909090909091" style="322" customWidth="1"/>
    <col min="2836" max="3066" width="9" style="322"/>
    <col min="3067" max="3067" width="3.09090909090909" style="322" customWidth="1"/>
    <col min="3068" max="3068" width="7.63636363636364" style="322" customWidth="1"/>
    <col min="3069" max="3069" width="4.09090909090909" style="322" customWidth="1"/>
    <col min="3070" max="3070" width="17" style="322" customWidth="1"/>
    <col min="3071" max="3071" width="3.63636363636364" style="322" customWidth="1"/>
    <col min="3072" max="3072" width="9.09090909090909" style="322" customWidth="1"/>
    <col min="3073" max="3073" width="3.63636363636364" style="322" customWidth="1"/>
    <col min="3074" max="3074" width="4.63636363636364" style="322" customWidth="1"/>
    <col min="3075" max="3075" width="9.63636363636364" style="322" customWidth="1"/>
    <col min="3076" max="3076" width="10.0909090909091" style="322" customWidth="1"/>
    <col min="3077" max="3077" width="10.2727272727273" style="322" customWidth="1"/>
    <col min="3078" max="3078" width="4.63636363636364" style="322" customWidth="1"/>
    <col min="3079" max="3079" width="5" style="322" customWidth="1"/>
    <col min="3080" max="3080" width="11.0909090909091" style="322" customWidth="1"/>
    <col min="3081" max="3081" width="16.0909090909091" style="322" customWidth="1"/>
    <col min="3082" max="3082" width="4.72727272727273" style="322" customWidth="1"/>
    <col min="3083" max="3083" width="3.63636363636364" style="322" customWidth="1"/>
    <col min="3084" max="3084" width="5.09090909090909" style="322" customWidth="1"/>
    <col min="3085" max="3085" width="3.09090909090909" style="322" customWidth="1"/>
    <col min="3086" max="3086" width="4.63636363636364" style="322" customWidth="1"/>
    <col min="3087" max="3087" width="5" style="322" customWidth="1"/>
    <col min="3088" max="3089" width="9.72727272727273" style="322" customWidth="1"/>
    <col min="3090" max="3091" width="7.90909090909091" style="322" customWidth="1"/>
    <col min="3092" max="3322" width="9" style="322"/>
    <col min="3323" max="3323" width="3.09090909090909" style="322" customWidth="1"/>
    <col min="3324" max="3324" width="7.63636363636364" style="322" customWidth="1"/>
    <col min="3325" max="3325" width="4.09090909090909" style="322" customWidth="1"/>
    <col min="3326" max="3326" width="17" style="322" customWidth="1"/>
    <col min="3327" max="3327" width="3.63636363636364" style="322" customWidth="1"/>
    <col min="3328" max="3328" width="9.09090909090909" style="322" customWidth="1"/>
    <col min="3329" max="3329" width="3.63636363636364" style="322" customWidth="1"/>
    <col min="3330" max="3330" width="4.63636363636364" style="322" customWidth="1"/>
    <col min="3331" max="3331" width="9.63636363636364" style="322" customWidth="1"/>
    <col min="3332" max="3332" width="10.0909090909091" style="322" customWidth="1"/>
    <col min="3333" max="3333" width="10.2727272727273" style="322" customWidth="1"/>
    <col min="3334" max="3334" width="4.63636363636364" style="322" customWidth="1"/>
    <col min="3335" max="3335" width="5" style="322" customWidth="1"/>
    <col min="3336" max="3336" width="11.0909090909091" style="322" customWidth="1"/>
    <col min="3337" max="3337" width="16.0909090909091" style="322" customWidth="1"/>
    <col min="3338" max="3338" width="4.72727272727273" style="322" customWidth="1"/>
    <col min="3339" max="3339" width="3.63636363636364" style="322" customWidth="1"/>
    <col min="3340" max="3340" width="5.09090909090909" style="322" customWidth="1"/>
    <col min="3341" max="3341" width="3.09090909090909" style="322" customWidth="1"/>
    <col min="3342" max="3342" width="4.63636363636364" style="322" customWidth="1"/>
    <col min="3343" max="3343" width="5" style="322" customWidth="1"/>
    <col min="3344" max="3345" width="9.72727272727273" style="322" customWidth="1"/>
    <col min="3346" max="3347" width="7.90909090909091" style="322" customWidth="1"/>
    <col min="3348" max="3578" width="9" style="322"/>
    <col min="3579" max="3579" width="3.09090909090909" style="322" customWidth="1"/>
    <col min="3580" max="3580" width="7.63636363636364" style="322" customWidth="1"/>
    <col min="3581" max="3581" width="4.09090909090909" style="322" customWidth="1"/>
    <col min="3582" max="3582" width="17" style="322" customWidth="1"/>
    <col min="3583" max="3583" width="3.63636363636364" style="322" customWidth="1"/>
    <col min="3584" max="3584" width="9.09090909090909" style="322" customWidth="1"/>
    <col min="3585" max="3585" width="3.63636363636364" style="322" customWidth="1"/>
    <col min="3586" max="3586" width="4.63636363636364" style="322" customWidth="1"/>
    <col min="3587" max="3587" width="9.63636363636364" style="322" customWidth="1"/>
    <col min="3588" max="3588" width="10.0909090909091" style="322" customWidth="1"/>
    <col min="3589" max="3589" width="10.2727272727273" style="322" customWidth="1"/>
    <col min="3590" max="3590" width="4.63636363636364" style="322" customWidth="1"/>
    <col min="3591" max="3591" width="5" style="322" customWidth="1"/>
    <col min="3592" max="3592" width="11.0909090909091" style="322" customWidth="1"/>
    <col min="3593" max="3593" width="16.0909090909091" style="322" customWidth="1"/>
    <col min="3594" max="3594" width="4.72727272727273" style="322" customWidth="1"/>
    <col min="3595" max="3595" width="3.63636363636364" style="322" customWidth="1"/>
    <col min="3596" max="3596" width="5.09090909090909" style="322" customWidth="1"/>
    <col min="3597" max="3597" width="3.09090909090909" style="322" customWidth="1"/>
    <col min="3598" max="3598" width="4.63636363636364" style="322" customWidth="1"/>
    <col min="3599" max="3599" width="5" style="322" customWidth="1"/>
    <col min="3600" max="3601" width="9.72727272727273" style="322" customWidth="1"/>
    <col min="3602" max="3603" width="7.90909090909091" style="322" customWidth="1"/>
    <col min="3604" max="3834" width="9" style="322"/>
    <col min="3835" max="3835" width="3.09090909090909" style="322" customWidth="1"/>
    <col min="3836" max="3836" width="7.63636363636364" style="322" customWidth="1"/>
    <col min="3837" max="3837" width="4.09090909090909" style="322" customWidth="1"/>
    <col min="3838" max="3838" width="17" style="322" customWidth="1"/>
    <col min="3839" max="3839" width="3.63636363636364" style="322" customWidth="1"/>
    <col min="3840" max="3840" width="9.09090909090909" style="322" customWidth="1"/>
    <col min="3841" max="3841" width="3.63636363636364" style="322" customWidth="1"/>
    <col min="3842" max="3842" width="4.63636363636364" style="322" customWidth="1"/>
    <col min="3843" max="3843" width="9.63636363636364" style="322" customWidth="1"/>
    <col min="3844" max="3844" width="10.0909090909091" style="322" customWidth="1"/>
    <col min="3845" max="3845" width="10.2727272727273" style="322" customWidth="1"/>
    <col min="3846" max="3846" width="4.63636363636364" style="322" customWidth="1"/>
    <col min="3847" max="3847" width="5" style="322" customWidth="1"/>
    <col min="3848" max="3848" width="11.0909090909091" style="322" customWidth="1"/>
    <col min="3849" max="3849" width="16.0909090909091" style="322" customWidth="1"/>
    <col min="3850" max="3850" width="4.72727272727273" style="322" customWidth="1"/>
    <col min="3851" max="3851" width="3.63636363636364" style="322" customWidth="1"/>
    <col min="3852" max="3852" width="5.09090909090909" style="322" customWidth="1"/>
    <col min="3853" max="3853" width="3.09090909090909" style="322" customWidth="1"/>
    <col min="3854" max="3854" width="4.63636363636364" style="322" customWidth="1"/>
    <col min="3855" max="3855" width="5" style="322" customWidth="1"/>
    <col min="3856" max="3857" width="9.72727272727273" style="322" customWidth="1"/>
    <col min="3858" max="3859" width="7.90909090909091" style="322" customWidth="1"/>
    <col min="3860" max="4090" width="9" style="322"/>
    <col min="4091" max="4091" width="3.09090909090909" style="322" customWidth="1"/>
    <col min="4092" max="4092" width="7.63636363636364" style="322" customWidth="1"/>
    <col min="4093" max="4093" width="4.09090909090909" style="322" customWidth="1"/>
    <col min="4094" max="4094" width="17" style="322" customWidth="1"/>
    <col min="4095" max="4095" width="3.63636363636364" style="322" customWidth="1"/>
    <col min="4096" max="4096" width="9.09090909090909" style="322" customWidth="1"/>
    <col min="4097" max="4097" width="3.63636363636364" style="322" customWidth="1"/>
    <col min="4098" max="4098" width="4.63636363636364" style="322" customWidth="1"/>
    <col min="4099" max="4099" width="9.63636363636364" style="322" customWidth="1"/>
    <col min="4100" max="4100" width="10.0909090909091" style="322" customWidth="1"/>
    <col min="4101" max="4101" width="10.2727272727273" style="322" customWidth="1"/>
    <col min="4102" max="4102" width="4.63636363636364" style="322" customWidth="1"/>
    <col min="4103" max="4103" width="5" style="322" customWidth="1"/>
    <col min="4104" max="4104" width="11.0909090909091" style="322" customWidth="1"/>
    <col min="4105" max="4105" width="16.0909090909091" style="322" customWidth="1"/>
    <col min="4106" max="4106" width="4.72727272727273" style="322" customWidth="1"/>
    <col min="4107" max="4107" width="3.63636363636364" style="322" customWidth="1"/>
    <col min="4108" max="4108" width="5.09090909090909" style="322" customWidth="1"/>
    <col min="4109" max="4109" width="3.09090909090909" style="322" customWidth="1"/>
    <col min="4110" max="4110" width="4.63636363636364" style="322" customWidth="1"/>
    <col min="4111" max="4111" width="5" style="322" customWidth="1"/>
    <col min="4112" max="4113" width="9.72727272727273" style="322" customWidth="1"/>
    <col min="4114" max="4115" width="7.90909090909091" style="322" customWidth="1"/>
    <col min="4116" max="4346" width="9" style="322"/>
    <col min="4347" max="4347" width="3.09090909090909" style="322" customWidth="1"/>
    <col min="4348" max="4348" width="7.63636363636364" style="322" customWidth="1"/>
    <col min="4349" max="4349" width="4.09090909090909" style="322" customWidth="1"/>
    <col min="4350" max="4350" width="17" style="322" customWidth="1"/>
    <col min="4351" max="4351" width="3.63636363636364" style="322" customWidth="1"/>
    <col min="4352" max="4352" width="9.09090909090909" style="322" customWidth="1"/>
    <col min="4353" max="4353" width="3.63636363636364" style="322" customWidth="1"/>
    <col min="4354" max="4354" width="4.63636363636364" style="322" customWidth="1"/>
    <col min="4355" max="4355" width="9.63636363636364" style="322" customWidth="1"/>
    <col min="4356" max="4356" width="10.0909090909091" style="322" customWidth="1"/>
    <col min="4357" max="4357" width="10.2727272727273" style="322" customWidth="1"/>
    <col min="4358" max="4358" width="4.63636363636364" style="322" customWidth="1"/>
    <col min="4359" max="4359" width="5" style="322" customWidth="1"/>
    <col min="4360" max="4360" width="11.0909090909091" style="322" customWidth="1"/>
    <col min="4361" max="4361" width="16.0909090909091" style="322" customWidth="1"/>
    <col min="4362" max="4362" width="4.72727272727273" style="322" customWidth="1"/>
    <col min="4363" max="4363" width="3.63636363636364" style="322" customWidth="1"/>
    <col min="4364" max="4364" width="5.09090909090909" style="322" customWidth="1"/>
    <col min="4365" max="4365" width="3.09090909090909" style="322" customWidth="1"/>
    <col min="4366" max="4366" width="4.63636363636364" style="322" customWidth="1"/>
    <col min="4367" max="4367" width="5" style="322" customWidth="1"/>
    <col min="4368" max="4369" width="9.72727272727273" style="322" customWidth="1"/>
    <col min="4370" max="4371" width="7.90909090909091" style="322" customWidth="1"/>
    <col min="4372" max="4602" width="9" style="322"/>
    <col min="4603" max="4603" width="3.09090909090909" style="322" customWidth="1"/>
    <col min="4604" max="4604" width="7.63636363636364" style="322" customWidth="1"/>
    <col min="4605" max="4605" width="4.09090909090909" style="322" customWidth="1"/>
    <col min="4606" max="4606" width="17" style="322" customWidth="1"/>
    <col min="4607" max="4607" width="3.63636363636364" style="322" customWidth="1"/>
    <col min="4608" max="4608" width="9.09090909090909" style="322" customWidth="1"/>
    <col min="4609" max="4609" width="3.63636363636364" style="322" customWidth="1"/>
    <col min="4610" max="4610" width="4.63636363636364" style="322" customWidth="1"/>
    <col min="4611" max="4611" width="9.63636363636364" style="322" customWidth="1"/>
    <col min="4612" max="4612" width="10.0909090909091" style="322" customWidth="1"/>
    <col min="4613" max="4613" width="10.2727272727273" style="322" customWidth="1"/>
    <col min="4614" max="4614" width="4.63636363636364" style="322" customWidth="1"/>
    <col min="4615" max="4615" width="5" style="322" customWidth="1"/>
    <col min="4616" max="4616" width="11.0909090909091" style="322" customWidth="1"/>
    <col min="4617" max="4617" width="16.0909090909091" style="322" customWidth="1"/>
    <col min="4618" max="4618" width="4.72727272727273" style="322" customWidth="1"/>
    <col min="4619" max="4619" width="3.63636363636364" style="322" customWidth="1"/>
    <col min="4620" max="4620" width="5.09090909090909" style="322" customWidth="1"/>
    <col min="4621" max="4621" width="3.09090909090909" style="322" customWidth="1"/>
    <col min="4622" max="4622" width="4.63636363636364" style="322" customWidth="1"/>
    <col min="4623" max="4623" width="5" style="322" customWidth="1"/>
    <col min="4624" max="4625" width="9.72727272727273" style="322" customWidth="1"/>
    <col min="4626" max="4627" width="7.90909090909091" style="322" customWidth="1"/>
    <col min="4628" max="4858" width="9" style="322"/>
    <col min="4859" max="4859" width="3.09090909090909" style="322" customWidth="1"/>
    <col min="4860" max="4860" width="7.63636363636364" style="322" customWidth="1"/>
    <col min="4861" max="4861" width="4.09090909090909" style="322" customWidth="1"/>
    <col min="4862" max="4862" width="17" style="322" customWidth="1"/>
    <col min="4863" max="4863" width="3.63636363636364" style="322" customWidth="1"/>
    <col min="4864" max="4864" width="9.09090909090909" style="322" customWidth="1"/>
    <col min="4865" max="4865" width="3.63636363636364" style="322" customWidth="1"/>
    <col min="4866" max="4866" width="4.63636363636364" style="322" customWidth="1"/>
    <col min="4867" max="4867" width="9.63636363636364" style="322" customWidth="1"/>
    <col min="4868" max="4868" width="10.0909090909091" style="322" customWidth="1"/>
    <col min="4869" max="4869" width="10.2727272727273" style="322" customWidth="1"/>
    <col min="4870" max="4870" width="4.63636363636364" style="322" customWidth="1"/>
    <col min="4871" max="4871" width="5" style="322" customWidth="1"/>
    <col min="4872" max="4872" width="11.0909090909091" style="322" customWidth="1"/>
    <col min="4873" max="4873" width="16.0909090909091" style="322" customWidth="1"/>
    <col min="4874" max="4874" width="4.72727272727273" style="322" customWidth="1"/>
    <col min="4875" max="4875" width="3.63636363636364" style="322" customWidth="1"/>
    <col min="4876" max="4876" width="5.09090909090909" style="322" customWidth="1"/>
    <col min="4877" max="4877" width="3.09090909090909" style="322" customWidth="1"/>
    <col min="4878" max="4878" width="4.63636363636364" style="322" customWidth="1"/>
    <col min="4879" max="4879" width="5" style="322" customWidth="1"/>
    <col min="4880" max="4881" width="9.72727272727273" style="322" customWidth="1"/>
    <col min="4882" max="4883" width="7.90909090909091" style="322" customWidth="1"/>
    <col min="4884" max="5114" width="9" style="322"/>
    <col min="5115" max="5115" width="3.09090909090909" style="322" customWidth="1"/>
    <col min="5116" max="5116" width="7.63636363636364" style="322" customWidth="1"/>
    <col min="5117" max="5117" width="4.09090909090909" style="322" customWidth="1"/>
    <col min="5118" max="5118" width="17" style="322" customWidth="1"/>
    <col min="5119" max="5119" width="3.63636363636364" style="322" customWidth="1"/>
    <col min="5120" max="5120" width="9.09090909090909" style="322" customWidth="1"/>
    <col min="5121" max="5121" width="3.63636363636364" style="322" customWidth="1"/>
    <col min="5122" max="5122" width="4.63636363636364" style="322" customWidth="1"/>
    <col min="5123" max="5123" width="9.63636363636364" style="322" customWidth="1"/>
    <col min="5124" max="5124" width="10.0909090909091" style="322" customWidth="1"/>
    <col min="5125" max="5125" width="10.2727272727273" style="322" customWidth="1"/>
    <col min="5126" max="5126" width="4.63636363636364" style="322" customWidth="1"/>
    <col min="5127" max="5127" width="5" style="322" customWidth="1"/>
    <col min="5128" max="5128" width="11.0909090909091" style="322" customWidth="1"/>
    <col min="5129" max="5129" width="16.0909090909091" style="322" customWidth="1"/>
    <col min="5130" max="5130" width="4.72727272727273" style="322" customWidth="1"/>
    <col min="5131" max="5131" width="3.63636363636364" style="322" customWidth="1"/>
    <col min="5132" max="5132" width="5.09090909090909" style="322" customWidth="1"/>
    <col min="5133" max="5133" width="3.09090909090909" style="322" customWidth="1"/>
    <col min="5134" max="5134" width="4.63636363636364" style="322" customWidth="1"/>
    <col min="5135" max="5135" width="5" style="322" customWidth="1"/>
    <col min="5136" max="5137" width="9.72727272727273" style="322" customWidth="1"/>
    <col min="5138" max="5139" width="7.90909090909091" style="322" customWidth="1"/>
    <col min="5140" max="5370" width="9" style="322"/>
    <col min="5371" max="5371" width="3.09090909090909" style="322" customWidth="1"/>
    <col min="5372" max="5372" width="7.63636363636364" style="322" customWidth="1"/>
    <col min="5373" max="5373" width="4.09090909090909" style="322" customWidth="1"/>
    <col min="5374" max="5374" width="17" style="322" customWidth="1"/>
    <col min="5375" max="5375" width="3.63636363636364" style="322" customWidth="1"/>
    <col min="5376" max="5376" width="9.09090909090909" style="322" customWidth="1"/>
    <col min="5377" max="5377" width="3.63636363636364" style="322" customWidth="1"/>
    <col min="5378" max="5378" width="4.63636363636364" style="322" customWidth="1"/>
    <col min="5379" max="5379" width="9.63636363636364" style="322" customWidth="1"/>
    <col min="5380" max="5380" width="10.0909090909091" style="322" customWidth="1"/>
    <col min="5381" max="5381" width="10.2727272727273" style="322" customWidth="1"/>
    <col min="5382" max="5382" width="4.63636363636364" style="322" customWidth="1"/>
    <col min="5383" max="5383" width="5" style="322" customWidth="1"/>
    <col min="5384" max="5384" width="11.0909090909091" style="322" customWidth="1"/>
    <col min="5385" max="5385" width="16.0909090909091" style="322" customWidth="1"/>
    <col min="5386" max="5386" width="4.72727272727273" style="322" customWidth="1"/>
    <col min="5387" max="5387" width="3.63636363636364" style="322" customWidth="1"/>
    <col min="5388" max="5388" width="5.09090909090909" style="322" customWidth="1"/>
    <col min="5389" max="5389" width="3.09090909090909" style="322" customWidth="1"/>
    <col min="5390" max="5390" width="4.63636363636364" style="322" customWidth="1"/>
    <col min="5391" max="5391" width="5" style="322" customWidth="1"/>
    <col min="5392" max="5393" width="9.72727272727273" style="322" customWidth="1"/>
    <col min="5394" max="5395" width="7.90909090909091" style="322" customWidth="1"/>
    <col min="5396" max="5626" width="9" style="322"/>
    <col min="5627" max="5627" width="3.09090909090909" style="322" customWidth="1"/>
    <col min="5628" max="5628" width="7.63636363636364" style="322" customWidth="1"/>
    <col min="5629" max="5629" width="4.09090909090909" style="322" customWidth="1"/>
    <col min="5630" max="5630" width="17" style="322" customWidth="1"/>
    <col min="5631" max="5631" width="3.63636363636364" style="322" customWidth="1"/>
    <col min="5632" max="5632" width="9.09090909090909" style="322" customWidth="1"/>
    <col min="5633" max="5633" width="3.63636363636364" style="322" customWidth="1"/>
    <col min="5634" max="5634" width="4.63636363636364" style="322" customWidth="1"/>
    <col min="5635" max="5635" width="9.63636363636364" style="322" customWidth="1"/>
    <col min="5636" max="5636" width="10.0909090909091" style="322" customWidth="1"/>
    <col min="5637" max="5637" width="10.2727272727273" style="322" customWidth="1"/>
    <col min="5638" max="5638" width="4.63636363636364" style="322" customWidth="1"/>
    <col min="5639" max="5639" width="5" style="322" customWidth="1"/>
    <col min="5640" max="5640" width="11.0909090909091" style="322" customWidth="1"/>
    <col min="5641" max="5641" width="16.0909090909091" style="322" customWidth="1"/>
    <col min="5642" max="5642" width="4.72727272727273" style="322" customWidth="1"/>
    <col min="5643" max="5643" width="3.63636363636364" style="322" customWidth="1"/>
    <col min="5644" max="5644" width="5.09090909090909" style="322" customWidth="1"/>
    <col min="5645" max="5645" width="3.09090909090909" style="322" customWidth="1"/>
    <col min="5646" max="5646" width="4.63636363636364" style="322" customWidth="1"/>
    <col min="5647" max="5647" width="5" style="322" customWidth="1"/>
    <col min="5648" max="5649" width="9.72727272727273" style="322" customWidth="1"/>
    <col min="5650" max="5651" width="7.90909090909091" style="322" customWidth="1"/>
    <col min="5652" max="5882" width="9" style="322"/>
    <col min="5883" max="5883" width="3.09090909090909" style="322" customWidth="1"/>
    <col min="5884" max="5884" width="7.63636363636364" style="322" customWidth="1"/>
    <col min="5885" max="5885" width="4.09090909090909" style="322" customWidth="1"/>
    <col min="5886" max="5886" width="17" style="322" customWidth="1"/>
    <col min="5887" max="5887" width="3.63636363636364" style="322" customWidth="1"/>
    <col min="5888" max="5888" width="9.09090909090909" style="322" customWidth="1"/>
    <col min="5889" max="5889" width="3.63636363636364" style="322" customWidth="1"/>
    <col min="5890" max="5890" width="4.63636363636364" style="322" customWidth="1"/>
    <col min="5891" max="5891" width="9.63636363636364" style="322" customWidth="1"/>
    <col min="5892" max="5892" width="10.0909090909091" style="322" customWidth="1"/>
    <col min="5893" max="5893" width="10.2727272727273" style="322" customWidth="1"/>
    <col min="5894" max="5894" width="4.63636363636364" style="322" customWidth="1"/>
    <col min="5895" max="5895" width="5" style="322" customWidth="1"/>
    <col min="5896" max="5896" width="11.0909090909091" style="322" customWidth="1"/>
    <col min="5897" max="5897" width="16.0909090909091" style="322" customWidth="1"/>
    <col min="5898" max="5898" width="4.72727272727273" style="322" customWidth="1"/>
    <col min="5899" max="5899" width="3.63636363636364" style="322" customWidth="1"/>
    <col min="5900" max="5900" width="5.09090909090909" style="322" customWidth="1"/>
    <col min="5901" max="5901" width="3.09090909090909" style="322" customWidth="1"/>
    <col min="5902" max="5902" width="4.63636363636364" style="322" customWidth="1"/>
    <col min="5903" max="5903" width="5" style="322" customWidth="1"/>
    <col min="5904" max="5905" width="9.72727272727273" style="322" customWidth="1"/>
    <col min="5906" max="5907" width="7.90909090909091" style="322" customWidth="1"/>
    <col min="5908" max="6138" width="9" style="322"/>
    <col min="6139" max="6139" width="3.09090909090909" style="322" customWidth="1"/>
    <col min="6140" max="6140" width="7.63636363636364" style="322" customWidth="1"/>
    <col min="6141" max="6141" width="4.09090909090909" style="322" customWidth="1"/>
    <col min="6142" max="6142" width="17" style="322" customWidth="1"/>
    <col min="6143" max="6143" width="3.63636363636364" style="322" customWidth="1"/>
    <col min="6144" max="6144" width="9.09090909090909" style="322" customWidth="1"/>
    <col min="6145" max="6145" width="3.63636363636364" style="322" customWidth="1"/>
    <col min="6146" max="6146" width="4.63636363636364" style="322" customWidth="1"/>
    <col min="6147" max="6147" width="9.63636363636364" style="322" customWidth="1"/>
    <col min="6148" max="6148" width="10.0909090909091" style="322" customWidth="1"/>
    <col min="6149" max="6149" width="10.2727272727273" style="322" customWidth="1"/>
    <col min="6150" max="6150" width="4.63636363636364" style="322" customWidth="1"/>
    <col min="6151" max="6151" width="5" style="322" customWidth="1"/>
    <col min="6152" max="6152" width="11.0909090909091" style="322" customWidth="1"/>
    <col min="6153" max="6153" width="16.0909090909091" style="322" customWidth="1"/>
    <col min="6154" max="6154" width="4.72727272727273" style="322" customWidth="1"/>
    <col min="6155" max="6155" width="3.63636363636364" style="322" customWidth="1"/>
    <col min="6156" max="6156" width="5.09090909090909" style="322" customWidth="1"/>
    <col min="6157" max="6157" width="3.09090909090909" style="322" customWidth="1"/>
    <col min="6158" max="6158" width="4.63636363636364" style="322" customWidth="1"/>
    <col min="6159" max="6159" width="5" style="322" customWidth="1"/>
    <col min="6160" max="6161" width="9.72727272727273" style="322" customWidth="1"/>
    <col min="6162" max="6163" width="7.90909090909091" style="322" customWidth="1"/>
    <col min="6164" max="6394" width="9" style="322"/>
    <col min="6395" max="6395" width="3.09090909090909" style="322" customWidth="1"/>
    <col min="6396" max="6396" width="7.63636363636364" style="322" customWidth="1"/>
    <col min="6397" max="6397" width="4.09090909090909" style="322" customWidth="1"/>
    <col min="6398" max="6398" width="17" style="322" customWidth="1"/>
    <col min="6399" max="6399" width="3.63636363636364" style="322" customWidth="1"/>
    <col min="6400" max="6400" width="9.09090909090909" style="322" customWidth="1"/>
    <col min="6401" max="6401" width="3.63636363636364" style="322" customWidth="1"/>
    <col min="6402" max="6402" width="4.63636363636364" style="322" customWidth="1"/>
    <col min="6403" max="6403" width="9.63636363636364" style="322" customWidth="1"/>
    <col min="6404" max="6404" width="10.0909090909091" style="322" customWidth="1"/>
    <col min="6405" max="6405" width="10.2727272727273" style="322" customWidth="1"/>
    <col min="6406" max="6406" width="4.63636363636364" style="322" customWidth="1"/>
    <col min="6407" max="6407" width="5" style="322" customWidth="1"/>
    <col min="6408" max="6408" width="11.0909090909091" style="322" customWidth="1"/>
    <col min="6409" max="6409" width="16.0909090909091" style="322" customWidth="1"/>
    <col min="6410" max="6410" width="4.72727272727273" style="322" customWidth="1"/>
    <col min="6411" max="6411" width="3.63636363636364" style="322" customWidth="1"/>
    <col min="6412" max="6412" width="5.09090909090909" style="322" customWidth="1"/>
    <col min="6413" max="6413" width="3.09090909090909" style="322" customWidth="1"/>
    <col min="6414" max="6414" width="4.63636363636364" style="322" customWidth="1"/>
    <col min="6415" max="6415" width="5" style="322" customWidth="1"/>
    <col min="6416" max="6417" width="9.72727272727273" style="322" customWidth="1"/>
    <col min="6418" max="6419" width="7.90909090909091" style="322" customWidth="1"/>
    <col min="6420" max="6650" width="9" style="322"/>
    <col min="6651" max="6651" width="3.09090909090909" style="322" customWidth="1"/>
    <col min="6652" max="6652" width="7.63636363636364" style="322" customWidth="1"/>
    <col min="6653" max="6653" width="4.09090909090909" style="322" customWidth="1"/>
    <col min="6654" max="6654" width="17" style="322" customWidth="1"/>
    <col min="6655" max="6655" width="3.63636363636364" style="322" customWidth="1"/>
    <col min="6656" max="6656" width="9.09090909090909" style="322" customWidth="1"/>
    <col min="6657" max="6657" width="3.63636363636364" style="322" customWidth="1"/>
    <col min="6658" max="6658" width="4.63636363636364" style="322" customWidth="1"/>
    <col min="6659" max="6659" width="9.63636363636364" style="322" customWidth="1"/>
    <col min="6660" max="6660" width="10.0909090909091" style="322" customWidth="1"/>
    <col min="6661" max="6661" width="10.2727272727273" style="322" customWidth="1"/>
    <col min="6662" max="6662" width="4.63636363636364" style="322" customWidth="1"/>
    <col min="6663" max="6663" width="5" style="322" customWidth="1"/>
    <col min="6664" max="6664" width="11.0909090909091" style="322" customWidth="1"/>
    <col min="6665" max="6665" width="16.0909090909091" style="322" customWidth="1"/>
    <col min="6666" max="6666" width="4.72727272727273" style="322" customWidth="1"/>
    <col min="6667" max="6667" width="3.63636363636364" style="322" customWidth="1"/>
    <col min="6668" max="6668" width="5.09090909090909" style="322" customWidth="1"/>
    <col min="6669" max="6669" width="3.09090909090909" style="322" customWidth="1"/>
    <col min="6670" max="6670" width="4.63636363636364" style="322" customWidth="1"/>
    <col min="6671" max="6671" width="5" style="322" customWidth="1"/>
    <col min="6672" max="6673" width="9.72727272727273" style="322" customWidth="1"/>
    <col min="6674" max="6675" width="7.90909090909091" style="322" customWidth="1"/>
    <col min="6676" max="6906" width="9" style="322"/>
    <col min="6907" max="6907" width="3.09090909090909" style="322" customWidth="1"/>
    <col min="6908" max="6908" width="7.63636363636364" style="322" customWidth="1"/>
    <col min="6909" max="6909" width="4.09090909090909" style="322" customWidth="1"/>
    <col min="6910" max="6910" width="17" style="322" customWidth="1"/>
    <col min="6911" max="6911" width="3.63636363636364" style="322" customWidth="1"/>
    <col min="6912" max="6912" width="9.09090909090909" style="322" customWidth="1"/>
    <col min="6913" max="6913" width="3.63636363636364" style="322" customWidth="1"/>
    <col min="6914" max="6914" width="4.63636363636364" style="322" customWidth="1"/>
    <col min="6915" max="6915" width="9.63636363636364" style="322" customWidth="1"/>
    <col min="6916" max="6916" width="10.0909090909091" style="322" customWidth="1"/>
    <col min="6917" max="6917" width="10.2727272727273" style="322" customWidth="1"/>
    <col min="6918" max="6918" width="4.63636363636364" style="322" customWidth="1"/>
    <col min="6919" max="6919" width="5" style="322" customWidth="1"/>
    <col min="6920" max="6920" width="11.0909090909091" style="322" customWidth="1"/>
    <col min="6921" max="6921" width="16.0909090909091" style="322" customWidth="1"/>
    <col min="6922" max="6922" width="4.72727272727273" style="322" customWidth="1"/>
    <col min="6923" max="6923" width="3.63636363636364" style="322" customWidth="1"/>
    <col min="6924" max="6924" width="5.09090909090909" style="322" customWidth="1"/>
    <col min="6925" max="6925" width="3.09090909090909" style="322" customWidth="1"/>
    <col min="6926" max="6926" width="4.63636363636364" style="322" customWidth="1"/>
    <col min="6927" max="6927" width="5" style="322" customWidth="1"/>
    <col min="6928" max="6929" width="9.72727272727273" style="322" customWidth="1"/>
    <col min="6930" max="6931" width="7.90909090909091" style="322" customWidth="1"/>
    <col min="6932" max="7162" width="9" style="322"/>
    <col min="7163" max="7163" width="3.09090909090909" style="322" customWidth="1"/>
    <col min="7164" max="7164" width="7.63636363636364" style="322" customWidth="1"/>
    <col min="7165" max="7165" width="4.09090909090909" style="322" customWidth="1"/>
    <col min="7166" max="7166" width="17" style="322" customWidth="1"/>
    <col min="7167" max="7167" width="3.63636363636364" style="322" customWidth="1"/>
    <col min="7168" max="7168" width="9.09090909090909" style="322" customWidth="1"/>
    <col min="7169" max="7169" width="3.63636363636364" style="322" customWidth="1"/>
    <col min="7170" max="7170" width="4.63636363636364" style="322" customWidth="1"/>
    <col min="7171" max="7171" width="9.63636363636364" style="322" customWidth="1"/>
    <col min="7172" max="7172" width="10.0909090909091" style="322" customWidth="1"/>
    <col min="7173" max="7173" width="10.2727272727273" style="322" customWidth="1"/>
    <col min="7174" max="7174" width="4.63636363636364" style="322" customWidth="1"/>
    <col min="7175" max="7175" width="5" style="322" customWidth="1"/>
    <col min="7176" max="7176" width="11.0909090909091" style="322" customWidth="1"/>
    <col min="7177" max="7177" width="16.0909090909091" style="322" customWidth="1"/>
    <col min="7178" max="7178" width="4.72727272727273" style="322" customWidth="1"/>
    <col min="7179" max="7179" width="3.63636363636364" style="322" customWidth="1"/>
    <col min="7180" max="7180" width="5.09090909090909" style="322" customWidth="1"/>
    <col min="7181" max="7181" width="3.09090909090909" style="322" customWidth="1"/>
    <col min="7182" max="7182" width="4.63636363636364" style="322" customWidth="1"/>
    <col min="7183" max="7183" width="5" style="322" customWidth="1"/>
    <col min="7184" max="7185" width="9.72727272727273" style="322" customWidth="1"/>
    <col min="7186" max="7187" width="7.90909090909091" style="322" customWidth="1"/>
    <col min="7188" max="7418" width="9" style="322"/>
    <col min="7419" max="7419" width="3.09090909090909" style="322" customWidth="1"/>
    <col min="7420" max="7420" width="7.63636363636364" style="322" customWidth="1"/>
    <col min="7421" max="7421" width="4.09090909090909" style="322" customWidth="1"/>
    <col min="7422" max="7422" width="17" style="322" customWidth="1"/>
    <col min="7423" max="7423" width="3.63636363636364" style="322" customWidth="1"/>
    <col min="7424" max="7424" width="9.09090909090909" style="322" customWidth="1"/>
    <col min="7425" max="7425" width="3.63636363636364" style="322" customWidth="1"/>
    <col min="7426" max="7426" width="4.63636363636364" style="322" customWidth="1"/>
    <col min="7427" max="7427" width="9.63636363636364" style="322" customWidth="1"/>
    <col min="7428" max="7428" width="10.0909090909091" style="322" customWidth="1"/>
    <col min="7429" max="7429" width="10.2727272727273" style="322" customWidth="1"/>
    <col min="7430" max="7430" width="4.63636363636364" style="322" customWidth="1"/>
    <col min="7431" max="7431" width="5" style="322" customWidth="1"/>
    <col min="7432" max="7432" width="11.0909090909091" style="322" customWidth="1"/>
    <col min="7433" max="7433" width="16.0909090909091" style="322" customWidth="1"/>
    <col min="7434" max="7434" width="4.72727272727273" style="322" customWidth="1"/>
    <col min="7435" max="7435" width="3.63636363636364" style="322" customWidth="1"/>
    <col min="7436" max="7436" width="5.09090909090909" style="322" customWidth="1"/>
    <col min="7437" max="7437" width="3.09090909090909" style="322" customWidth="1"/>
    <col min="7438" max="7438" width="4.63636363636364" style="322" customWidth="1"/>
    <col min="7439" max="7439" width="5" style="322" customWidth="1"/>
    <col min="7440" max="7441" width="9.72727272727273" style="322" customWidth="1"/>
    <col min="7442" max="7443" width="7.90909090909091" style="322" customWidth="1"/>
    <col min="7444" max="7674" width="9" style="322"/>
    <col min="7675" max="7675" width="3.09090909090909" style="322" customWidth="1"/>
    <col min="7676" max="7676" width="7.63636363636364" style="322" customWidth="1"/>
    <col min="7677" max="7677" width="4.09090909090909" style="322" customWidth="1"/>
    <col min="7678" max="7678" width="17" style="322" customWidth="1"/>
    <col min="7679" max="7679" width="3.63636363636364" style="322" customWidth="1"/>
    <col min="7680" max="7680" width="9.09090909090909" style="322" customWidth="1"/>
    <col min="7681" max="7681" width="3.63636363636364" style="322" customWidth="1"/>
    <col min="7682" max="7682" width="4.63636363636364" style="322" customWidth="1"/>
    <col min="7683" max="7683" width="9.63636363636364" style="322" customWidth="1"/>
    <col min="7684" max="7684" width="10.0909090909091" style="322" customWidth="1"/>
    <col min="7685" max="7685" width="10.2727272727273" style="322" customWidth="1"/>
    <col min="7686" max="7686" width="4.63636363636364" style="322" customWidth="1"/>
    <col min="7687" max="7687" width="5" style="322" customWidth="1"/>
    <col min="7688" max="7688" width="11.0909090909091" style="322" customWidth="1"/>
    <col min="7689" max="7689" width="16.0909090909091" style="322" customWidth="1"/>
    <col min="7690" max="7690" width="4.72727272727273" style="322" customWidth="1"/>
    <col min="7691" max="7691" width="3.63636363636364" style="322" customWidth="1"/>
    <col min="7692" max="7692" width="5.09090909090909" style="322" customWidth="1"/>
    <col min="7693" max="7693" width="3.09090909090909" style="322" customWidth="1"/>
    <col min="7694" max="7694" width="4.63636363636364" style="322" customWidth="1"/>
    <col min="7695" max="7695" width="5" style="322" customWidth="1"/>
    <col min="7696" max="7697" width="9.72727272727273" style="322" customWidth="1"/>
    <col min="7698" max="7699" width="7.90909090909091" style="322" customWidth="1"/>
    <col min="7700" max="7930" width="9" style="322"/>
    <col min="7931" max="7931" width="3.09090909090909" style="322" customWidth="1"/>
    <col min="7932" max="7932" width="7.63636363636364" style="322" customWidth="1"/>
    <col min="7933" max="7933" width="4.09090909090909" style="322" customWidth="1"/>
    <col min="7934" max="7934" width="17" style="322" customWidth="1"/>
    <col min="7935" max="7935" width="3.63636363636364" style="322" customWidth="1"/>
    <col min="7936" max="7936" width="9.09090909090909" style="322" customWidth="1"/>
    <col min="7937" max="7937" width="3.63636363636364" style="322" customWidth="1"/>
    <col min="7938" max="7938" width="4.63636363636364" style="322" customWidth="1"/>
    <col min="7939" max="7939" width="9.63636363636364" style="322" customWidth="1"/>
    <col min="7940" max="7940" width="10.0909090909091" style="322" customWidth="1"/>
    <col min="7941" max="7941" width="10.2727272727273" style="322" customWidth="1"/>
    <col min="7942" max="7942" width="4.63636363636364" style="322" customWidth="1"/>
    <col min="7943" max="7943" width="5" style="322" customWidth="1"/>
    <col min="7944" max="7944" width="11.0909090909091" style="322" customWidth="1"/>
    <col min="7945" max="7945" width="16.0909090909091" style="322" customWidth="1"/>
    <col min="7946" max="7946" width="4.72727272727273" style="322" customWidth="1"/>
    <col min="7947" max="7947" width="3.63636363636364" style="322" customWidth="1"/>
    <col min="7948" max="7948" width="5.09090909090909" style="322" customWidth="1"/>
    <col min="7949" max="7949" width="3.09090909090909" style="322" customWidth="1"/>
    <col min="7950" max="7950" width="4.63636363636364" style="322" customWidth="1"/>
    <col min="7951" max="7951" width="5" style="322" customWidth="1"/>
    <col min="7952" max="7953" width="9.72727272727273" style="322" customWidth="1"/>
    <col min="7954" max="7955" width="7.90909090909091" style="322" customWidth="1"/>
    <col min="7956" max="8186" width="9" style="322"/>
    <col min="8187" max="8187" width="3.09090909090909" style="322" customWidth="1"/>
    <col min="8188" max="8188" width="7.63636363636364" style="322" customWidth="1"/>
    <col min="8189" max="8189" width="4.09090909090909" style="322" customWidth="1"/>
    <col min="8190" max="8190" width="17" style="322" customWidth="1"/>
    <col min="8191" max="8191" width="3.63636363636364" style="322" customWidth="1"/>
    <col min="8192" max="8192" width="9.09090909090909" style="322" customWidth="1"/>
    <col min="8193" max="8193" width="3.63636363636364" style="322" customWidth="1"/>
    <col min="8194" max="8194" width="4.63636363636364" style="322" customWidth="1"/>
    <col min="8195" max="8195" width="9.63636363636364" style="322" customWidth="1"/>
    <col min="8196" max="8196" width="10.0909090909091" style="322" customWidth="1"/>
    <col min="8197" max="8197" width="10.2727272727273" style="322" customWidth="1"/>
    <col min="8198" max="8198" width="4.63636363636364" style="322" customWidth="1"/>
    <col min="8199" max="8199" width="5" style="322" customWidth="1"/>
    <col min="8200" max="8200" width="11.0909090909091" style="322" customWidth="1"/>
    <col min="8201" max="8201" width="16.0909090909091" style="322" customWidth="1"/>
    <col min="8202" max="8202" width="4.72727272727273" style="322" customWidth="1"/>
    <col min="8203" max="8203" width="3.63636363636364" style="322" customWidth="1"/>
    <col min="8204" max="8204" width="5.09090909090909" style="322" customWidth="1"/>
    <col min="8205" max="8205" width="3.09090909090909" style="322" customWidth="1"/>
    <col min="8206" max="8206" width="4.63636363636364" style="322" customWidth="1"/>
    <col min="8207" max="8207" width="5" style="322" customWidth="1"/>
    <col min="8208" max="8209" width="9.72727272727273" style="322" customWidth="1"/>
    <col min="8210" max="8211" width="7.90909090909091" style="322" customWidth="1"/>
    <col min="8212" max="8442" width="9" style="322"/>
    <col min="8443" max="8443" width="3.09090909090909" style="322" customWidth="1"/>
    <col min="8444" max="8444" width="7.63636363636364" style="322" customWidth="1"/>
    <col min="8445" max="8445" width="4.09090909090909" style="322" customWidth="1"/>
    <col min="8446" max="8446" width="17" style="322" customWidth="1"/>
    <col min="8447" max="8447" width="3.63636363636364" style="322" customWidth="1"/>
    <col min="8448" max="8448" width="9.09090909090909" style="322" customWidth="1"/>
    <col min="8449" max="8449" width="3.63636363636364" style="322" customWidth="1"/>
    <col min="8450" max="8450" width="4.63636363636364" style="322" customWidth="1"/>
    <col min="8451" max="8451" width="9.63636363636364" style="322" customWidth="1"/>
    <col min="8452" max="8452" width="10.0909090909091" style="322" customWidth="1"/>
    <col min="8453" max="8453" width="10.2727272727273" style="322" customWidth="1"/>
    <col min="8454" max="8454" width="4.63636363636364" style="322" customWidth="1"/>
    <col min="8455" max="8455" width="5" style="322" customWidth="1"/>
    <col min="8456" max="8456" width="11.0909090909091" style="322" customWidth="1"/>
    <col min="8457" max="8457" width="16.0909090909091" style="322" customWidth="1"/>
    <col min="8458" max="8458" width="4.72727272727273" style="322" customWidth="1"/>
    <col min="8459" max="8459" width="3.63636363636364" style="322" customWidth="1"/>
    <col min="8460" max="8460" width="5.09090909090909" style="322" customWidth="1"/>
    <col min="8461" max="8461" width="3.09090909090909" style="322" customWidth="1"/>
    <col min="8462" max="8462" width="4.63636363636364" style="322" customWidth="1"/>
    <col min="8463" max="8463" width="5" style="322" customWidth="1"/>
    <col min="8464" max="8465" width="9.72727272727273" style="322" customWidth="1"/>
    <col min="8466" max="8467" width="7.90909090909091" style="322" customWidth="1"/>
    <col min="8468" max="8698" width="9" style="322"/>
    <col min="8699" max="8699" width="3.09090909090909" style="322" customWidth="1"/>
    <col min="8700" max="8700" width="7.63636363636364" style="322" customWidth="1"/>
    <col min="8701" max="8701" width="4.09090909090909" style="322" customWidth="1"/>
    <col min="8702" max="8702" width="17" style="322" customWidth="1"/>
    <col min="8703" max="8703" width="3.63636363636364" style="322" customWidth="1"/>
    <col min="8704" max="8704" width="9.09090909090909" style="322" customWidth="1"/>
    <col min="8705" max="8705" width="3.63636363636364" style="322" customWidth="1"/>
    <col min="8706" max="8706" width="4.63636363636364" style="322" customWidth="1"/>
    <col min="8707" max="8707" width="9.63636363636364" style="322" customWidth="1"/>
    <col min="8708" max="8708" width="10.0909090909091" style="322" customWidth="1"/>
    <col min="8709" max="8709" width="10.2727272727273" style="322" customWidth="1"/>
    <col min="8710" max="8710" width="4.63636363636364" style="322" customWidth="1"/>
    <col min="8711" max="8711" width="5" style="322" customWidth="1"/>
    <col min="8712" max="8712" width="11.0909090909091" style="322" customWidth="1"/>
    <col min="8713" max="8713" width="16.0909090909091" style="322" customWidth="1"/>
    <col min="8714" max="8714" width="4.72727272727273" style="322" customWidth="1"/>
    <col min="8715" max="8715" width="3.63636363636364" style="322" customWidth="1"/>
    <col min="8716" max="8716" width="5.09090909090909" style="322" customWidth="1"/>
    <col min="8717" max="8717" width="3.09090909090909" style="322" customWidth="1"/>
    <col min="8718" max="8718" width="4.63636363636364" style="322" customWidth="1"/>
    <col min="8719" max="8719" width="5" style="322" customWidth="1"/>
    <col min="8720" max="8721" width="9.72727272727273" style="322" customWidth="1"/>
    <col min="8722" max="8723" width="7.90909090909091" style="322" customWidth="1"/>
    <col min="8724" max="8954" width="9" style="322"/>
    <col min="8955" max="8955" width="3.09090909090909" style="322" customWidth="1"/>
    <col min="8956" max="8956" width="7.63636363636364" style="322" customWidth="1"/>
    <col min="8957" max="8957" width="4.09090909090909" style="322" customWidth="1"/>
    <col min="8958" max="8958" width="17" style="322" customWidth="1"/>
    <col min="8959" max="8959" width="3.63636363636364" style="322" customWidth="1"/>
    <col min="8960" max="8960" width="9.09090909090909" style="322" customWidth="1"/>
    <col min="8961" max="8961" width="3.63636363636364" style="322" customWidth="1"/>
    <col min="8962" max="8962" width="4.63636363636364" style="322" customWidth="1"/>
    <col min="8963" max="8963" width="9.63636363636364" style="322" customWidth="1"/>
    <col min="8964" max="8964" width="10.0909090909091" style="322" customWidth="1"/>
    <col min="8965" max="8965" width="10.2727272727273" style="322" customWidth="1"/>
    <col min="8966" max="8966" width="4.63636363636364" style="322" customWidth="1"/>
    <col min="8967" max="8967" width="5" style="322" customWidth="1"/>
    <col min="8968" max="8968" width="11.0909090909091" style="322" customWidth="1"/>
    <col min="8969" max="8969" width="16.0909090909091" style="322" customWidth="1"/>
    <col min="8970" max="8970" width="4.72727272727273" style="322" customWidth="1"/>
    <col min="8971" max="8971" width="3.63636363636364" style="322" customWidth="1"/>
    <col min="8972" max="8972" width="5.09090909090909" style="322" customWidth="1"/>
    <col min="8973" max="8973" width="3.09090909090909" style="322" customWidth="1"/>
    <col min="8974" max="8974" width="4.63636363636364" style="322" customWidth="1"/>
    <col min="8975" max="8975" width="5" style="322" customWidth="1"/>
    <col min="8976" max="8977" width="9.72727272727273" style="322" customWidth="1"/>
    <col min="8978" max="8979" width="7.90909090909091" style="322" customWidth="1"/>
    <col min="8980" max="9210" width="9" style="322"/>
    <col min="9211" max="9211" width="3.09090909090909" style="322" customWidth="1"/>
    <col min="9212" max="9212" width="7.63636363636364" style="322" customWidth="1"/>
    <col min="9213" max="9213" width="4.09090909090909" style="322" customWidth="1"/>
    <col min="9214" max="9214" width="17" style="322" customWidth="1"/>
    <col min="9215" max="9215" width="3.63636363636364" style="322" customWidth="1"/>
    <col min="9216" max="9216" width="9.09090909090909" style="322" customWidth="1"/>
    <col min="9217" max="9217" width="3.63636363636364" style="322" customWidth="1"/>
    <col min="9218" max="9218" width="4.63636363636364" style="322" customWidth="1"/>
    <col min="9219" max="9219" width="9.63636363636364" style="322" customWidth="1"/>
    <col min="9220" max="9220" width="10.0909090909091" style="322" customWidth="1"/>
    <col min="9221" max="9221" width="10.2727272727273" style="322" customWidth="1"/>
    <col min="9222" max="9222" width="4.63636363636364" style="322" customWidth="1"/>
    <col min="9223" max="9223" width="5" style="322" customWidth="1"/>
    <col min="9224" max="9224" width="11.0909090909091" style="322" customWidth="1"/>
    <col min="9225" max="9225" width="16.0909090909091" style="322" customWidth="1"/>
    <col min="9226" max="9226" width="4.72727272727273" style="322" customWidth="1"/>
    <col min="9227" max="9227" width="3.63636363636364" style="322" customWidth="1"/>
    <col min="9228" max="9228" width="5.09090909090909" style="322" customWidth="1"/>
    <col min="9229" max="9229" width="3.09090909090909" style="322" customWidth="1"/>
    <col min="9230" max="9230" width="4.63636363636364" style="322" customWidth="1"/>
    <col min="9231" max="9231" width="5" style="322" customWidth="1"/>
    <col min="9232" max="9233" width="9.72727272727273" style="322" customWidth="1"/>
    <col min="9234" max="9235" width="7.90909090909091" style="322" customWidth="1"/>
    <col min="9236" max="9466" width="9" style="322"/>
    <col min="9467" max="9467" width="3.09090909090909" style="322" customWidth="1"/>
    <col min="9468" max="9468" width="7.63636363636364" style="322" customWidth="1"/>
    <col min="9469" max="9469" width="4.09090909090909" style="322" customWidth="1"/>
    <col min="9470" max="9470" width="17" style="322" customWidth="1"/>
    <col min="9471" max="9471" width="3.63636363636364" style="322" customWidth="1"/>
    <col min="9472" max="9472" width="9.09090909090909" style="322" customWidth="1"/>
    <col min="9473" max="9473" width="3.63636363636364" style="322" customWidth="1"/>
    <col min="9474" max="9474" width="4.63636363636364" style="322" customWidth="1"/>
    <col min="9475" max="9475" width="9.63636363636364" style="322" customWidth="1"/>
    <col min="9476" max="9476" width="10.0909090909091" style="322" customWidth="1"/>
    <col min="9477" max="9477" width="10.2727272727273" style="322" customWidth="1"/>
    <col min="9478" max="9478" width="4.63636363636364" style="322" customWidth="1"/>
    <col min="9479" max="9479" width="5" style="322" customWidth="1"/>
    <col min="9480" max="9480" width="11.0909090909091" style="322" customWidth="1"/>
    <col min="9481" max="9481" width="16.0909090909091" style="322" customWidth="1"/>
    <col min="9482" max="9482" width="4.72727272727273" style="322" customWidth="1"/>
    <col min="9483" max="9483" width="3.63636363636364" style="322" customWidth="1"/>
    <col min="9484" max="9484" width="5.09090909090909" style="322" customWidth="1"/>
    <col min="9485" max="9485" width="3.09090909090909" style="322" customWidth="1"/>
    <col min="9486" max="9486" width="4.63636363636364" style="322" customWidth="1"/>
    <col min="9487" max="9487" width="5" style="322" customWidth="1"/>
    <col min="9488" max="9489" width="9.72727272727273" style="322" customWidth="1"/>
    <col min="9490" max="9491" width="7.90909090909091" style="322" customWidth="1"/>
    <col min="9492" max="9722" width="9" style="322"/>
    <col min="9723" max="9723" width="3.09090909090909" style="322" customWidth="1"/>
    <col min="9724" max="9724" width="7.63636363636364" style="322" customWidth="1"/>
    <col min="9725" max="9725" width="4.09090909090909" style="322" customWidth="1"/>
    <col min="9726" max="9726" width="17" style="322" customWidth="1"/>
    <col min="9727" max="9727" width="3.63636363636364" style="322" customWidth="1"/>
    <col min="9728" max="9728" width="9.09090909090909" style="322" customWidth="1"/>
    <col min="9729" max="9729" width="3.63636363636364" style="322" customWidth="1"/>
    <col min="9730" max="9730" width="4.63636363636364" style="322" customWidth="1"/>
    <col min="9731" max="9731" width="9.63636363636364" style="322" customWidth="1"/>
    <col min="9732" max="9732" width="10.0909090909091" style="322" customWidth="1"/>
    <col min="9733" max="9733" width="10.2727272727273" style="322" customWidth="1"/>
    <col min="9734" max="9734" width="4.63636363636364" style="322" customWidth="1"/>
    <col min="9735" max="9735" width="5" style="322" customWidth="1"/>
    <col min="9736" max="9736" width="11.0909090909091" style="322" customWidth="1"/>
    <col min="9737" max="9737" width="16.0909090909091" style="322" customWidth="1"/>
    <col min="9738" max="9738" width="4.72727272727273" style="322" customWidth="1"/>
    <col min="9739" max="9739" width="3.63636363636364" style="322" customWidth="1"/>
    <col min="9740" max="9740" width="5.09090909090909" style="322" customWidth="1"/>
    <col min="9741" max="9741" width="3.09090909090909" style="322" customWidth="1"/>
    <col min="9742" max="9742" width="4.63636363636364" style="322" customWidth="1"/>
    <col min="9743" max="9743" width="5" style="322" customWidth="1"/>
    <col min="9744" max="9745" width="9.72727272727273" style="322" customWidth="1"/>
    <col min="9746" max="9747" width="7.90909090909091" style="322" customWidth="1"/>
    <col min="9748" max="9978" width="9" style="322"/>
    <col min="9979" max="9979" width="3.09090909090909" style="322" customWidth="1"/>
    <col min="9980" max="9980" width="7.63636363636364" style="322" customWidth="1"/>
    <col min="9981" max="9981" width="4.09090909090909" style="322" customWidth="1"/>
    <col min="9982" max="9982" width="17" style="322" customWidth="1"/>
    <col min="9983" max="9983" width="3.63636363636364" style="322" customWidth="1"/>
    <col min="9984" max="9984" width="9.09090909090909" style="322" customWidth="1"/>
    <col min="9985" max="9985" width="3.63636363636364" style="322" customWidth="1"/>
    <col min="9986" max="9986" width="4.63636363636364" style="322" customWidth="1"/>
    <col min="9987" max="9987" width="9.63636363636364" style="322" customWidth="1"/>
    <col min="9988" max="9988" width="10.0909090909091" style="322" customWidth="1"/>
    <col min="9989" max="9989" width="10.2727272727273" style="322" customWidth="1"/>
    <col min="9990" max="9990" width="4.63636363636364" style="322" customWidth="1"/>
    <col min="9991" max="9991" width="5" style="322" customWidth="1"/>
    <col min="9992" max="9992" width="11.0909090909091" style="322" customWidth="1"/>
    <col min="9993" max="9993" width="16.0909090909091" style="322" customWidth="1"/>
    <col min="9994" max="9994" width="4.72727272727273" style="322" customWidth="1"/>
    <col min="9995" max="9995" width="3.63636363636364" style="322" customWidth="1"/>
    <col min="9996" max="9996" width="5.09090909090909" style="322" customWidth="1"/>
    <col min="9997" max="9997" width="3.09090909090909" style="322" customWidth="1"/>
    <col min="9998" max="9998" width="4.63636363636364" style="322" customWidth="1"/>
    <col min="9999" max="9999" width="5" style="322" customWidth="1"/>
    <col min="10000" max="10001" width="9.72727272727273" style="322" customWidth="1"/>
    <col min="10002" max="10003" width="7.90909090909091" style="322" customWidth="1"/>
    <col min="10004" max="10234" width="9" style="322"/>
    <col min="10235" max="10235" width="3.09090909090909" style="322" customWidth="1"/>
    <col min="10236" max="10236" width="7.63636363636364" style="322" customWidth="1"/>
    <col min="10237" max="10237" width="4.09090909090909" style="322" customWidth="1"/>
    <col min="10238" max="10238" width="17" style="322" customWidth="1"/>
    <col min="10239" max="10239" width="3.63636363636364" style="322" customWidth="1"/>
    <col min="10240" max="10240" width="9.09090909090909" style="322" customWidth="1"/>
    <col min="10241" max="10241" width="3.63636363636364" style="322" customWidth="1"/>
    <col min="10242" max="10242" width="4.63636363636364" style="322" customWidth="1"/>
    <col min="10243" max="10243" width="9.63636363636364" style="322" customWidth="1"/>
    <col min="10244" max="10244" width="10.0909090909091" style="322" customWidth="1"/>
    <col min="10245" max="10245" width="10.2727272727273" style="322" customWidth="1"/>
    <col min="10246" max="10246" width="4.63636363636364" style="322" customWidth="1"/>
    <col min="10247" max="10247" width="5" style="322" customWidth="1"/>
    <col min="10248" max="10248" width="11.0909090909091" style="322" customWidth="1"/>
    <col min="10249" max="10249" width="16.0909090909091" style="322" customWidth="1"/>
    <col min="10250" max="10250" width="4.72727272727273" style="322" customWidth="1"/>
    <col min="10251" max="10251" width="3.63636363636364" style="322" customWidth="1"/>
    <col min="10252" max="10252" width="5.09090909090909" style="322" customWidth="1"/>
    <col min="10253" max="10253" width="3.09090909090909" style="322" customWidth="1"/>
    <col min="10254" max="10254" width="4.63636363636364" style="322" customWidth="1"/>
    <col min="10255" max="10255" width="5" style="322" customWidth="1"/>
    <col min="10256" max="10257" width="9.72727272727273" style="322" customWidth="1"/>
    <col min="10258" max="10259" width="7.90909090909091" style="322" customWidth="1"/>
    <col min="10260" max="10490" width="9" style="322"/>
    <col min="10491" max="10491" width="3.09090909090909" style="322" customWidth="1"/>
    <col min="10492" max="10492" width="7.63636363636364" style="322" customWidth="1"/>
    <col min="10493" max="10493" width="4.09090909090909" style="322" customWidth="1"/>
    <col min="10494" max="10494" width="17" style="322" customWidth="1"/>
    <col min="10495" max="10495" width="3.63636363636364" style="322" customWidth="1"/>
    <col min="10496" max="10496" width="9.09090909090909" style="322" customWidth="1"/>
    <col min="10497" max="10497" width="3.63636363636364" style="322" customWidth="1"/>
    <col min="10498" max="10498" width="4.63636363636364" style="322" customWidth="1"/>
    <col min="10499" max="10499" width="9.63636363636364" style="322" customWidth="1"/>
    <col min="10500" max="10500" width="10.0909090909091" style="322" customWidth="1"/>
    <col min="10501" max="10501" width="10.2727272727273" style="322" customWidth="1"/>
    <col min="10502" max="10502" width="4.63636363636364" style="322" customWidth="1"/>
    <col min="10503" max="10503" width="5" style="322" customWidth="1"/>
    <col min="10504" max="10504" width="11.0909090909091" style="322" customWidth="1"/>
    <col min="10505" max="10505" width="16.0909090909091" style="322" customWidth="1"/>
    <col min="10506" max="10506" width="4.72727272727273" style="322" customWidth="1"/>
    <col min="10507" max="10507" width="3.63636363636364" style="322" customWidth="1"/>
    <col min="10508" max="10508" width="5.09090909090909" style="322" customWidth="1"/>
    <col min="10509" max="10509" width="3.09090909090909" style="322" customWidth="1"/>
    <col min="10510" max="10510" width="4.63636363636364" style="322" customWidth="1"/>
    <col min="10511" max="10511" width="5" style="322" customWidth="1"/>
    <col min="10512" max="10513" width="9.72727272727273" style="322" customWidth="1"/>
    <col min="10514" max="10515" width="7.90909090909091" style="322" customWidth="1"/>
    <col min="10516" max="10746" width="9" style="322"/>
    <col min="10747" max="10747" width="3.09090909090909" style="322" customWidth="1"/>
    <col min="10748" max="10748" width="7.63636363636364" style="322" customWidth="1"/>
    <col min="10749" max="10749" width="4.09090909090909" style="322" customWidth="1"/>
    <col min="10750" max="10750" width="17" style="322" customWidth="1"/>
    <col min="10751" max="10751" width="3.63636363636364" style="322" customWidth="1"/>
    <col min="10752" max="10752" width="9.09090909090909" style="322" customWidth="1"/>
    <col min="10753" max="10753" width="3.63636363636364" style="322" customWidth="1"/>
    <col min="10754" max="10754" width="4.63636363636364" style="322" customWidth="1"/>
    <col min="10755" max="10755" width="9.63636363636364" style="322" customWidth="1"/>
    <col min="10756" max="10756" width="10.0909090909091" style="322" customWidth="1"/>
    <col min="10757" max="10757" width="10.2727272727273" style="322" customWidth="1"/>
    <col min="10758" max="10758" width="4.63636363636364" style="322" customWidth="1"/>
    <col min="10759" max="10759" width="5" style="322" customWidth="1"/>
    <col min="10760" max="10760" width="11.0909090909091" style="322" customWidth="1"/>
    <col min="10761" max="10761" width="16.0909090909091" style="322" customWidth="1"/>
    <col min="10762" max="10762" width="4.72727272727273" style="322" customWidth="1"/>
    <col min="10763" max="10763" width="3.63636363636364" style="322" customWidth="1"/>
    <col min="10764" max="10764" width="5.09090909090909" style="322" customWidth="1"/>
    <col min="10765" max="10765" width="3.09090909090909" style="322" customWidth="1"/>
    <col min="10766" max="10766" width="4.63636363636364" style="322" customWidth="1"/>
    <col min="10767" max="10767" width="5" style="322" customWidth="1"/>
    <col min="10768" max="10769" width="9.72727272727273" style="322" customWidth="1"/>
    <col min="10770" max="10771" width="7.90909090909091" style="322" customWidth="1"/>
    <col min="10772" max="11002" width="9" style="322"/>
    <col min="11003" max="11003" width="3.09090909090909" style="322" customWidth="1"/>
    <col min="11004" max="11004" width="7.63636363636364" style="322" customWidth="1"/>
    <col min="11005" max="11005" width="4.09090909090909" style="322" customWidth="1"/>
    <col min="11006" max="11006" width="17" style="322" customWidth="1"/>
    <col min="11007" max="11007" width="3.63636363636364" style="322" customWidth="1"/>
    <col min="11008" max="11008" width="9.09090909090909" style="322" customWidth="1"/>
    <col min="11009" max="11009" width="3.63636363636364" style="322" customWidth="1"/>
    <col min="11010" max="11010" width="4.63636363636364" style="322" customWidth="1"/>
    <col min="11011" max="11011" width="9.63636363636364" style="322" customWidth="1"/>
    <col min="11012" max="11012" width="10.0909090909091" style="322" customWidth="1"/>
    <col min="11013" max="11013" width="10.2727272727273" style="322" customWidth="1"/>
    <col min="11014" max="11014" width="4.63636363636364" style="322" customWidth="1"/>
    <col min="11015" max="11015" width="5" style="322" customWidth="1"/>
    <col min="11016" max="11016" width="11.0909090909091" style="322" customWidth="1"/>
    <col min="11017" max="11017" width="16.0909090909091" style="322" customWidth="1"/>
    <col min="11018" max="11018" width="4.72727272727273" style="322" customWidth="1"/>
    <col min="11019" max="11019" width="3.63636363636364" style="322" customWidth="1"/>
    <col min="11020" max="11020" width="5.09090909090909" style="322" customWidth="1"/>
    <col min="11021" max="11021" width="3.09090909090909" style="322" customWidth="1"/>
    <col min="11022" max="11022" width="4.63636363636364" style="322" customWidth="1"/>
    <col min="11023" max="11023" width="5" style="322" customWidth="1"/>
    <col min="11024" max="11025" width="9.72727272727273" style="322" customWidth="1"/>
    <col min="11026" max="11027" width="7.90909090909091" style="322" customWidth="1"/>
    <col min="11028" max="11258" width="9" style="322"/>
    <col min="11259" max="11259" width="3.09090909090909" style="322" customWidth="1"/>
    <col min="11260" max="11260" width="7.63636363636364" style="322" customWidth="1"/>
    <col min="11261" max="11261" width="4.09090909090909" style="322" customWidth="1"/>
    <col min="11262" max="11262" width="17" style="322" customWidth="1"/>
    <col min="11263" max="11263" width="3.63636363636364" style="322" customWidth="1"/>
    <col min="11264" max="11264" width="9.09090909090909" style="322" customWidth="1"/>
    <col min="11265" max="11265" width="3.63636363636364" style="322" customWidth="1"/>
    <col min="11266" max="11266" width="4.63636363636364" style="322" customWidth="1"/>
    <col min="11267" max="11267" width="9.63636363636364" style="322" customWidth="1"/>
    <col min="11268" max="11268" width="10.0909090909091" style="322" customWidth="1"/>
    <col min="11269" max="11269" width="10.2727272727273" style="322" customWidth="1"/>
    <col min="11270" max="11270" width="4.63636363636364" style="322" customWidth="1"/>
    <col min="11271" max="11271" width="5" style="322" customWidth="1"/>
    <col min="11272" max="11272" width="11.0909090909091" style="322" customWidth="1"/>
    <col min="11273" max="11273" width="16.0909090909091" style="322" customWidth="1"/>
    <col min="11274" max="11274" width="4.72727272727273" style="322" customWidth="1"/>
    <col min="11275" max="11275" width="3.63636363636364" style="322" customWidth="1"/>
    <col min="11276" max="11276" width="5.09090909090909" style="322" customWidth="1"/>
    <col min="11277" max="11277" width="3.09090909090909" style="322" customWidth="1"/>
    <col min="11278" max="11278" width="4.63636363636364" style="322" customWidth="1"/>
    <col min="11279" max="11279" width="5" style="322" customWidth="1"/>
    <col min="11280" max="11281" width="9.72727272727273" style="322" customWidth="1"/>
    <col min="11282" max="11283" width="7.90909090909091" style="322" customWidth="1"/>
    <col min="11284" max="11514" width="9" style="322"/>
    <col min="11515" max="11515" width="3.09090909090909" style="322" customWidth="1"/>
    <col min="11516" max="11516" width="7.63636363636364" style="322" customWidth="1"/>
    <col min="11517" max="11517" width="4.09090909090909" style="322" customWidth="1"/>
    <col min="11518" max="11518" width="17" style="322" customWidth="1"/>
    <col min="11519" max="11519" width="3.63636363636364" style="322" customWidth="1"/>
    <col min="11520" max="11520" width="9.09090909090909" style="322" customWidth="1"/>
    <col min="11521" max="11521" width="3.63636363636364" style="322" customWidth="1"/>
    <col min="11522" max="11522" width="4.63636363636364" style="322" customWidth="1"/>
    <col min="11523" max="11523" width="9.63636363636364" style="322" customWidth="1"/>
    <col min="11524" max="11524" width="10.0909090909091" style="322" customWidth="1"/>
    <col min="11525" max="11525" width="10.2727272727273" style="322" customWidth="1"/>
    <col min="11526" max="11526" width="4.63636363636364" style="322" customWidth="1"/>
    <col min="11527" max="11527" width="5" style="322" customWidth="1"/>
    <col min="11528" max="11528" width="11.0909090909091" style="322" customWidth="1"/>
    <col min="11529" max="11529" width="16.0909090909091" style="322" customWidth="1"/>
    <col min="11530" max="11530" width="4.72727272727273" style="322" customWidth="1"/>
    <col min="11531" max="11531" width="3.63636363636364" style="322" customWidth="1"/>
    <col min="11532" max="11532" width="5.09090909090909" style="322" customWidth="1"/>
    <col min="11533" max="11533" width="3.09090909090909" style="322" customWidth="1"/>
    <col min="11534" max="11534" width="4.63636363636364" style="322" customWidth="1"/>
    <col min="11535" max="11535" width="5" style="322" customWidth="1"/>
    <col min="11536" max="11537" width="9.72727272727273" style="322" customWidth="1"/>
    <col min="11538" max="11539" width="7.90909090909091" style="322" customWidth="1"/>
    <col min="11540" max="11770" width="9" style="322"/>
    <col min="11771" max="11771" width="3.09090909090909" style="322" customWidth="1"/>
    <col min="11772" max="11772" width="7.63636363636364" style="322" customWidth="1"/>
    <col min="11773" max="11773" width="4.09090909090909" style="322" customWidth="1"/>
    <col min="11774" max="11774" width="17" style="322" customWidth="1"/>
    <col min="11775" max="11775" width="3.63636363636364" style="322" customWidth="1"/>
    <col min="11776" max="11776" width="9.09090909090909" style="322" customWidth="1"/>
    <col min="11777" max="11777" width="3.63636363636364" style="322" customWidth="1"/>
    <col min="11778" max="11778" width="4.63636363636364" style="322" customWidth="1"/>
    <col min="11779" max="11779" width="9.63636363636364" style="322" customWidth="1"/>
    <col min="11780" max="11780" width="10.0909090909091" style="322" customWidth="1"/>
    <col min="11781" max="11781" width="10.2727272727273" style="322" customWidth="1"/>
    <col min="11782" max="11782" width="4.63636363636364" style="322" customWidth="1"/>
    <col min="11783" max="11783" width="5" style="322" customWidth="1"/>
    <col min="11784" max="11784" width="11.0909090909091" style="322" customWidth="1"/>
    <col min="11785" max="11785" width="16.0909090909091" style="322" customWidth="1"/>
    <col min="11786" max="11786" width="4.72727272727273" style="322" customWidth="1"/>
    <col min="11787" max="11787" width="3.63636363636364" style="322" customWidth="1"/>
    <col min="11788" max="11788" width="5.09090909090909" style="322" customWidth="1"/>
    <col min="11789" max="11789" width="3.09090909090909" style="322" customWidth="1"/>
    <col min="11790" max="11790" width="4.63636363636364" style="322" customWidth="1"/>
    <col min="11791" max="11791" width="5" style="322" customWidth="1"/>
    <col min="11792" max="11793" width="9.72727272727273" style="322" customWidth="1"/>
    <col min="11794" max="11795" width="7.90909090909091" style="322" customWidth="1"/>
    <col min="11796" max="12026" width="9" style="322"/>
    <col min="12027" max="12027" width="3.09090909090909" style="322" customWidth="1"/>
    <col min="12028" max="12028" width="7.63636363636364" style="322" customWidth="1"/>
    <col min="12029" max="12029" width="4.09090909090909" style="322" customWidth="1"/>
    <col min="12030" max="12030" width="17" style="322" customWidth="1"/>
    <col min="12031" max="12031" width="3.63636363636364" style="322" customWidth="1"/>
    <col min="12032" max="12032" width="9.09090909090909" style="322" customWidth="1"/>
    <col min="12033" max="12033" width="3.63636363636364" style="322" customWidth="1"/>
    <col min="12034" max="12034" width="4.63636363636364" style="322" customWidth="1"/>
    <col min="12035" max="12035" width="9.63636363636364" style="322" customWidth="1"/>
    <col min="12036" max="12036" width="10.0909090909091" style="322" customWidth="1"/>
    <col min="12037" max="12037" width="10.2727272727273" style="322" customWidth="1"/>
    <col min="12038" max="12038" width="4.63636363636364" style="322" customWidth="1"/>
    <col min="12039" max="12039" width="5" style="322" customWidth="1"/>
    <col min="12040" max="12040" width="11.0909090909091" style="322" customWidth="1"/>
    <col min="12041" max="12041" width="16.0909090909091" style="322" customWidth="1"/>
    <col min="12042" max="12042" width="4.72727272727273" style="322" customWidth="1"/>
    <col min="12043" max="12043" width="3.63636363636364" style="322" customWidth="1"/>
    <col min="12044" max="12044" width="5.09090909090909" style="322" customWidth="1"/>
    <col min="12045" max="12045" width="3.09090909090909" style="322" customWidth="1"/>
    <col min="12046" max="12046" width="4.63636363636364" style="322" customWidth="1"/>
    <col min="12047" max="12047" width="5" style="322" customWidth="1"/>
    <col min="12048" max="12049" width="9.72727272727273" style="322" customWidth="1"/>
    <col min="12050" max="12051" width="7.90909090909091" style="322" customWidth="1"/>
    <col min="12052" max="12282" width="9" style="322"/>
    <col min="12283" max="12283" width="3.09090909090909" style="322" customWidth="1"/>
    <col min="12284" max="12284" width="7.63636363636364" style="322" customWidth="1"/>
    <col min="12285" max="12285" width="4.09090909090909" style="322" customWidth="1"/>
    <col min="12286" max="12286" width="17" style="322" customWidth="1"/>
    <col min="12287" max="12287" width="3.63636363636364" style="322" customWidth="1"/>
    <col min="12288" max="12288" width="9.09090909090909" style="322" customWidth="1"/>
    <col min="12289" max="12289" width="3.63636363636364" style="322" customWidth="1"/>
    <col min="12290" max="12290" width="4.63636363636364" style="322" customWidth="1"/>
    <col min="12291" max="12291" width="9.63636363636364" style="322" customWidth="1"/>
    <col min="12292" max="12292" width="10.0909090909091" style="322" customWidth="1"/>
    <col min="12293" max="12293" width="10.2727272727273" style="322" customWidth="1"/>
    <col min="12294" max="12294" width="4.63636363636364" style="322" customWidth="1"/>
    <col min="12295" max="12295" width="5" style="322" customWidth="1"/>
    <col min="12296" max="12296" width="11.0909090909091" style="322" customWidth="1"/>
    <col min="12297" max="12297" width="16.0909090909091" style="322" customWidth="1"/>
    <col min="12298" max="12298" width="4.72727272727273" style="322" customWidth="1"/>
    <col min="12299" max="12299" width="3.63636363636364" style="322" customWidth="1"/>
    <col min="12300" max="12300" width="5.09090909090909" style="322" customWidth="1"/>
    <col min="12301" max="12301" width="3.09090909090909" style="322" customWidth="1"/>
    <col min="12302" max="12302" width="4.63636363636364" style="322" customWidth="1"/>
    <col min="12303" max="12303" width="5" style="322" customWidth="1"/>
    <col min="12304" max="12305" width="9.72727272727273" style="322" customWidth="1"/>
    <col min="12306" max="12307" width="7.90909090909091" style="322" customWidth="1"/>
    <col min="12308" max="12538" width="9" style="322"/>
    <col min="12539" max="12539" width="3.09090909090909" style="322" customWidth="1"/>
    <col min="12540" max="12540" width="7.63636363636364" style="322" customWidth="1"/>
    <col min="12541" max="12541" width="4.09090909090909" style="322" customWidth="1"/>
    <col min="12542" max="12542" width="17" style="322" customWidth="1"/>
    <col min="12543" max="12543" width="3.63636363636364" style="322" customWidth="1"/>
    <col min="12544" max="12544" width="9.09090909090909" style="322" customWidth="1"/>
    <col min="12545" max="12545" width="3.63636363636364" style="322" customWidth="1"/>
    <col min="12546" max="12546" width="4.63636363636364" style="322" customWidth="1"/>
    <col min="12547" max="12547" width="9.63636363636364" style="322" customWidth="1"/>
    <col min="12548" max="12548" width="10.0909090909091" style="322" customWidth="1"/>
    <col min="12549" max="12549" width="10.2727272727273" style="322" customWidth="1"/>
    <col min="12550" max="12550" width="4.63636363636364" style="322" customWidth="1"/>
    <col min="12551" max="12551" width="5" style="322" customWidth="1"/>
    <col min="12552" max="12552" width="11.0909090909091" style="322" customWidth="1"/>
    <col min="12553" max="12553" width="16.0909090909091" style="322" customWidth="1"/>
    <col min="12554" max="12554" width="4.72727272727273" style="322" customWidth="1"/>
    <col min="12555" max="12555" width="3.63636363636364" style="322" customWidth="1"/>
    <col min="12556" max="12556" width="5.09090909090909" style="322" customWidth="1"/>
    <col min="12557" max="12557" width="3.09090909090909" style="322" customWidth="1"/>
    <col min="12558" max="12558" width="4.63636363636364" style="322" customWidth="1"/>
    <col min="12559" max="12559" width="5" style="322" customWidth="1"/>
    <col min="12560" max="12561" width="9.72727272727273" style="322" customWidth="1"/>
    <col min="12562" max="12563" width="7.90909090909091" style="322" customWidth="1"/>
    <col min="12564" max="12794" width="9" style="322"/>
    <col min="12795" max="12795" width="3.09090909090909" style="322" customWidth="1"/>
    <col min="12796" max="12796" width="7.63636363636364" style="322" customWidth="1"/>
    <col min="12797" max="12797" width="4.09090909090909" style="322" customWidth="1"/>
    <col min="12798" max="12798" width="17" style="322" customWidth="1"/>
    <col min="12799" max="12799" width="3.63636363636364" style="322" customWidth="1"/>
    <col min="12800" max="12800" width="9.09090909090909" style="322" customWidth="1"/>
    <col min="12801" max="12801" width="3.63636363636364" style="322" customWidth="1"/>
    <col min="12802" max="12802" width="4.63636363636364" style="322" customWidth="1"/>
    <col min="12803" max="12803" width="9.63636363636364" style="322" customWidth="1"/>
    <col min="12804" max="12804" width="10.0909090909091" style="322" customWidth="1"/>
    <col min="12805" max="12805" width="10.2727272727273" style="322" customWidth="1"/>
    <col min="12806" max="12806" width="4.63636363636364" style="322" customWidth="1"/>
    <col min="12807" max="12807" width="5" style="322" customWidth="1"/>
    <col min="12808" max="12808" width="11.0909090909091" style="322" customWidth="1"/>
    <col min="12809" max="12809" width="16.0909090909091" style="322" customWidth="1"/>
    <col min="12810" max="12810" width="4.72727272727273" style="322" customWidth="1"/>
    <col min="12811" max="12811" width="3.63636363636364" style="322" customWidth="1"/>
    <col min="12812" max="12812" width="5.09090909090909" style="322" customWidth="1"/>
    <col min="12813" max="12813" width="3.09090909090909" style="322" customWidth="1"/>
    <col min="12814" max="12814" width="4.63636363636364" style="322" customWidth="1"/>
    <col min="12815" max="12815" width="5" style="322" customWidth="1"/>
    <col min="12816" max="12817" width="9.72727272727273" style="322" customWidth="1"/>
    <col min="12818" max="12819" width="7.90909090909091" style="322" customWidth="1"/>
    <col min="12820" max="13050" width="9" style="322"/>
    <col min="13051" max="13051" width="3.09090909090909" style="322" customWidth="1"/>
    <col min="13052" max="13052" width="7.63636363636364" style="322" customWidth="1"/>
    <col min="13053" max="13053" width="4.09090909090909" style="322" customWidth="1"/>
    <col min="13054" max="13054" width="17" style="322" customWidth="1"/>
    <col min="13055" max="13055" width="3.63636363636364" style="322" customWidth="1"/>
    <col min="13056" max="13056" width="9.09090909090909" style="322" customWidth="1"/>
    <col min="13057" max="13057" width="3.63636363636364" style="322" customWidth="1"/>
    <col min="13058" max="13058" width="4.63636363636364" style="322" customWidth="1"/>
    <col min="13059" max="13059" width="9.63636363636364" style="322" customWidth="1"/>
    <col min="13060" max="13060" width="10.0909090909091" style="322" customWidth="1"/>
    <col min="13061" max="13061" width="10.2727272727273" style="322" customWidth="1"/>
    <col min="13062" max="13062" width="4.63636363636364" style="322" customWidth="1"/>
    <col min="13063" max="13063" width="5" style="322" customWidth="1"/>
    <col min="13064" max="13064" width="11.0909090909091" style="322" customWidth="1"/>
    <col min="13065" max="13065" width="16.0909090909091" style="322" customWidth="1"/>
    <col min="13066" max="13066" width="4.72727272727273" style="322" customWidth="1"/>
    <col min="13067" max="13067" width="3.63636363636364" style="322" customWidth="1"/>
    <col min="13068" max="13068" width="5.09090909090909" style="322" customWidth="1"/>
    <col min="13069" max="13069" width="3.09090909090909" style="322" customWidth="1"/>
    <col min="13070" max="13070" width="4.63636363636364" style="322" customWidth="1"/>
    <col min="13071" max="13071" width="5" style="322" customWidth="1"/>
    <col min="13072" max="13073" width="9.72727272727273" style="322" customWidth="1"/>
    <col min="13074" max="13075" width="7.90909090909091" style="322" customWidth="1"/>
    <col min="13076" max="13306" width="9" style="322"/>
    <col min="13307" max="13307" width="3.09090909090909" style="322" customWidth="1"/>
    <col min="13308" max="13308" width="7.63636363636364" style="322" customWidth="1"/>
    <col min="13309" max="13309" width="4.09090909090909" style="322" customWidth="1"/>
    <col min="13310" max="13310" width="17" style="322" customWidth="1"/>
    <col min="13311" max="13311" width="3.63636363636364" style="322" customWidth="1"/>
    <col min="13312" max="13312" width="9.09090909090909" style="322" customWidth="1"/>
    <col min="13313" max="13313" width="3.63636363636364" style="322" customWidth="1"/>
    <col min="13314" max="13314" width="4.63636363636364" style="322" customWidth="1"/>
    <col min="13315" max="13315" width="9.63636363636364" style="322" customWidth="1"/>
    <col min="13316" max="13316" width="10.0909090909091" style="322" customWidth="1"/>
    <col min="13317" max="13317" width="10.2727272727273" style="322" customWidth="1"/>
    <col min="13318" max="13318" width="4.63636363636364" style="322" customWidth="1"/>
    <col min="13319" max="13319" width="5" style="322" customWidth="1"/>
    <col min="13320" max="13320" width="11.0909090909091" style="322" customWidth="1"/>
    <col min="13321" max="13321" width="16.0909090909091" style="322" customWidth="1"/>
    <col min="13322" max="13322" width="4.72727272727273" style="322" customWidth="1"/>
    <col min="13323" max="13323" width="3.63636363636364" style="322" customWidth="1"/>
    <col min="13324" max="13324" width="5.09090909090909" style="322" customWidth="1"/>
    <col min="13325" max="13325" width="3.09090909090909" style="322" customWidth="1"/>
    <col min="13326" max="13326" width="4.63636363636364" style="322" customWidth="1"/>
    <col min="13327" max="13327" width="5" style="322" customWidth="1"/>
    <col min="13328" max="13329" width="9.72727272727273" style="322" customWidth="1"/>
    <col min="13330" max="13331" width="7.90909090909091" style="322" customWidth="1"/>
    <col min="13332" max="13562" width="9" style="322"/>
    <col min="13563" max="13563" width="3.09090909090909" style="322" customWidth="1"/>
    <col min="13564" max="13564" width="7.63636363636364" style="322" customWidth="1"/>
    <col min="13565" max="13565" width="4.09090909090909" style="322" customWidth="1"/>
    <col min="13566" max="13566" width="17" style="322" customWidth="1"/>
    <col min="13567" max="13567" width="3.63636363636364" style="322" customWidth="1"/>
    <col min="13568" max="13568" width="9.09090909090909" style="322" customWidth="1"/>
    <col min="13569" max="13569" width="3.63636363636364" style="322" customWidth="1"/>
    <col min="13570" max="13570" width="4.63636363636364" style="322" customWidth="1"/>
    <col min="13571" max="13571" width="9.63636363636364" style="322" customWidth="1"/>
    <col min="13572" max="13572" width="10.0909090909091" style="322" customWidth="1"/>
    <col min="13573" max="13573" width="10.2727272727273" style="322" customWidth="1"/>
    <col min="13574" max="13574" width="4.63636363636364" style="322" customWidth="1"/>
    <col min="13575" max="13575" width="5" style="322" customWidth="1"/>
    <col min="13576" max="13576" width="11.0909090909091" style="322" customWidth="1"/>
    <col min="13577" max="13577" width="16.0909090909091" style="322" customWidth="1"/>
    <col min="13578" max="13578" width="4.72727272727273" style="322" customWidth="1"/>
    <col min="13579" max="13579" width="3.63636363636364" style="322" customWidth="1"/>
    <col min="13580" max="13580" width="5.09090909090909" style="322" customWidth="1"/>
    <col min="13581" max="13581" width="3.09090909090909" style="322" customWidth="1"/>
    <col min="13582" max="13582" width="4.63636363636364" style="322" customWidth="1"/>
    <col min="13583" max="13583" width="5" style="322" customWidth="1"/>
    <col min="13584" max="13585" width="9.72727272727273" style="322" customWidth="1"/>
    <col min="13586" max="13587" width="7.90909090909091" style="322" customWidth="1"/>
    <col min="13588" max="13818" width="9" style="322"/>
    <col min="13819" max="13819" width="3.09090909090909" style="322" customWidth="1"/>
    <col min="13820" max="13820" width="7.63636363636364" style="322" customWidth="1"/>
    <col min="13821" max="13821" width="4.09090909090909" style="322" customWidth="1"/>
    <col min="13822" max="13822" width="17" style="322" customWidth="1"/>
    <col min="13823" max="13823" width="3.63636363636364" style="322" customWidth="1"/>
    <col min="13824" max="13824" width="9.09090909090909" style="322" customWidth="1"/>
    <col min="13825" max="13825" width="3.63636363636364" style="322" customWidth="1"/>
    <col min="13826" max="13826" width="4.63636363636364" style="322" customWidth="1"/>
    <col min="13827" max="13827" width="9.63636363636364" style="322" customWidth="1"/>
    <col min="13828" max="13828" width="10.0909090909091" style="322" customWidth="1"/>
    <col min="13829" max="13829" width="10.2727272727273" style="322" customWidth="1"/>
    <col min="13830" max="13830" width="4.63636363636364" style="322" customWidth="1"/>
    <col min="13831" max="13831" width="5" style="322" customWidth="1"/>
    <col min="13832" max="13832" width="11.0909090909091" style="322" customWidth="1"/>
    <col min="13833" max="13833" width="16.0909090909091" style="322" customWidth="1"/>
    <col min="13834" max="13834" width="4.72727272727273" style="322" customWidth="1"/>
    <col min="13835" max="13835" width="3.63636363636364" style="322" customWidth="1"/>
    <col min="13836" max="13836" width="5.09090909090909" style="322" customWidth="1"/>
    <col min="13837" max="13837" width="3.09090909090909" style="322" customWidth="1"/>
    <col min="13838" max="13838" width="4.63636363636364" style="322" customWidth="1"/>
    <col min="13839" max="13839" width="5" style="322" customWidth="1"/>
    <col min="13840" max="13841" width="9.72727272727273" style="322" customWidth="1"/>
    <col min="13842" max="13843" width="7.90909090909091" style="322" customWidth="1"/>
    <col min="13844" max="14074" width="9" style="322"/>
    <col min="14075" max="14075" width="3.09090909090909" style="322" customWidth="1"/>
    <col min="14076" max="14076" width="7.63636363636364" style="322" customWidth="1"/>
    <col min="14077" max="14077" width="4.09090909090909" style="322" customWidth="1"/>
    <col min="14078" max="14078" width="17" style="322" customWidth="1"/>
    <col min="14079" max="14079" width="3.63636363636364" style="322" customWidth="1"/>
    <col min="14080" max="14080" width="9.09090909090909" style="322" customWidth="1"/>
    <col min="14081" max="14081" width="3.63636363636364" style="322" customWidth="1"/>
    <col min="14082" max="14082" width="4.63636363636364" style="322" customWidth="1"/>
    <col min="14083" max="14083" width="9.63636363636364" style="322" customWidth="1"/>
    <col min="14084" max="14084" width="10.0909090909091" style="322" customWidth="1"/>
    <col min="14085" max="14085" width="10.2727272727273" style="322" customWidth="1"/>
    <col min="14086" max="14086" width="4.63636363636364" style="322" customWidth="1"/>
    <col min="14087" max="14087" width="5" style="322" customWidth="1"/>
    <col min="14088" max="14088" width="11.0909090909091" style="322" customWidth="1"/>
    <col min="14089" max="14089" width="16.0909090909091" style="322" customWidth="1"/>
    <col min="14090" max="14090" width="4.72727272727273" style="322" customWidth="1"/>
    <col min="14091" max="14091" width="3.63636363636364" style="322" customWidth="1"/>
    <col min="14092" max="14092" width="5.09090909090909" style="322" customWidth="1"/>
    <col min="14093" max="14093" width="3.09090909090909" style="322" customWidth="1"/>
    <col min="14094" max="14094" width="4.63636363636364" style="322" customWidth="1"/>
    <col min="14095" max="14095" width="5" style="322" customWidth="1"/>
    <col min="14096" max="14097" width="9.72727272727273" style="322" customWidth="1"/>
    <col min="14098" max="14099" width="7.90909090909091" style="322" customWidth="1"/>
    <col min="14100" max="14330" width="9" style="322"/>
    <col min="14331" max="14331" width="3.09090909090909" style="322" customWidth="1"/>
    <col min="14332" max="14332" width="7.63636363636364" style="322" customWidth="1"/>
    <col min="14333" max="14333" width="4.09090909090909" style="322" customWidth="1"/>
    <col min="14334" max="14334" width="17" style="322" customWidth="1"/>
    <col min="14335" max="14335" width="3.63636363636364" style="322" customWidth="1"/>
    <col min="14336" max="14336" width="9.09090909090909" style="322" customWidth="1"/>
    <col min="14337" max="14337" width="3.63636363636364" style="322" customWidth="1"/>
    <col min="14338" max="14338" width="4.63636363636364" style="322" customWidth="1"/>
    <col min="14339" max="14339" width="9.63636363636364" style="322" customWidth="1"/>
    <col min="14340" max="14340" width="10.0909090909091" style="322" customWidth="1"/>
    <col min="14341" max="14341" width="10.2727272727273" style="322" customWidth="1"/>
    <col min="14342" max="14342" width="4.63636363636364" style="322" customWidth="1"/>
    <col min="14343" max="14343" width="5" style="322" customWidth="1"/>
    <col min="14344" max="14344" width="11.0909090909091" style="322" customWidth="1"/>
    <col min="14345" max="14345" width="16.0909090909091" style="322" customWidth="1"/>
    <col min="14346" max="14346" width="4.72727272727273" style="322" customWidth="1"/>
    <col min="14347" max="14347" width="3.63636363636364" style="322" customWidth="1"/>
    <col min="14348" max="14348" width="5.09090909090909" style="322" customWidth="1"/>
    <col min="14349" max="14349" width="3.09090909090909" style="322" customWidth="1"/>
    <col min="14350" max="14350" width="4.63636363636364" style="322" customWidth="1"/>
    <col min="14351" max="14351" width="5" style="322" customWidth="1"/>
    <col min="14352" max="14353" width="9.72727272727273" style="322" customWidth="1"/>
    <col min="14354" max="14355" width="7.90909090909091" style="322" customWidth="1"/>
    <col min="14356" max="14586" width="9" style="322"/>
    <col min="14587" max="14587" width="3.09090909090909" style="322" customWidth="1"/>
    <col min="14588" max="14588" width="7.63636363636364" style="322" customWidth="1"/>
    <col min="14589" max="14589" width="4.09090909090909" style="322" customWidth="1"/>
    <col min="14590" max="14590" width="17" style="322" customWidth="1"/>
    <col min="14591" max="14591" width="3.63636363636364" style="322" customWidth="1"/>
    <col min="14592" max="14592" width="9.09090909090909" style="322" customWidth="1"/>
    <col min="14593" max="14593" width="3.63636363636364" style="322" customWidth="1"/>
    <col min="14594" max="14594" width="4.63636363636364" style="322" customWidth="1"/>
    <col min="14595" max="14595" width="9.63636363636364" style="322" customWidth="1"/>
    <col min="14596" max="14596" width="10.0909090909091" style="322" customWidth="1"/>
    <col min="14597" max="14597" width="10.2727272727273" style="322" customWidth="1"/>
    <col min="14598" max="14598" width="4.63636363636364" style="322" customWidth="1"/>
    <col min="14599" max="14599" width="5" style="322" customWidth="1"/>
    <col min="14600" max="14600" width="11.0909090909091" style="322" customWidth="1"/>
    <col min="14601" max="14601" width="16.0909090909091" style="322" customWidth="1"/>
    <col min="14602" max="14602" width="4.72727272727273" style="322" customWidth="1"/>
    <col min="14603" max="14603" width="3.63636363636364" style="322" customWidth="1"/>
    <col min="14604" max="14604" width="5.09090909090909" style="322" customWidth="1"/>
    <col min="14605" max="14605" width="3.09090909090909" style="322" customWidth="1"/>
    <col min="14606" max="14606" width="4.63636363636364" style="322" customWidth="1"/>
    <col min="14607" max="14607" width="5" style="322" customWidth="1"/>
    <col min="14608" max="14609" width="9.72727272727273" style="322" customWidth="1"/>
    <col min="14610" max="14611" width="7.90909090909091" style="322" customWidth="1"/>
    <col min="14612" max="14842" width="9" style="322"/>
    <col min="14843" max="14843" width="3.09090909090909" style="322" customWidth="1"/>
    <col min="14844" max="14844" width="7.63636363636364" style="322" customWidth="1"/>
    <col min="14845" max="14845" width="4.09090909090909" style="322" customWidth="1"/>
    <col min="14846" max="14846" width="17" style="322" customWidth="1"/>
    <col min="14847" max="14847" width="3.63636363636364" style="322" customWidth="1"/>
    <col min="14848" max="14848" width="9.09090909090909" style="322" customWidth="1"/>
    <col min="14849" max="14849" width="3.63636363636364" style="322" customWidth="1"/>
    <col min="14850" max="14850" width="4.63636363636364" style="322" customWidth="1"/>
    <col min="14851" max="14851" width="9.63636363636364" style="322" customWidth="1"/>
    <col min="14852" max="14852" width="10.0909090909091" style="322" customWidth="1"/>
    <col min="14853" max="14853" width="10.2727272727273" style="322" customWidth="1"/>
    <col min="14854" max="14854" width="4.63636363636364" style="322" customWidth="1"/>
    <col min="14855" max="14855" width="5" style="322" customWidth="1"/>
    <col min="14856" max="14856" width="11.0909090909091" style="322" customWidth="1"/>
    <col min="14857" max="14857" width="16.0909090909091" style="322" customWidth="1"/>
    <col min="14858" max="14858" width="4.72727272727273" style="322" customWidth="1"/>
    <col min="14859" max="14859" width="3.63636363636364" style="322" customWidth="1"/>
    <col min="14860" max="14860" width="5.09090909090909" style="322" customWidth="1"/>
    <col min="14861" max="14861" width="3.09090909090909" style="322" customWidth="1"/>
    <col min="14862" max="14862" width="4.63636363636364" style="322" customWidth="1"/>
    <col min="14863" max="14863" width="5" style="322" customWidth="1"/>
    <col min="14864" max="14865" width="9.72727272727273" style="322" customWidth="1"/>
    <col min="14866" max="14867" width="7.90909090909091" style="322" customWidth="1"/>
    <col min="14868" max="15098" width="9" style="322"/>
    <col min="15099" max="15099" width="3.09090909090909" style="322" customWidth="1"/>
    <col min="15100" max="15100" width="7.63636363636364" style="322" customWidth="1"/>
    <col min="15101" max="15101" width="4.09090909090909" style="322" customWidth="1"/>
    <col min="15102" max="15102" width="17" style="322" customWidth="1"/>
    <col min="15103" max="15103" width="3.63636363636364" style="322" customWidth="1"/>
    <col min="15104" max="15104" width="9.09090909090909" style="322" customWidth="1"/>
    <col min="15105" max="15105" width="3.63636363636364" style="322" customWidth="1"/>
    <col min="15106" max="15106" width="4.63636363636364" style="322" customWidth="1"/>
    <col min="15107" max="15107" width="9.63636363636364" style="322" customWidth="1"/>
    <col min="15108" max="15108" width="10.0909090909091" style="322" customWidth="1"/>
    <col min="15109" max="15109" width="10.2727272727273" style="322" customWidth="1"/>
    <col min="15110" max="15110" width="4.63636363636364" style="322" customWidth="1"/>
    <col min="15111" max="15111" width="5" style="322" customWidth="1"/>
    <col min="15112" max="15112" width="11.0909090909091" style="322" customWidth="1"/>
    <col min="15113" max="15113" width="16.0909090909091" style="322" customWidth="1"/>
    <col min="15114" max="15114" width="4.72727272727273" style="322" customWidth="1"/>
    <col min="15115" max="15115" width="3.63636363636364" style="322" customWidth="1"/>
    <col min="15116" max="15116" width="5.09090909090909" style="322" customWidth="1"/>
    <col min="15117" max="15117" width="3.09090909090909" style="322" customWidth="1"/>
    <col min="15118" max="15118" width="4.63636363636364" style="322" customWidth="1"/>
    <col min="15119" max="15119" width="5" style="322" customWidth="1"/>
    <col min="15120" max="15121" width="9.72727272727273" style="322" customWidth="1"/>
    <col min="15122" max="15123" width="7.90909090909091" style="322" customWidth="1"/>
    <col min="15124" max="15354" width="9" style="322"/>
    <col min="15355" max="15355" width="3.09090909090909" style="322" customWidth="1"/>
    <col min="15356" max="15356" width="7.63636363636364" style="322" customWidth="1"/>
    <col min="15357" max="15357" width="4.09090909090909" style="322" customWidth="1"/>
    <col min="15358" max="15358" width="17" style="322" customWidth="1"/>
    <col min="15359" max="15359" width="3.63636363636364" style="322" customWidth="1"/>
    <col min="15360" max="15360" width="9.09090909090909" style="322" customWidth="1"/>
    <col min="15361" max="15361" width="3.63636363636364" style="322" customWidth="1"/>
    <col min="15362" max="15362" width="4.63636363636364" style="322" customWidth="1"/>
    <col min="15363" max="15363" width="9.63636363636364" style="322" customWidth="1"/>
    <col min="15364" max="15364" width="10.0909090909091" style="322" customWidth="1"/>
    <col min="15365" max="15365" width="10.2727272727273" style="322" customWidth="1"/>
    <col min="15366" max="15366" width="4.63636363636364" style="322" customWidth="1"/>
    <col min="15367" max="15367" width="5" style="322" customWidth="1"/>
    <col min="15368" max="15368" width="11.0909090909091" style="322" customWidth="1"/>
    <col min="15369" max="15369" width="16.0909090909091" style="322" customWidth="1"/>
    <col min="15370" max="15370" width="4.72727272727273" style="322" customWidth="1"/>
    <col min="15371" max="15371" width="3.63636363636364" style="322" customWidth="1"/>
    <col min="15372" max="15372" width="5.09090909090909" style="322" customWidth="1"/>
    <col min="15373" max="15373" width="3.09090909090909" style="322" customWidth="1"/>
    <col min="15374" max="15374" width="4.63636363636364" style="322" customWidth="1"/>
    <col min="15375" max="15375" width="5" style="322" customWidth="1"/>
    <col min="15376" max="15377" width="9.72727272727273" style="322" customWidth="1"/>
    <col min="15378" max="15379" width="7.90909090909091" style="322" customWidth="1"/>
    <col min="15380" max="15610" width="9" style="322"/>
    <col min="15611" max="15611" width="3.09090909090909" style="322" customWidth="1"/>
    <col min="15612" max="15612" width="7.63636363636364" style="322" customWidth="1"/>
    <col min="15613" max="15613" width="4.09090909090909" style="322" customWidth="1"/>
    <col min="15614" max="15614" width="17" style="322" customWidth="1"/>
    <col min="15615" max="15615" width="3.63636363636364" style="322" customWidth="1"/>
    <col min="15616" max="15616" width="9.09090909090909" style="322" customWidth="1"/>
    <col min="15617" max="15617" width="3.63636363636364" style="322" customWidth="1"/>
    <col min="15618" max="15618" width="4.63636363636364" style="322" customWidth="1"/>
    <col min="15619" max="15619" width="9.63636363636364" style="322" customWidth="1"/>
    <col min="15620" max="15620" width="10.0909090909091" style="322" customWidth="1"/>
    <col min="15621" max="15621" width="10.2727272727273" style="322" customWidth="1"/>
    <col min="15622" max="15622" width="4.63636363636364" style="322" customWidth="1"/>
    <col min="15623" max="15623" width="5" style="322" customWidth="1"/>
    <col min="15624" max="15624" width="11.0909090909091" style="322" customWidth="1"/>
    <col min="15625" max="15625" width="16.0909090909091" style="322" customWidth="1"/>
    <col min="15626" max="15626" width="4.72727272727273" style="322" customWidth="1"/>
    <col min="15627" max="15627" width="3.63636363636364" style="322" customWidth="1"/>
    <col min="15628" max="15628" width="5.09090909090909" style="322" customWidth="1"/>
    <col min="15629" max="15629" width="3.09090909090909" style="322" customWidth="1"/>
    <col min="15630" max="15630" width="4.63636363636364" style="322" customWidth="1"/>
    <col min="15631" max="15631" width="5" style="322" customWidth="1"/>
    <col min="15632" max="15633" width="9.72727272727273" style="322" customWidth="1"/>
    <col min="15634" max="15635" width="7.90909090909091" style="322" customWidth="1"/>
    <col min="15636" max="15866" width="9" style="322"/>
    <col min="15867" max="15867" width="3.09090909090909" style="322" customWidth="1"/>
    <col min="15868" max="15868" width="7.63636363636364" style="322" customWidth="1"/>
    <col min="15869" max="15869" width="4.09090909090909" style="322" customWidth="1"/>
    <col min="15870" max="15870" width="17" style="322" customWidth="1"/>
    <col min="15871" max="15871" width="3.63636363636364" style="322" customWidth="1"/>
    <col min="15872" max="15872" width="9.09090909090909" style="322" customWidth="1"/>
    <col min="15873" max="15873" width="3.63636363636364" style="322" customWidth="1"/>
    <col min="15874" max="15874" width="4.63636363636364" style="322" customWidth="1"/>
    <col min="15875" max="15875" width="9.63636363636364" style="322" customWidth="1"/>
    <col min="15876" max="15876" width="10.0909090909091" style="322" customWidth="1"/>
    <col min="15877" max="15877" width="10.2727272727273" style="322" customWidth="1"/>
    <col min="15878" max="15878" width="4.63636363636364" style="322" customWidth="1"/>
    <col min="15879" max="15879" width="5" style="322" customWidth="1"/>
    <col min="15880" max="15880" width="11.0909090909091" style="322" customWidth="1"/>
    <col min="15881" max="15881" width="16.0909090909091" style="322" customWidth="1"/>
    <col min="15882" max="15882" width="4.72727272727273" style="322" customWidth="1"/>
    <col min="15883" max="15883" width="3.63636363636364" style="322" customWidth="1"/>
    <col min="15884" max="15884" width="5.09090909090909" style="322" customWidth="1"/>
    <col min="15885" max="15885" width="3.09090909090909" style="322" customWidth="1"/>
    <col min="15886" max="15886" width="4.63636363636364" style="322" customWidth="1"/>
    <col min="15887" max="15887" width="5" style="322" customWidth="1"/>
    <col min="15888" max="15889" width="9.72727272727273" style="322" customWidth="1"/>
    <col min="15890" max="15891" width="7.90909090909091" style="322" customWidth="1"/>
    <col min="15892" max="16122" width="9" style="322"/>
    <col min="16123" max="16123" width="3.09090909090909" style="322" customWidth="1"/>
    <col min="16124" max="16124" width="7.63636363636364" style="322" customWidth="1"/>
    <col min="16125" max="16125" width="4.09090909090909" style="322" customWidth="1"/>
    <col min="16126" max="16126" width="17" style="322" customWidth="1"/>
    <col min="16127" max="16127" width="3.63636363636364" style="322" customWidth="1"/>
    <col min="16128" max="16128" width="9.09090909090909" style="322" customWidth="1"/>
    <col min="16129" max="16129" width="3.63636363636364" style="322" customWidth="1"/>
    <col min="16130" max="16130" width="4.63636363636364" style="322" customWidth="1"/>
    <col min="16131" max="16131" width="9.63636363636364" style="322" customWidth="1"/>
    <col min="16132" max="16132" width="10.0909090909091" style="322" customWidth="1"/>
    <col min="16133" max="16133" width="10.2727272727273" style="322" customWidth="1"/>
    <col min="16134" max="16134" width="4.63636363636364" style="322" customWidth="1"/>
    <col min="16135" max="16135" width="5" style="322" customWidth="1"/>
    <col min="16136" max="16136" width="11.0909090909091" style="322" customWidth="1"/>
    <col min="16137" max="16137" width="16.0909090909091" style="322" customWidth="1"/>
    <col min="16138" max="16138" width="4.72727272727273" style="322" customWidth="1"/>
    <col min="16139" max="16139" width="3.63636363636364" style="322" customWidth="1"/>
    <col min="16140" max="16140" width="5.09090909090909" style="322" customWidth="1"/>
    <col min="16141" max="16141" width="3.09090909090909" style="322" customWidth="1"/>
    <col min="16142" max="16142" width="4.63636363636364" style="322" customWidth="1"/>
    <col min="16143" max="16143" width="5" style="322" customWidth="1"/>
    <col min="16144" max="16145" width="9.72727272727273" style="322" customWidth="1"/>
    <col min="16146" max="16147" width="7.90909090909091" style="322" customWidth="1"/>
    <col min="16148" max="16384" width="9" style="322"/>
  </cols>
  <sheetData>
    <row r="1" s="321" customFormat="1" ht="30.75" customHeight="1" spans="1:31">
      <c r="A1" s="323"/>
      <c r="B1" s="323"/>
      <c r="C1" s="323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P1" s="324"/>
      <c r="Q1" s="324"/>
      <c r="R1" s="324"/>
      <c r="S1" s="324"/>
      <c r="T1" s="324"/>
      <c r="U1" s="390"/>
      <c r="V1" s="390"/>
      <c r="W1" s="390"/>
      <c r="X1" s="390"/>
      <c r="Y1" s="403" t="s">
        <v>10</v>
      </c>
      <c r="Z1" s="403"/>
      <c r="AA1" s="403"/>
      <c r="AB1" s="403"/>
      <c r="AC1" s="403"/>
      <c r="AD1" s="390"/>
      <c r="AE1" s="391"/>
    </row>
    <row r="2" s="321" customFormat="1" ht="34.5" customHeight="1" spans="1:30">
      <c r="A2" s="323" t="s">
        <v>11</v>
      </c>
      <c r="B2" s="323"/>
      <c r="C2" s="323"/>
      <c r="D2" s="325"/>
      <c r="E2" s="325"/>
      <c r="F2" s="325"/>
      <c r="G2" s="326" t="s">
        <v>12</v>
      </c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91"/>
      <c r="V2" s="391"/>
      <c r="W2" s="391"/>
      <c r="Y2" s="403"/>
      <c r="Z2" s="403"/>
      <c r="AA2" s="403"/>
      <c r="AB2" s="403"/>
      <c r="AC2" s="403"/>
      <c r="AD2" s="391"/>
    </row>
    <row r="3" s="321" customFormat="1" ht="28.5" customHeight="1" spans="1:31">
      <c r="A3" s="327" t="s">
        <v>13</v>
      </c>
      <c r="B3" s="327"/>
      <c r="C3" s="328" t="s">
        <v>14</v>
      </c>
      <c r="D3" s="328"/>
      <c r="E3" s="328"/>
      <c r="F3" s="329" t="s">
        <v>656</v>
      </c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92" t="s">
        <v>16</v>
      </c>
      <c r="X3" s="392"/>
      <c r="Y3" s="392" t="s">
        <v>17</v>
      </c>
      <c r="Z3" s="392" t="s">
        <v>18</v>
      </c>
      <c r="AA3" s="392" t="s">
        <v>19</v>
      </c>
      <c r="AB3" s="404" t="s">
        <v>20</v>
      </c>
      <c r="AC3" s="392" t="s">
        <v>21</v>
      </c>
      <c r="AD3" s="405"/>
      <c r="AE3" s="391"/>
    </row>
    <row r="4" s="321" customFormat="1" ht="36" customHeight="1" spans="1:31">
      <c r="A4" s="327"/>
      <c r="B4" s="327"/>
      <c r="C4" s="328"/>
      <c r="D4" s="328"/>
      <c r="E4" s="328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93"/>
      <c r="X4" s="393"/>
      <c r="Y4" s="393"/>
      <c r="Z4" s="393"/>
      <c r="AA4" s="406"/>
      <c r="AB4" s="407" t="s">
        <v>22</v>
      </c>
      <c r="AC4" s="408"/>
      <c r="AD4" s="405"/>
      <c r="AE4" s="391"/>
    </row>
    <row r="5" ht="36.75" customHeight="1" spans="1:29">
      <c r="A5" s="331" t="s">
        <v>23</v>
      </c>
      <c r="B5" s="331"/>
      <c r="C5" s="331"/>
      <c r="D5" s="331"/>
      <c r="E5" s="332" t="s">
        <v>24</v>
      </c>
      <c r="F5" s="332" t="s">
        <v>25</v>
      </c>
      <c r="G5" s="332"/>
      <c r="H5" s="332"/>
      <c r="I5" s="332"/>
      <c r="J5" s="332" t="s">
        <v>26</v>
      </c>
      <c r="K5" s="332"/>
      <c r="L5" s="332"/>
      <c r="M5" s="332"/>
      <c r="N5" s="332"/>
      <c r="O5" s="332" t="s">
        <v>27</v>
      </c>
      <c r="P5" s="332"/>
      <c r="Q5" s="332"/>
      <c r="R5" s="332"/>
      <c r="S5" s="332"/>
      <c r="T5" s="332"/>
      <c r="U5" s="332"/>
      <c r="V5" s="332"/>
      <c r="W5" s="332" t="s">
        <v>28</v>
      </c>
      <c r="X5" s="332"/>
      <c r="Y5" s="335" t="s">
        <v>29</v>
      </c>
      <c r="Z5" s="335"/>
      <c r="AA5" s="335"/>
      <c r="AB5" s="335" t="s">
        <v>30</v>
      </c>
      <c r="AC5" s="335"/>
    </row>
    <row r="6" ht="50.15" customHeight="1" spans="1:29">
      <c r="A6" s="332"/>
      <c r="B6" s="332"/>
      <c r="C6" s="332"/>
      <c r="D6" s="332"/>
      <c r="E6" s="332">
        <v>1</v>
      </c>
      <c r="F6" s="333" t="s">
        <v>8</v>
      </c>
      <c r="G6" s="333"/>
      <c r="H6" s="333"/>
      <c r="I6" s="333"/>
      <c r="J6" s="334" t="s">
        <v>657</v>
      </c>
      <c r="K6" s="334"/>
      <c r="L6" s="334"/>
      <c r="M6" s="334"/>
      <c r="N6" s="334"/>
      <c r="O6" s="376" t="s">
        <v>31</v>
      </c>
      <c r="P6" s="376"/>
      <c r="Q6" s="376"/>
      <c r="R6" s="376"/>
      <c r="S6" s="376"/>
      <c r="T6" s="376"/>
      <c r="U6" s="376"/>
      <c r="V6" s="376"/>
      <c r="W6" s="334">
        <v>1</v>
      </c>
      <c r="X6" s="334"/>
      <c r="Y6" s="409"/>
      <c r="Z6" s="409"/>
      <c r="AA6" s="409"/>
      <c r="AB6" s="335"/>
      <c r="AC6" s="335"/>
    </row>
    <row r="7" ht="50.15" customHeight="1" spans="1:29">
      <c r="A7" s="332"/>
      <c r="B7" s="332"/>
      <c r="C7" s="332"/>
      <c r="D7" s="332"/>
      <c r="E7" s="332"/>
      <c r="F7" s="333"/>
      <c r="G7" s="333"/>
      <c r="H7" s="333"/>
      <c r="I7" s="333"/>
      <c r="J7" s="334"/>
      <c r="K7" s="334"/>
      <c r="L7" s="334"/>
      <c r="M7" s="334"/>
      <c r="N7" s="334"/>
      <c r="O7" s="376"/>
      <c r="P7" s="376"/>
      <c r="Q7" s="376"/>
      <c r="R7" s="376"/>
      <c r="S7" s="376"/>
      <c r="T7" s="376"/>
      <c r="U7" s="376"/>
      <c r="V7" s="376"/>
      <c r="W7" s="334"/>
      <c r="X7" s="334"/>
      <c r="Y7" s="409"/>
      <c r="Z7" s="409"/>
      <c r="AA7" s="409"/>
      <c r="AB7" s="335"/>
      <c r="AC7" s="335"/>
    </row>
    <row r="8" ht="50.15" customHeight="1" spans="1:29">
      <c r="A8" s="332"/>
      <c r="B8" s="332"/>
      <c r="C8" s="332"/>
      <c r="D8" s="332"/>
      <c r="E8" s="332"/>
      <c r="F8" s="334"/>
      <c r="G8" s="334"/>
      <c r="H8" s="334"/>
      <c r="I8" s="334"/>
      <c r="J8" s="334"/>
      <c r="K8" s="334"/>
      <c r="L8" s="334"/>
      <c r="M8" s="334"/>
      <c r="N8" s="334"/>
      <c r="O8" s="376"/>
      <c r="P8" s="376"/>
      <c r="Q8" s="376"/>
      <c r="R8" s="376"/>
      <c r="S8" s="376"/>
      <c r="T8" s="376"/>
      <c r="U8" s="376"/>
      <c r="V8" s="376"/>
      <c r="W8" s="334"/>
      <c r="X8" s="334"/>
      <c r="Y8" s="409"/>
      <c r="Z8" s="409"/>
      <c r="AA8" s="409"/>
      <c r="AB8" s="335"/>
      <c r="AC8" s="335"/>
    </row>
    <row r="9" ht="50.15" customHeight="1" spans="1:29">
      <c r="A9" s="332"/>
      <c r="B9" s="332"/>
      <c r="C9" s="332"/>
      <c r="D9" s="332"/>
      <c r="E9" s="332"/>
      <c r="F9" s="334"/>
      <c r="G9" s="334"/>
      <c r="H9" s="334"/>
      <c r="I9" s="334"/>
      <c r="J9" s="334"/>
      <c r="K9" s="334"/>
      <c r="L9" s="334"/>
      <c r="M9" s="334"/>
      <c r="N9" s="334"/>
      <c r="O9" s="376"/>
      <c r="P9" s="376"/>
      <c r="Q9" s="376"/>
      <c r="R9" s="376"/>
      <c r="S9" s="376"/>
      <c r="T9" s="376"/>
      <c r="U9" s="376"/>
      <c r="V9" s="376"/>
      <c r="W9" s="334"/>
      <c r="X9" s="334"/>
      <c r="Y9" s="409"/>
      <c r="Z9" s="409"/>
      <c r="AA9" s="409"/>
      <c r="AB9" s="335"/>
      <c r="AC9" s="335"/>
    </row>
    <row r="10" s="322" customFormat="1" ht="50.15" customHeight="1" spans="1:29">
      <c r="A10" s="335" t="s">
        <v>32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  <c r="W10" s="335"/>
      <c r="X10" s="335"/>
      <c r="Y10" s="335"/>
      <c r="Z10" s="335"/>
      <c r="AA10" s="335"/>
      <c r="AB10" s="335"/>
      <c r="AC10" s="335"/>
    </row>
    <row r="11" s="322" customFormat="1" ht="33.75" customHeight="1" spans="1:29">
      <c r="A11" s="336" t="s">
        <v>33</v>
      </c>
      <c r="B11" s="335" t="s">
        <v>34</v>
      </c>
      <c r="C11" s="335"/>
      <c r="D11" s="335" t="s">
        <v>35</v>
      </c>
      <c r="E11" s="335" t="s">
        <v>2</v>
      </c>
      <c r="F11" s="335"/>
      <c r="G11" s="335" t="s">
        <v>36</v>
      </c>
      <c r="H11" s="335" t="s">
        <v>37</v>
      </c>
      <c r="I11" s="335"/>
      <c r="J11" s="335"/>
      <c r="K11" s="335"/>
      <c r="L11" s="335" t="s">
        <v>38</v>
      </c>
      <c r="M11" s="335" t="s">
        <v>39</v>
      </c>
      <c r="N11" s="335"/>
      <c r="O11" s="335"/>
      <c r="P11" s="335" t="s">
        <v>33</v>
      </c>
      <c r="Q11" s="335" t="s">
        <v>40</v>
      </c>
      <c r="R11" s="335"/>
      <c r="S11" s="335" t="s">
        <v>35</v>
      </c>
      <c r="T11" s="335" t="s">
        <v>2</v>
      </c>
      <c r="U11" s="335"/>
      <c r="V11" s="335" t="s">
        <v>36</v>
      </c>
      <c r="W11" s="335" t="s">
        <v>37</v>
      </c>
      <c r="X11" s="335"/>
      <c r="Y11" s="335"/>
      <c r="Z11" s="335" t="s">
        <v>38</v>
      </c>
      <c r="AA11" s="335"/>
      <c r="AB11" s="335" t="s">
        <v>39</v>
      </c>
      <c r="AC11" s="335"/>
    </row>
    <row r="12" s="322" customFormat="1" ht="25.5" customHeight="1" spans="1:29">
      <c r="A12" s="335">
        <v>1</v>
      </c>
      <c r="B12" s="335" t="s">
        <v>41</v>
      </c>
      <c r="C12" s="335"/>
      <c r="D12" s="335" t="s">
        <v>42</v>
      </c>
      <c r="E12" s="335"/>
      <c r="F12" s="335"/>
      <c r="G12" s="336"/>
      <c r="H12" s="335" t="s">
        <v>43</v>
      </c>
      <c r="I12" s="335"/>
      <c r="J12" s="335"/>
      <c r="K12" s="335"/>
      <c r="L12" s="335"/>
      <c r="M12" s="335"/>
      <c r="N12" s="335"/>
      <c r="O12" s="335"/>
      <c r="P12" s="335"/>
      <c r="Q12" s="394"/>
      <c r="R12" s="394"/>
      <c r="S12" s="394"/>
      <c r="T12" s="335"/>
      <c r="U12" s="335"/>
      <c r="V12" s="395"/>
      <c r="W12" s="335"/>
      <c r="X12" s="335"/>
      <c r="Y12" s="335"/>
      <c r="Z12" s="335"/>
      <c r="AA12" s="335"/>
      <c r="AB12" s="335"/>
      <c r="AC12" s="335"/>
    </row>
    <row r="13" s="322" customFormat="1" ht="66" customHeight="1" spans="1:29">
      <c r="A13" s="335">
        <v>2</v>
      </c>
      <c r="B13" s="335" t="s">
        <v>44</v>
      </c>
      <c r="C13" s="335"/>
      <c r="D13" s="335" t="s">
        <v>79</v>
      </c>
      <c r="E13" s="337" t="s">
        <v>658</v>
      </c>
      <c r="F13" s="335"/>
      <c r="G13" s="338" t="s">
        <v>46</v>
      </c>
      <c r="H13" s="339" t="s">
        <v>47</v>
      </c>
      <c r="I13" s="377"/>
      <c r="J13" s="377"/>
      <c r="K13" s="378"/>
      <c r="L13" s="335" t="s">
        <v>48</v>
      </c>
      <c r="M13" s="335"/>
      <c r="N13" s="335"/>
      <c r="O13" s="335"/>
      <c r="P13" s="335"/>
      <c r="Q13" s="394"/>
      <c r="R13" s="394"/>
      <c r="S13" s="394"/>
      <c r="T13" s="335"/>
      <c r="U13" s="335"/>
      <c r="V13" s="396"/>
      <c r="W13" s="335"/>
      <c r="X13" s="335"/>
      <c r="Y13" s="335"/>
      <c r="Z13" s="335"/>
      <c r="AA13" s="335"/>
      <c r="AB13" s="335"/>
      <c r="AC13" s="335"/>
    </row>
    <row r="14" s="322" customFormat="1" ht="26.15" customHeight="1" spans="1:29">
      <c r="A14" s="335">
        <v>3</v>
      </c>
      <c r="B14" s="335" t="s">
        <v>49</v>
      </c>
      <c r="C14" s="335"/>
      <c r="D14" s="335"/>
      <c r="E14" s="340" t="s">
        <v>659</v>
      </c>
      <c r="F14" s="341"/>
      <c r="G14" s="319" t="s">
        <v>660</v>
      </c>
      <c r="H14" s="335" t="s">
        <v>52</v>
      </c>
      <c r="I14" s="335"/>
      <c r="J14" s="335"/>
      <c r="K14" s="335"/>
      <c r="L14" s="335"/>
      <c r="M14" s="335"/>
      <c r="N14" s="335"/>
      <c r="O14" s="335"/>
      <c r="P14" s="335"/>
      <c r="Q14" s="394"/>
      <c r="R14" s="394"/>
      <c r="S14" s="394"/>
      <c r="T14" s="335"/>
      <c r="U14" s="335"/>
      <c r="V14" s="397"/>
      <c r="W14" s="335"/>
      <c r="X14" s="335"/>
      <c r="Y14" s="335"/>
      <c r="Z14" s="335"/>
      <c r="AA14" s="335"/>
      <c r="AB14" s="335"/>
      <c r="AC14" s="335"/>
    </row>
    <row r="15" s="322" customFormat="1" ht="26.15" customHeight="1" spans="1:29">
      <c r="A15" s="335">
        <v>4</v>
      </c>
      <c r="B15" s="335" t="s">
        <v>49</v>
      </c>
      <c r="C15" s="335"/>
      <c r="D15" s="335"/>
      <c r="E15" s="342" t="s">
        <v>50</v>
      </c>
      <c r="F15" s="343"/>
      <c r="G15" s="344" t="s">
        <v>51</v>
      </c>
      <c r="H15" s="335" t="s">
        <v>52</v>
      </c>
      <c r="I15" s="335"/>
      <c r="J15" s="335"/>
      <c r="K15" s="335"/>
      <c r="L15" s="335"/>
      <c r="M15" s="335"/>
      <c r="N15" s="335"/>
      <c r="O15" s="335"/>
      <c r="P15" s="335"/>
      <c r="Q15" s="394"/>
      <c r="R15" s="394"/>
      <c r="S15" s="394"/>
      <c r="T15" s="335"/>
      <c r="U15" s="335"/>
      <c r="V15" s="398"/>
      <c r="W15" s="335"/>
      <c r="X15" s="335"/>
      <c r="Y15" s="335"/>
      <c r="Z15" s="335"/>
      <c r="AA15" s="335"/>
      <c r="AB15" s="335"/>
      <c r="AC15" s="335"/>
    </row>
    <row r="16" s="322" customFormat="1" ht="26.15" customHeight="1" spans="1:29">
      <c r="A16" s="335">
        <v>5</v>
      </c>
      <c r="B16" s="335" t="s">
        <v>49</v>
      </c>
      <c r="C16" s="335"/>
      <c r="D16" s="335"/>
      <c r="E16" s="345" t="s">
        <v>661</v>
      </c>
      <c r="F16" s="345"/>
      <c r="G16" s="346" t="s">
        <v>662</v>
      </c>
      <c r="H16" s="335" t="s">
        <v>71</v>
      </c>
      <c r="I16" s="335"/>
      <c r="J16" s="335"/>
      <c r="K16" s="335"/>
      <c r="L16" s="335"/>
      <c r="M16" s="335"/>
      <c r="N16" s="335"/>
      <c r="O16" s="335"/>
      <c r="P16" s="335"/>
      <c r="Q16" s="394"/>
      <c r="R16" s="394"/>
      <c r="S16" s="394"/>
      <c r="T16" s="335"/>
      <c r="U16" s="335"/>
      <c r="V16" s="395"/>
      <c r="W16" s="335"/>
      <c r="X16" s="335"/>
      <c r="Y16" s="335"/>
      <c r="Z16" s="335"/>
      <c r="AA16" s="335"/>
      <c r="AB16" s="335"/>
      <c r="AC16" s="335"/>
    </row>
    <row r="17" s="322" customFormat="1" ht="26.15" customHeight="1" spans="1:29">
      <c r="A17" s="335">
        <v>6</v>
      </c>
      <c r="B17" s="335" t="s">
        <v>49</v>
      </c>
      <c r="C17" s="335"/>
      <c r="D17" s="335"/>
      <c r="E17" s="345" t="s">
        <v>663</v>
      </c>
      <c r="F17" s="345"/>
      <c r="G17" s="346" t="s">
        <v>664</v>
      </c>
      <c r="H17" s="335" t="s">
        <v>71</v>
      </c>
      <c r="I17" s="335"/>
      <c r="J17" s="335"/>
      <c r="K17" s="335"/>
      <c r="L17" s="335"/>
      <c r="M17" s="335"/>
      <c r="N17" s="335"/>
      <c r="O17" s="335"/>
      <c r="P17" s="335"/>
      <c r="Q17" s="394"/>
      <c r="R17" s="394"/>
      <c r="S17" s="394"/>
      <c r="T17" s="335"/>
      <c r="U17" s="335"/>
      <c r="V17" s="395"/>
      <c r="W17" s="335"/>
      <c r="X17" s="335"/>
      <c r="Y17" s="335"/>
      <c r="Z17" s="335"/>
      <c r="AA17" s="335"/>
      <c r="AB17" s="335"/>
      <c r="AC17" s="335"/>
    </row>
    <row r="18" s="322" customFormat="1" ht="26.15" customHeight="1" spans="1:29">
      <c r="A18" s="335">
        <v>7</v>
      </c>
      <c r="B18" s="335" t="s">
        <v>49</v>
      </c>
      <c r="C18" s="335"/>
      <c r="D18" s="335"/>
      <c r="E18" s="347" t="s">
        <v>665</v>
      </c>
      <c r="F18" s="347" t="s">
        <v>665</v>
      </c>
      <c r="G18" s="319" t="s">
        <v>666</v>
      </c>
      <c r="H18" s="335" t="s">
        <v>75</v>
      </c>
      <c r="I18" s="335"/>
      <c r="J18" s="335"/>
      <c r="K18" s="335"/>
      <c r="L18" s="335"/>
      <c r="M18" s="335"/>
      <c r="N18" s="335"/>
      <c r="O18" s="335"/>
      <c r="P18" s="335"/>
      <c r="Q18" s="394"/>
      <c r="R18" s="394"/>
      <c r="S18" s="394"/>
      <c r="T18" s="335"/>
      <c r="U18" s="335"/>
      <c r="V18" s="395"/>
      <c r="W18" s="335"/>
      <c r="X18" s="335"/>
      <c r="Y18" s="335"/>
      <c r="Z18" s="335"/>
      <c r="AA18" s="335"/>
      <c r="AB18" s="335"/>
      <c r="AC18" s="335"/>
    </row>
    <row r="19" s="322" customFormat="1" ht="26.15" customHeight="1" spans="1:29">
      <c r="A19" s="335">
        <v>8</v>
      </c>
      <c r="B19" s="335" t="s">
        <v>49</v>
      </c>
      <c r="C19" s="335"/>
      <c r="D19" s="335"/>
      <c r="E19" s="347" t="s">
        <v>667</v>
      </c>
      <c r="F19" s="347" t="s">
        <v>667</v>
      </c>
      <c r="G19" s="319" t="s">
        <v>668</v>
      </c>
      <c r="H19" s="348" t="s">
        <v>75</v>
      </c>
      <c r="I19" s="348"/>
      <c r="J19" s="348"/>
      <c r="K19" s="348"/>
      <c r="L19" s="335"/>
      <c r="M19" s="335"/>
      <c r="N19" s="335"/>
      <c r="O19" s="335"/>
      <c r="P19" s="335"/>
      <c r="Q19" s="394"/>
      <c r="R19" s="394"/>
      <c r="S19" s="394"/>
      <c r="T19" s="335"/>
      <c r="U19" s="335"/>
      <c r="V19" s="396"/>
      <c r="W19" s="335"/>
      <c r="X19" s="335"/>
      <c r="Y19" s="335"/>
      <c r="Z19" s="335"/>
      <c r="AA19" s="335"/>
      <c r="AB19" s="335"/>
      <c r="AC19" s="335"/>
    </row>
    <row r="20" s="322" customFormat="1" ht="26.15" customHeight="1" spans="1:29">
      <c r="A20" s="335">
        <v>9</v>
      </c>
      <c r="B20" s="335" t="s">
        <v>49</v>
      </c>
      <c r="C20" s="335"/>
      <c r="D20" s="335"/>
      <c r="E20" s="335" t="s">
        <v>669</v>
      </c>
      <c r="F20" s="335"/>
      <c r="G20" s="319" t="s">
        <v>66</v>
      </c>
      <c r="H20" s="335" t="s">
        <v>670</v>
      </c>
      <c r="I20" s="335"/>
      <c r="J20" s="335"/>
      <c r="K20" s="335"/>
      <c r="L20" s="335" t="s">
        <v>68</v>
      </c>
      <c r="M20" s="335"/>
      <c r="N20" s="335"/>
      <c r="O20" s="335"/>
      <c r="P20" s="335"/>
      <c r="Q20" s="394"/>
      <c r="R20" s="394"/>
      <c r="S20" s="394"/>
      <c r="T20" s="335"/>
      <c r="U20" s="335"/>
      <c r="V20" s="395"/>
      <c r="W20" s="335"/>
      <c r="X20" s="335"/>
      <c r="Y20" s="335"/>
      <c r="Z20" s="335"/>
      <c r="AA20" s="335"/>
      <c r="AB20" s="335"/>
      <c r="AC20" s="335"/>
    </row>
    <row r="21" s="322" customFormat="1" ht="26.15" customHeight="1" spans="1:29">
      <c r="A21" s="335">
        <v>10</v>
      </c>
      <c r="B21" s="335" t="s">
        <v>49</v>
      </c>
      <c r="C21" s="335"/>
      <c r="D21" s="335"/>
      <c r="E21" s="349" t="s">
        <v>69</v>
      </c>
      <c r="F21" s="350"/>
      <c r="G21" s="351" t="s">
        <v>70</v>
      </c>
      <c r="H21" s="352" t="s">
        <v>71</v>
      </c>
      <c r="I21" s="352"/>
      <c r="J21" s="352"/>
      <c r="K21" s="352"/>
      <c r="L21" s="335"/>
      <c r="M21" s="335"/>
      <c r="N21" s="335"/>
      <c r="O21" s="335"/>
      <c r="P21" s="335"/>
      <c r="Q21" s="394"/>
      <c r="R21" s="394"/>
      <c r="S21" s="394"/>
      <c r="T21" s="335"/>
      <c r="U21" s="335"/>
      <c r="V21" s="395"/>
      <c r="W21" s="335"/>
      <c r="X21" s="335"/>
      <c r="Y21" s="335"/>
      <c r="Z21" s="335"/>
      <c r="AA21" s="335"/>
      <c r="AB21" s="335"/>
      <c r="AC21" s="335"/>
    </row>
    <row r="22" s="322" customFormat="1" ht="26.15" customHeight="1" spans="1:29">
      <c r="A22" s="335">
        <v>11</v>
      </c>
      <c r="B22" s="335" t="s">
        <v>49</v>
      </c>
      <c r="C22" s="335"/>
      <c r="D22" s="335"/>
      <c r="E22" s="349" t="s">
        <v>72</v>
      </c>
      <c r="F22" s="350"/>
      <c r="G22" s="351" t="s">
        <v>70</v>
      </c>
      <c r="H22" s="335" t="s">
        <v>71</v>
      </c>
      <c r="I22" s="335"/>
      <c r="J22" s="335"/>
      <c r="K22" s="335"/>
      <c r="L22" s="335"/>
      <c r="M22" s="335"/>
      <c r="N22" s="335"/>
      <c r="O22" s="335"/>
      <c r="P22" s="335"/>
      <c r="Q22" s="394"/>
      <c r="R22" s="394"/>
      <c r="S22" s="394"/>
      <c r="T22" s="335"/>
      <c r="U22" s="335"/>
      <c r="V22" s="399"/>
      <c r="W22" s="335"/>
      <c r="X22" s="335"/>
      <c r="Y22" s="335"/>
      <c r="Z22" s="335"/>
      <c r="AA22" s="335"/>
      <c r="AB22" s="335"/>
      <c r="AC22" s="335"/>
    </row>
    <row r="23" s="322" customFormat="1" ht="26.15" customHeight="1" spans="1:29">
      <c r="A23" s="335">
        <v>12</v>
      </c>
      <c r="B23" s="335" t="s">
        <v>49</v>
      </c>
      <c r="C23" s="335"/>
      <c r="D23" s="335"/>
      <c r="E23" s="340" t="s">
        <v>73</v>
      </c>
      <c r="F23" s="341"/>
      <c r="G23" s="319" t="s">
        <v>74</v>
      </c>
      <c r="H23" s="335" t="s">
        <v>75</v>
      </c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6"/>
      <c r="W23" s="335"/>
      <c r="X23" s="335"/>
      <c r="Y23" s="335"/>
      <c r="Z23" s="335"/>
      <c r="AA23" s="335"/>
      <c r="AB23" s="335"/>
      <c r="AC23" s="335"/>
    </row>
    <row r="24" s="322" customFormat="1" ht="26.15" customHeight="1" spans="1:29">
      <c r="A24" s="335">
        <v>13</v>
      </c>
      <c r="B24" s="335" t="s">
        <v>49</v>
      </c>
      <c r="C24" s="335"/>
      <c r="D24" s="335"/>
      <c r="E24" s="353" t="s">
        <v>76</v>
      </c>
      <c r="F24" s="354"/>
      <c r="G24" s="355" t="s">
        <v>77</v>
      </c>
      <c r="H24" s="335" t="s">
        <v>75</v>
      </c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6"/>
      <c r="W24" s="335"/>
      <c r="X24" s="335"/>
      <c r="Y24" s="335"/>
      <c r="Z24" s="335"/>
      <c r="AA24" s="335"/>
      <c r="AB24" s="335"/>
      <c r="AC24" s="335"/>
    </row>
    <row r="25" s="322" customFormat="1" ht="26.15" customHeight="1" spans="1:29">
      <c r="A25" s="335">
        <v>14</v>
      </c>
      <c r="B25" s="335" t="s">
        <v>49</v>
      </c>
      <c r="C25" s="335"/>
      <c r="D25" s="335"/>
      <c r="E25" s="340" t="s">
        <v>216</v>
      </c>
      <c r="F25" s="341" t="s">
        <v>216</v>
      </c>
      <c r="G25" s="356" t="s">
        <v>217</v>
      </c>
      <c r="H25" s="335" t="s">
        <v>71</v>
      </c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400"/>
      <c r="U25" s="400"/>
      <c r="V25" s="336"/>
      <c r="W25" s="335"/>
      <c r="X25" s="335"/>
      <c r="Y25" s="335"/>
      <c r="Z25" s="335"/>
      <c r="AA25" s="335"/>
      <c r="AB25" s="335"/>
      <c r="AC25" s="335"/>
    </row>
    <row r="26" s="322" customFormat="1" ht="26.15" customHeight="1" spans="1:29">
      <c r="A26" s="335">
        <v>15</v>
      </c>
      <c r="B26" s="335" t="s">
        <v>49</v>
      </c>
      <c r="C26" s="335"/>
      <c r="D26" s="335"/>
      <c r="E26" s="340" t="s">
        <v>204</v>
      </c>
      <c r="F26" s="341"/>
      <c r="G26" s="319" t="s">
        <v>205</v>
      </c>
      <c r="H26" s="335" t="s">
        <v>75</v>
      </c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400"/>
      <c r="U26" s="400"/>
      <c r="V26" s="336"/>
      <c r="W26" s="335"/>
      <c r="X26" s="335"/>
      <c r="Y26" s="335"/>
      <c r="Z26" s="335"/>
      <c r="AA26" s="335"/>
      <c r="AB26" s="335"/>
      <c r="AC26" s="335"/>
    </row>
    <row r="27" s="322" customFormat="1" ht="26.15" customHeight="1" spans="1:29">
      <c r="A27" s="335">
        <v>16</v>
      </c>
      <c r="B27" s="357" t="s">
        <v>671</v>
      </c>
      <c r="C27" s="357"/>
      <c r="D27" s="357" t="s">
        <v>672</v>
      </c>
      <c r="E27" s="358" t="s">
        <v>439</v>
      </c>
      <c r="F27" s="358"/>
      <c r="G27" s="359" t="s">
        <v>456</v>
      </c>
      <c r="H27" s="357" t="s">
        <v>673</v>
      </c>
      <c r="I27" s="357"/>
      <c r="J27" s="357"/>
      <c r="K27" s="357"/>
      <c r="L27" s="357" t="s">
        <v>674</v>
      </c>
      <c r="M27" s="357" t="s">
        <v>675</v>
      </c>
      <c r="N27" s="357"/>
      <c r="O27" s="357"/>
      <c r="P27" s="335"/>
      <c r="Q27" s="335"/>
      <c r="R27" s="335"/>
      <c r="S27" s="335"/>
      <c r="T27" s="400"/>
      <c r="U27" s="400"/>
      <c r="V27" s="336"/>
      <c r="W27" s="335"/>
      <c r="X27" s="335"/>
      <c r="Y27" s="335"/>
      <c r="Z27" s="335"/>
      <c r="AA27" s="335"/>
      <c r="AB27" s="335"/>
      <c r="AC27" s="335"/>
    </row>
    <row r="28" s="322" customFormat="1" ht="26.15" customHeight="1" spans="1:29">
      <c r="A28" s="335">
        <v>17</v>
      </c>
      <c r="B28" s="357" t="s">
        <v>78</v>
      </c>
      <c r="C28" s="357"/>
      <c r="D28" s="357" t="s">
        <v>79</v>
      </c>
      <c r="E28" s="358" t="s">
        <v>661</v>
      </c>
      <c r="F28" s="358"/>
      <c r="G28" s="359" t="s">
        <v>662</v>
      </c>
      <c r="H28" s="360" t="s">
        <v>82</v>
      </c>
      <c r="I28" s="379"/>
      <c r="J28" s="379"/>
      <c r="K28" s="380"/>
      <c r="L28" s="381" t="s">
        <v>83</v>
      </c>
      <c r="M28" s="360" t="s">
        <v>84</v>
      </c>
      <c r="N28" s="379"/>
      <c r="O28" s="380"/>
      <c r="P28" s="335"/>
      <c r="Q28" s="394"/>
      <c r="R28" s="394"/>
      <c r="S28" s="394"/>
      <c r="T28" s="335"/>
      <c r="U28" s="335"/>
      <c r="V28" s="395"/>
      <c r="W28" s="335"/>
      <c r="X28" s="335"/>
      <c r="Y28" s="335"/>
      <c r="Z28" s="335"/>
      <c r="AA28" s="335"/>
      <c r="AB28" s="335"/>
      <c r="AC28" s="335"/>
    </row>
    <row r="29" s="322" customFormat="1" ht="26.15" customHeight="1" spans="1:29">
      <c r="A29" s="335">
        <v>18</v>
      </c>
      <c r="B29" s="357" t="s">
        <v>78</v>
      </c>
      <c r="C29" s="357"/>
      <c r="D29" s="357" t="s">
        <v>79</v>
      </c>
      <c r="E29" s="358" t="s">
        <v>663</v>
      </c>
      <c r="F29" s="358"/>
      <c r="G29" s="359" t="s">
        <v>676</v>
      </c>
      <c r="H29" s="361"/>
      <c r="I29" s="382"/>
      <c r="J29" s="382"/>
      <c r="K29" s="383"/>
      <c r="L29" s="384"/>
      <c r="M29" s="361"/>
      <c r="N29" s="382"/>
      <c r="O29" s="383"/>
      <c r="P29" s="385"/>
      <c r="Q29" s="401"/>
      <c r="R29" s="401"/>
      <c r="S29" s="401"/>
      <c r="T29" s="385"/>
      <c r="U29" s="385"/>
      <c r="V29" s="402"/>
      <c r="W29" s="385"/>
      <c r="X29" s="385"/>
      <c r="Y29" s="385"/>
      <c r="Z29" s="410"/>
      <c r="AA29" s="410"/>
      <c r="AB29" s="411"/>
      <c r="AC29" s="411"/>
    </row>
    <row r="30" spans="1:15">
      <c r="A30" s="335">
        <v>19</v>
      </c>
      <c r="B30" s="357" t="s">
        <v>78</v>
      </c>
      <c r="C30" s="357"/>
      <c r="D30" s="357" t="s">
        <v>79</v>
      </c>
      <c r="E30" s="358" t="s">
        <v>677</v>
      </c>
      <c r="F30" s="358"/>
      <c r="G30" s="359" t="s">
        <v>678</v>
      </c>
      <c r="H30" s="361"/>
      <c r="I30" s="382"/>
      <c r="J30" s="382"/>
      <c r="K30" s="383"/>
      <c r="L30" s="384"/>
      <c r="M30" s="361"/>
      <c r="N30" s="382"/>
      <c r="O30" s="383"/>
    </row>
    <row r="31" spans="1:15">
      <c r="A31" s="335">
        <v>20</v>
      </c>
      <c r="B31" s="357" t="s">
        <v>78</v>
      </c>
      <c r="C31" s="357"/>
      <c r="D31" s="357" t="s">
        <v>79</v>
      </c>
      <c r="E31" s="358" t="s">
        <v>665</v>
      </c>
      <c r="F31" s="358"/>
      <c r="G31" s="359" t="s">
        <v>666</v>
      </c>
      <c r="H31" s="361"/>
      <c r="I31" s="382"/>
      <c r="J31" s="382"/>
      <c r="K31" s="383"/>
      <c r="L31" s="384"/>
      <c r="M31" s="361"/>
      <c r="N31" s="382"/>
      <c r="O31" s="383"/>
    </row>
    <row r="32" spans="1:15">
      <c r="A32" s="335">
        <v>21</v>
      </c>
      <c r="B32" s="357" t="s">
        <v>78</v>
      </c>
      <c r="C32" s="357"/>
      <c r="D32" s="357" t="s">
        <v>79</v>
      </c>
      <c r="E32" s="358" t="s">
        <v>667</v>
      </c>
      <c r="F32" s="358"/>
      <c r="G32" s="359" t="s">
        <v>668</v>
      </c>
      <c r="H32" s="362"/>
      <c r="I32" s="386"/>
      <c r="J32" s="386"/>
      <c r="K32" s="387"/>
      <c r="L32" s="388"/>
      <c r="M32" s="362"/>
      <c r="N32" s="386"/>
      <c r="O32" s="387"/>
    </row>
    <row r="33" spans="1:15">
      <c r="A33" s="335">
        <v>22</v>
      </c>
      <c r="B33" s="357" t="s">
        <v>78</v>
      </c>
      <c r="C33" s="357"/>
      <c r="D33" s="357" t="s">
        <v>79</v>
      </c>
      <c r="E33" s="363" t="s">
        <v>679</v>
      </c>
      <c r="F33" s="364"/>
      <c r="G33" s="365" t="s">
        <v>680</v>
      </c>
      <c r="H33" s="357" t="s">
        <v>91</v>
      </c>
      <c r="I33" s="357"/>
      <c r="J33" s="357"/>
      <c r="K33" s="357"/>
      <c r="L33" s="357" t="s">
        <v>92</v>
      </c>
      <c r="M33" s="357" t="s">
        <v>93</v>
      </c>
      <c r="N33" s="357"/>
      <c r="O33" s="357"/>
    </row>
    <row r="34" spans="1:15">
      <c r="A34" s="335">
        <v>23</v>
      </c>
      <c r="B34" s="357" t="s">
        <v>94</v>
      </c>
      <c r="C34" s="357"/>
      <c r="D34" s="357" t="s">
        <v>95</v>
      </c>
      <c r="E34" s="366" t="s">
        <v>96</v>
      </c>
      <c r="F34" s="366"/>
      <c r="G34" s="367" t="s">
        <v>97</v>
      </c>
      <c r="H34" s="357" t="s">
        <v>681</v>
      </c>
      <c r="I34" s="357"/>
      <c r="J34" s="357"/>
      <c r="K34" s="357"/>
      <c r="L34" s="357" t="s">
        <v>53</v>
      </c>
      <c r="M34" s="357" t="s">
        <v>99</v>
      </c>
      <c r="N34" s="357"/>
      <c r="O34" s="357"/>
    </row>
    <row r="35" spans="1:15">
      <c r="A35" s="335">
        <v>24</v>
      </c>
      <c r="B35" s="357" t="s">
        <v>94</v>
      </c>
      <c r="C35" s="357"/>
      <c r="D35" s="357" t="s">
        <v>95</v>
      </c>
      <c r="E35" s="366" t="s">
        <v>100</v>
      </c>
      <c r="F35" s="366"/>
      <c r="G35" s="367" t="s">
        <v>101</v>
      </c>
      <c r="H35" s="357" t="s">
        <v>681</v>
      </c>
      <c r="I35" s="357"/>
      <c r="J35" s="357"/>
      <c r="K35" s="357"/>
      <c r="L35" s="357" t="s">
        <v>53</v>
      </c>
      <c r="M35" s="357" t="s">
        <v>99</v>
      </c>
      <c r="N35" s="357"/>
      <c r="O35" s="357"/>
    </row>
    <row r="36" spans="1:15">
      <c r="A36" s="335">
        <v>25</v>
      </c>
      <c r="B36" s="357">
        <v>20221128</v>
      </c>
      <c r="C36" s="357"/>
      <c r="D36" s="357" t="s">
        <v>102</v>
      </c>
      <c r="E36" s="368" t="s">
        <v>103</v>
      </c>
      <c r="F36" s="368"/>
      <c r="G36" s="369" t="s">
        <v>104</v>
      </c>
      <c r="H36" s="357" t="s">
        <v>105</v>
      </c>
      <c r="I36" s="357"/>
      <c r="J36" s="357"/>
      <c r="K36" s="357"/>
      <c r="L36" s="357" t="s">
        <v>106</v>
      </c>
      <c r="M36" s="357" t="s">
        <v>107</v>
      </c>
      <c r="N36" s="357"/>
      <c r="O36" s="357"/>
    </row>
    <row r="37" spans="1:15">
      <c r="A37" s="335">
        <v>26</v>
      </c>
      <c r="B37" s="357">
        <v>20221128</v>
      </c>
      <c r="C37" s="357"/>
      <c r="D37" s="357" t="s">
        <v>102</v>
      </c>
      <c r="E37" s="370" t="s">
        <v>108</v>
      </c>
      <c r="F37" s="371"/>
      <c r="G37" s="369" t="s">
        <v>109</v>
      </c>
      <c r="H37" s="357" t="s">
        <v>110</v>
      </c>
      <c r="I37" s="357"/>
      <c r="J37" s="357"/>
      <c r="K37" s="357"/>
      <c r="L37" s="357" t="s">
        <v>106</v>
      </c>
      <c r="M37" s="357" t="s">
        <v>107</v>
      </c>
      <c r="N37" s="357"/>
      <c r="O37" s="357"/>
    </row>
    <row r="38" spans="1:15">
      <c r="A38" s="335">
        <v>27</v>
      </c>
      <c r="B38" s="357">
        <v>20221128</v>
      </c>
      <c r="C38" s="357"/>
      <c r="D38" s="357" t="s">
        <v>102</v>
      </c>
      <c r="E38" s="366" t="s">
        <v>111</v>
      </c>
      <c r="F38" s="366"/>
      <c r="G38" s="367" t="s">
        <v>112</v>
      </c>
      <c r="H38" s="357" t="s">
        <v>113</v>
      </c>
      <c r="I38" s="357"/>
      <c r="J38" s="357"/>
      <c r="K38" s="357"/>
      <c r="L38" s="357" t="s">
        <v>106</v>
      </c>
      <c r="M38" s="357" t="s">
        <v>107</v>
      </c>
      <c r="N38" s="357"/>
      <c r="O38" s="357"/>
    </row>
    <row r="39" spans="1:15">
      <c r="A39" s="335">
        <v>28</v>
      </c>
      <c r="B39" s="357">
        <v>20221128</v>
      </c>
      <c r="C39" s="357"/>
      <c r="D39" s="357" t="s">
        <v>102</v>
      </c>
      <c r="E39" s="366" t="s">
        <v>114</v>
      </c>
      <c r="F39" s="366"/>
      <c r="G39" s="367" t="s">
        <v>115</v>
      </c>
      <c r="H39" s="357" t="s">
        <v>113</v>
      </c>
      <c r="I39" s="357"/>
      <c r="J39" s="357"/>
      <c r="K39" s="357"/>
      <c r="L39" s="357" t="s">
        <v>106</v>
      </c>
      <c r="M39" s="357" t="s">
        <v>107</v>
      </c>
      <c r="N39" s="357"/>
      <c r="O39" s="357"/>
    </row>
    <row r="40" spans="1:15">
      <c r="A40" s="335">
        <v>29</v>
      </c>
      <c r="B40" s="357">
        <v>20221128</v>
      </c>
      <c r="C40" s="357"/>
      <c r="D40" s="357" t="s">
        <v>102</v>
      </c>
      <c r="E40" s="366" t="s">
        <v>116</v>
      </c>
      <c r="F40" s="366"/>
      <c r="G40" s="367" t="s">
        <v>117</v>
      </c>
      <c r="H40" s="357" t="s">
        <v>118</v>
      </c>
      <c r="I40" s="357"/>
      <c r="J40" s="357"/>
      <c r="K40" s="357"/>
      <c r="L40" s="357" t="s">
        <v>106</v>
      </c>
      <c r="M40" s="357" t="s">
        <v>107</v>
      </c>
      <c r="N40" s="357"/>
      <c r="O40" s="357"/>
    </row>
    <row r="41" spans="1:15">
      <c r="A41" s="335">
        <v>30</v>
      </c>
      <c r="B41" s="357">
        <v>20221128</v>
      </c>
      <c r="C41" s="357"/>
      <c r="D41" s="357" t="s">
        <v>102</v>
      </c>
      <c r="E41" s="366" t="s">
        <v>682</v>
      </c>
      <c r="F41" s="366"/>
      <c r="G41" s="372" t="s">
        <v>683</v>
      </c>
      <c r="H41" s="357" t="s">
        <v>684</v>
      </c>
      <c r="I41" s="357"/>
      <c r="J41" s="357"/>
      <c r="K41" s="357"/>
      <c r="L41" s="357" t="s">
        <v>123</v>
      </c>
      <c r="M41" s="357" t="s">
        <v>685</v>
      </c>
      <c r="N41" s="357"/>
      <c r="O41" s="357"/>
    </row>
    <row r="42" spans="1:15">
      <c r="A42" s="335">
        <v>31</v>
      </c>
      <c r="B42" s="357">
        <v>20221128</v>
      </c>
      <c r="C42" s="357"/>
      <c r="D42" s="357" t="s">
        <v>102</v>
      </c>
      <c r="E42" s="366" t="s">
        <v>686</v>
      </c>
      <c r="F42" s="366"/>
      <c r="G42" s="367" t="s">
        <v>687</v>
      </c>
      <c r="H42" s="357" t="s">
        <v>688</v>
      </c>
      <c r="I42" s="357"/>
      <c r="J42" s="357"/>
      <c r="K42" s="357"/>
      <c r="L42" s="357" t="s">
        <v>123</v>
      </c>
      <c r="M42" s="357" t="s">
        <v>685</v>
      </c>
      <c r="N42" s="357"/>
      <c r="O42" s="357"/>
    </row>
    <row r="43" spans="1:15">
      <c r="A43" s="335">
        <v>32</v>
      </c>
      <c r="B43" s="373">
        <v>20230213</v>
      </c>
      <c r="C43" s="373"/>
      <c r="D43" s="373" t="s">
        <v>119</v>
      </c>
      <c r="E43" s="374" t="s">
        <v>120</v>
      </c>
      <c r="F43" s="375"/>
      <c r="G43" s="80" t="s">
        <v>121</v>
      </c>
      <c r="H43" s="374" t="s">
        <v>122</v>
      </c>
      <c r="I43" s="389"/>
      <c r="J43" s="389"/>
      <c r="K43" s="375"/>
      <c r="L43" s="373" t="s">
        <v>123</v>
      </c>
      <c r="M43" s="373" t="s">
        <v>124</v>
      </c>
      <c r="N43" s="373"/>
      <c r="O43" s="373"/>
    </row>
    <row r="44" spans="1:15">
      <c r="A44" s="335">
        <v>33</v>
      </c>
      <c r="B44" s="373">
        <v>20230213</v>
      </c>
      <c r="C44" s="373"/>
      <c r="D44" s="373" t="s">
        <v>119</v>
      </c>
      <c r="E44" s="374" t="s">
        <v>125</v>
      </c>
      <c r="F44" s="375"/>
      <c r="G44" s="80" t="s">
        <v>66</v>
      </c>
      <c r="H44" s="374" t="s">
        <v>126</v>
      </c>
      <c r="I44" s="389"/>
      <c r="J44" s="389"/>
      <c r="K44" s="375"/>
      <c r="L44" s="373" t="s">
        <v>123</v>
      </c>
      <c r="M44" s="373" t="s">
        <v>124</v>
      </c>
      <c r="N44" s="373"/>
      <c r="O44" s="373"/>
    </row>
    <row r="45" spans="1:15">
      <c r="A45" s="335">
        <v>34</v>
      </c>
      <c r="B45" s="373">
        <v>20230213</v>
      </c>
      <c r="C45" s="373"/>
      <c r="D45" s="373" t="s">
        <v>119</v>
      </c>
      <c r="E45" s="374" t="s">
        <v>127</v>
      </c>
      <c r="F45" s="375"/>
      <c r="G45" s="293" t="s">
        <v>128</v>
      </c>
      <c r="H45" s="374" t="s">
        <v>129</v>
      </c>
      <c r="I45" s="389"/>
      <c r="J45" s="389"/>
      <c r="K45" s="375"/>
      <c r="L45" s="373" t="s">
        <v>123</v>
      </c>
      <c r="M45" s="373" t="s">
        <v>124</v>
      </c>
      <c r="N45" s="373"/>
      <c r="O45" s="373"/>
    </row>
  </sheetData>
  <mergeCells count="267">
    <mergeCell ref="A1:B1"/>
    <mergeCell ref="D1:G1"/>
    <mergeCell ref="H1:T1"/>
    <mergeCell ref="G2:T2"/>
    <mergeCell ref="W3:X3"/>
    <mergeCell ref="W4:X4"/>
    <mergeCell ref="A5:D5"/>
    <mergeCell ref="F5:I5"/>
    <mergeCell ref="J5:N5"/>
    <mergeCell ref="O5:V5"/>
    <mergeCell ref="W5:X5"/>
    <mergeCell ref="Y5:AA5"/>
    <mergeCell ref="AB5:AC5"/>
    <mergeCell ref="F6:I6"/>
    <mergeCell ref="J6:N6"/>
    <mergeCell ref="O6:V6"/>
    <mergeCell ref="W6:X6"/>
    <mergeCell ref="Y6:AA6"/>
    <mergeCell ref="AB6:AC6"/>
    <mergeCell ref="F7:I7"/>
    <mergeCell ref="J7:N7"/>
    <mergeCell ref="O7:V7"/>
    <mergeCell ref="W7:X7"/>
    <mergeCell ref="Y7:AA7"/>
    <mergeCell ref="AB7:AC7"/>
    <mergeCell ref="F8:I8"/>
    <mergeCell ref="J8:N8"/>
    <mergeCell ref="O8:V8"/>
    <mergeCell ref="W8:X8"/>
    <mergeCell ref="Y8:AA8"/>
    <mergeCell ref="AB8:AC8"/>
    <mergeCell ref="F9:I9"/>
    <mergeCell ref="J9:N9"/>
    <mergeCell ref="O9:V9"/>
    <mergeCell ref="W9:X9"/>
    <mergeCell ref="Y9:AA9"/>
    <mergeCell ref="AB9:AC9"/>
    <mergeCell ref="A10:D10"/>
    <mergeCell ref="E10:AC10"/>
    <mergeCell ref="B11:C11"/>
    <mergeCell ref="E11:F11"/>
    <mergeCell ref="H11:K11"/>
    <mergeCell ref="M11:O11"/>
    <mergeCell ref="Q11:R11"/>
    <mergeCell ref="T11:U11"/>
    <mergeCell ref="W11:Y11"/>
    <mergeCell ref="Z11:AA11"/>
    <mergeCell ref="AB11:AC11"/>
    <mergeCell ref="B12:C12"/>
    <mergeCell ref="E12:F12"/>
    <mergeCell ref="H12:K12"/>
    <mergeCell ref="M12:O12"/>
    <mergeCell ref="Q12:R12"/>
    <mergeCell ref="T12:U12"/>
    <mergeCell ref="W12:Y12"/>
    <mergeCell ref="Z12:AA12"/>
    <mergeCell ref="AB12:AC12"/>
    <mergeCell ref="B13:C13"/>
    <mergeCell ref="E13:F13"/>
    <mergeCell ref="H13:K13"/>
    <mergeCell ref="M13:O13"/>
    <mergeCell ref="Q13:R13"/>
    <mergeCell ref="T13:U13"/>
    <mergeCell ref="W13:Y13"/>
    <mergeCell ref="Z13:AA13"/>
    <mergeCell ref="AB13:AC13"/>
    <mergeCell ref="B14:C14"/>
    <mergeCell ref="E14:F14"/>
    <mergeCell ref="H14:K14"/>
    <mergeCell ref="M14:O14"/>
    <mergeCell ref="Q14:R14"/>
    <mergeCell ref="T14:U14"/>
    <mergeCell ref="W14:Y14"/>
    <mergeCell ref="Z14:AA14"/>
    <mergeCell ref="AB14:AC14"/>
    <mergeCell ref="B15:C15"/>
    <mergeCell ref="E15:F15"/>
    <mergeCell ref="H15:K15"/>
    <mergeCell ref="M15:O15"/>
    <mergeCell ref="Q15:R15"/>
    <mergeCell ref="T15:U15"/>
    <mergeCell ref="W15:Y15"/>
    <mergeCell ref="Z15:AA15"/>
    <mergeCell ref="AB15:AC15"/>
    <mergeCell ref="B16:C16"/>
    <mergeCell ref="E16:F16"/>
    <mergeCell ref="H16:K16"/>
    <mergeCell ref="M16:O16"/>
    <mergeCell ref="Q16:R16"/>
    <mergeCell ref="T16:U16"/>
    <mergeCell ref="W16:Y16"/>
    <mergeCell ref="Z16:AA16"/>
    <mergeCell ref="AB16:AC16"/>
    <mergeCell ref="B17:C17"/>
    <mergeCell ref="E17:F17"/>
    <mergeCell ref="H17:K17"/>
    <mergeCell ref="M17:O17"/>
    <mergeCell ref="Q17:R17"/>
    <mergeCell ref="T17:U17"/>
    <mergeCell ref="W17:Y17"/>
    <mergeCell ref="Z17:AA17"/>
    <mergeCell ref="AB17:AC17"/>
    <mergeCell ref="B18:C18"/>
    <mergeCell ref="E18:F18"/>
    <mergeCell ref="H18:K18"/>
    <mergeCell ref="M18:O18"/>
    <mergeCell ref="Q18:R18"/>
    <mergeCell ref="T18:U18"/>
    <mergeCell ref="W18:Y18"/>
    <mergeCell ref="Z18:AA18"/>
    <mergeCell ref="AB18:AC18"/>
    <mergeCell ref="B19:C19"/>
    <mergeCell ref="E19:F19"/>
    <mergeCell ref="H19:K19"/>
    <mergeCell ref="M19:O19"/>
    <mergeCell ref="Q19:R19"/>
    <mergeCell ref="T19:U19"/>
    <mergeCell ref="W19:Y19"/>
    <mergeCell ref="Z19:AA19"/>
    <mergeCell ref="AB19:AC19"/>
    <mergeCell ref="B20:C20"/>
    <mergeCell ref="E20:F20"/>
    <mergeCell ref="H20:K20"/>
    <mergeCell ref="M20:O20"/>
    <mergeCell ref="Q20:R20"/>
    <mergeCell ref="T20:U20"/>
    <mergeCell ref="W20:Y20"/>
    <mergeCell ref="Z20:AA20"/>
    <mergeCell ref="AB20:AC20"/>
    <mergeCell ref="B21:C21"/>
    <mergeCell ref="E21:F21"/>
    <mergeCell ref="H21:K21"/>
    <mergeCell ref="M21:O21"/>
    <mergeCell ref="Q21:R21"/>
    <mergeCell ref="T21:U21"/>
    <mergeCell ref="W21:Y21"/>
    <mergeCell ref="Z21:AA21"/>
    <mergeCell ref="AB21:AC21"/>
    <mergeCell ref="B22:C22"/>
    <mergeCell ref="E22:F22"/>
    <mergeCell ref="H22:K22"/>
    <mergeCell ref="M22:O22"/>
    <mergeCell ref="Q22:R22"/>
    <mergeCell ref="T22:U22"/>
    <mergeCell ref="W22:Y22"/>
    <mergeCell ref="Z22:AA22"/>
    <mergeCell ref="AB22:AC22"/>
    <mergeCell ref="B23:C23"/>
    <mergeCell ref="E23:F23"/>
    <mergeCell ref="H23:K23"/>
    <mergeCell ref="M23:O23"/>
    <mergeCell ref="Q23:R23"/>
    <mergeCell ref="T23:U23"/>
    <mergeCell ref="W23:Y23"/>
    <mergeCell ref="Z23:AA23"/>
    <mergeCell ref="AB23:AC23"/>
    <mergeCell ref="B24:C24"/>
    <mergeCell ref="E24:F24"/>
    <mergeCell ref="H24:K24"/>
    <mergeCell ref="M24:O24"/>
    <mergeCell ref="Q24:R24"/>
    <mergeCell ref="T24:U24"/>
    <mergeCell ref="W24:Y24"/>
    <mergeCell ref="Z24:AA24"/>
    <mergeCell ref="AB24:AC24"/>
    <mergeCell ref="B25:C25"/>
    <mergeCell ref="E25:F25"/>
    <mergeCell ref="H25:K25"/>
    <mergeCell ref="M25:O25"/>
    <mergeCell ref="Q25:R25"/>
    <mergeCell ref="T25:U25"/>
    <mergeCell ref="W25:Y25"/>
    <mergeCell ref="Z25:AA25"/>
    <mergeCell ref="AB25:AC25"/>
    <mergeCell ref="B26:C26"/>
    <mergeCell ref="E26:F26"/>
    <mergeCell ref="H26:K26"/>
    <mergeCell ref="M26:O26"/>
    <mergeCell ref="Q26:R26"/>
    <mergeCell ref="T26:U26"/>
    <mergeCell ref="W26:Y26"/>
    <mergeCell ref="Z26:AA26"/>
    <mergeCell ref="AB26:AC26"/>
    <mergeCell ref="B27:C27"/>
    <mergeCell ref="E27:F27"/>
    <mergeCell ref="H27:K27"/>
    <mergeCell ref="M27:O27"/>
    <mergeCell ref="Q27:R27"/>
    <mergeCell ref="T27:U27"/>
    <mergeCell ref="W27:Y27"/>
    <mergeCell ref="Z27:AA27"/>
    <mergeCell ref="AB27:AC27"/>
    <mergeCell ref="B28:C28"/>
    <mergeCell ref="E28:F28"/>
    <mergeCell ref="Q28:R28"/>
    <mergeCell ref="T28:U28"/>
    <mergeCell ref="W28:Y28"/>
    <mergeCell ref="Z28:AA28"/>
    <mergeCell ref="AB28:AC28"/>
    <mergeCell ref="B29:C29"/>
    <mergeCell ref="E29:F29"/>
    <mergeCell ref="B30:C30"/>
    <mergeCell ref="E30:F30"/>
    <mergeCell ref="B31:C31"/>
    <mergeCell ref="E31:F31"/>
    <mergeCell ref="B32:C32"/>
    <mergeCell ref="E32:F32"/>
    <mergeCell ref="B33:C33"/>
    <mergeCell ref="E33:F33"/>
    <mergeCell ref="H33:K33"/>
    <mergeCell ref="M33:O33"/>
    <mergeCell ref="B34:C34"/>
    <mergeCell ref="E34:F34"/>
    <mergeCell ref="H34:K34"/>
    <mergeCell ref="M34:O34"/>
    <mergeCell ref="B35:C35"/>
    <mergeCell ref="E35:F35"/>
    <mergeCell ref="H35:K35"/>
    <mergeCell ref="M35:O35"/>
    <mergeCell ref="B36:C36"/>
    <mergeCell ref="E36:F36"/>
    <mergeCell ref="H36:K36"/>
    <mergeCell ref="M36:O36"/>
    <mergeCell ref="B37:C37"/>
    <mergeCell ref="E37:F37"/>
    <mergeCell ref="H37:K37"/>
    <mergeCell ref="M37:O37"/>
    <mergeCell ref="B38:C38"/>
    <mergeCell ref="E38:F38"/>
    <mergeCell ref="H38:K38"/>
    <mergeCell ref="M38:O38"/>
    <mergeCell ref="B39:C39"/>
    <mergeCell ref="E39:F39"/>
    <mergeCell ref="H39:K39"/>
    <mergeCell ref="M39:O39"/>
    <mergeCell ref="B40:C40"/>
    <mergeCell ref="E40:F40"/>
    <mergeCell ref="H40:K40"/>
    <mergeCell ref="M40:O40"/>
    <mergeCell ref="B41:C41"/>
    <mergeCell ref="E41:F41"/>
    <mergeCell ref="H41:K41"/>
    <mergeCell ref="M41:O41"/>
    <mergeCell ref="B42:C42"/>
    <mergeCell ref="E42:F42"/>
    <mergeCell ref="H42:K42"/>
    <mergeCell ref="M42:O42"/>
    <mergeCell ref="B43:C43"/>
    <mergeCell ref="E43:F43"/>
    <mergeCell ref="H43:K43"/>
    <mergeCell ref="M43:O43"/>
    <mergeCell ref="B44:C44"/>
    <mergeCell ref="E44:F44"/>
    <mergeCell ref="H44:K44"/>
    <mergeCell ref="M44:O44"/>
    <mergeCell ref="B45:C45"/>
    <mergeCell ref="E45:F45"/>
    <mergeCell ref="H45:K45"/>
    <mergeCell ref="M45:O45"/>
    <mergeCell ref="L28:L32"/>
    <mergeCell ref="C3:E4"/>
    <mergeCell ref="Y1:AC2"/>
    <mergeCell ref="A3:B4"/>
    <mergeCell ref="A6:D9"/>
    <mergeCell ref="F3:V4"/>
    <mergeCell ref="H28:K32"/>
    <mergeCell ref="M28:O32"/>
  </mergeCells>
  <conditionalFormatting sqref="E14">
    <cfRule type="duplicateValues" dxfId="4" priority="10"/>
  </conditionalFormatting>
  <conditionalFormatting sqref="E15">
    <cfRule type="duplicateValues" dxfId="4" priority="9"/>
  </conditionalFormatting>
  <conditionalFormatting sqref="G15">
    <cfRule type="duplicateValues" dxfId="4" priority="8"/>
  </conditionalFormatting>
  <conditionalFormatting sqref="E23">
    <cfRule type="duplicateValues" dxfId="4" priority="5"/>
  </conditionalFormatting>
  <conditionalFormatting sqref="E24">
    <cfRule type="duplicateValues" dxfId="4" priority="4"/>
  </conditionalFormatting>
  <conditionalFormatting sqref="E25">
    <cfRule type="duplicateValues" dxfId="4" priority="1"/>
  </conditionalFormatting>
  <conditionalFormatting sqref="E26">
    <cfRule type="duplicateValues" dxfId="4" priority="3"/>
  </conditionalFormatting>
  <pageMargins left="0.699305555555556" right="0.699305555555556" top="0.75" bottom="0.75" header="0.3" footer="0.3"/>
  <pageSetup paperSize="8" scale="61" orientation="landscape" horizontalDpi="1200" verticalDpi="12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AS68"/>
  <sheetViews>
    <sheetView zoomScale="70" zoomScaleNormal="70" zoomScaleSheetLayoutView="70" workbookViewId="0">
      <pane ySplit="8" topLeftCell="A16" activePane="bottomLeft" state="frozen"/>
      <selection/>
      <selection pane="bottomLeft" activeCell="M20" sqref="M20"/>
    </sheetView>
  </sheetViews>
  <sheetFormatPr defaultColWidth="9" defaultRowHeight="16.5"/>
  <cols>
    <col min="1" max="1" width="4.45454545454545" style="178" customWidth="1"/>
    <col min="2" max="11" width="2.63636363636364" style="178" customWidth="1"/>
    <col min="12" max="12" width="16.7272727272727" style="178" customWidth="1"/>
    <col min="13" max="13" width="16.4545454545455" style="177" customWidth="1"/>
    <col min="14" max="14" width="28.2727272727273" style="177" customWidth="1"/>
    <col min="15" max="15" width="13.7272727272727" style="179" hidden="1" customWidth="1" outlineLevel="1"/>
    <col min="16" max="16" width="4.90909090909091" style="178" hidden="1" customWidth="1" outlineLevel="1"/>
    <col min="17" max="17" width="5.27272727272727" style="178" hidden="1" customWidth="1" outlineLevel="1"/>
    <col min="18" max="18" width="7.36363636363636" style="178" customWidth="1" collapsed="1"/>
    <col min="19" max="19" width="6.09090909090909" style="180" hidden="1" customWidth="1" outlineLevel="1"/>
    <col min="20" max="20" width="15.2727272727273" style="177" hidden="1" customWidth="1" outlineLevel="1"/>
    <col min="21" max="21" width="5.72727272727273" style="181" hidden="1" customWidth="1" outlineLevel="1"/>
    <col min="22" max="22" width="8.36363636363636" style="180" hidden="1" customWidth="1" outlineLevel="1"/>
    <col min="23" max="23" width="7.63636363636364" style="180" customWidth="1" collapsed="1"/>
    <col min="24" max="24" width="10.2727272727273" style="180" customWidth="1"/>
    <col min="25" max="25" width="15" style="180" customWidth="1"/>
    <col min="26" max="26" width="10.7272727272727" style="180" hidden="1" customWidth="1" outlineLevel="1"/>
    <col min="27" max="27" width="14.0909090909091" style="177" hidden="1" customWidth="1" outlineLevel="1"/>
    <col min="28" max="28" width="8.27272727272727" style="182" customWidth="1" collapsed="1"/>
    <col min="29" max="29" width="5.09090909090909" style="178" customWidth="1"/>
    <col min="30" max="39" width="10.6363636363636" style="178" hidden="1" customWidth="1" outlineLevel="1"/>
    <col min="40" max="40" width="10.6363636363636" style="178" customWidth="1" collapsed="1"/>
    <col min="41" max="41" width="10.6363636363636" style="178" customWidth="1"/>
    <col min="42" max="42" width="7.27272727272727" style="178" hidden="1" customWidth="1" outlineLevel="1"/>
    <col min="43" max="43" width="10" style="178" hidden="1" customWidth="1" outlineLevel="1"/>
    <col min="44" max="44" width="10.3636363636364" style="177" customWidth="1" collapsed="1"/>
    <col min="45" max="16384" width="9" style="178"/>
  </cols>
  <sheetData>
    <row r="1" ht="33.75" hidden="1" customHeight="1" outlineLevel="1" spans="1:44">
      <c r="A1" s="183" t="s">
        <v>130</v>
      </c>
      <c r="B1" s="184"/>
      <c r="C1" s="184"/>
      <c r="D1" s="184"/>
      <c r="E1" s="185"/>
      <c r="F1" s="183" t="s">
        <v>131</v>
      </c>
      <c r="G1" s="186"/>
      <c r="H1" s="186"/>
      <c r="I1" s="186"/>
      <c r="J1" s="186"/>
      <c r="K1" s="200"/>
      <c r="L1" s="201"/>
      <c r="M1" s="202" t="s">
        <v>132</v>
      </c>
      <c r="N1" s="202"/>
      <c r="O1" s="203" t="s">
        <v>689</v>
      </c>
      <c r="P1" s="204"/>
      <c r="Q1" s="204"/>
      <c r="R1" s="204"/>
      <c r="S1" s="204"/>
      <c r="T1" s="226"/>
      <c r="U1" s="204"/>
      <c r="V1" s="204"/>
      <c r="W1" s="204"/>
      <c r="X1" s="204"/>
      <c r="Y1" s="204"/>
      <c r="Z1" s="204"/>
      <c r="AA1" s="226"/>
      <c r="AB1" s="226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48"/>
      <c r="AQ1" s="249"/>
      <c r="AR1" s="250" t="str">
        <f>M9</f>
        <v>X168100000003</v>
      </c>
    </row>
    <row r="2" s="174" customFormat="1" ht="33.75" hidden="1" customHeight="1" outlineLevel="1" spans="1:44">
      <c r="A2" s="187" t="s">
        <v>134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205"/>
      <c r="M2" s="206"/>
      <c r="N2" s="206"/>
      <c r="O2" s="207"/>
      <c r="P2" s="208"/>
      <c r="Q2" s="208"/>
      <c r="R2" s="208"/>
      <c r="S2" s="208"/>
      <c r="T2" s="227"/>
      <c r="U2" s="208"/>
      <c r="V2" s="208"/>
      <c r="W2" s="208"/>
      <c r="X2" s="208"/>
      <c r="Y2" s="208"/>
      <c r="Z2" s="208"/>
      <c r="AA2" s="227"/>
      <c r="AB2" s="227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51"/>
      <c r="AQ2" s="249" t="s">
        <v>135</v>
      </c>
      <c r="AR2" s="252" t="s">
        <v>9</v>
      </c>
    </row>
    <row r="3" s="174" customFormat="1" ht="33.75" hidden="1" customHeight="1" outlineLevel="1" spans="1:44">
      <c r="A3" s="188" t="s">
        <v>420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209"/>
      <c r="M3" s="202" t="s">
        <v>421</v>
      </c>
      <c r="N3" s="202"/>
      <c r="O3" s="207"/>
      <c r="P3" s="208"/>
      <c r="Q3" s="208"/>
      <c r="R3" s="208"/>
      <c r="S3" s="208"/>
      <c r="T3" s="227"/>
      <c r="U3" s="208"/>
      <c r="V3" s="208"/>
      <c r="W3" s="208"/>
      <c r="X3" s="208"/>
      <c r="Y3" s="208"/>
      <c r="Z3" s="208"/>
      <c r="AA3" s="227"/>
      <c r="AB3" s="227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51"/>
      <c r="AQ3" s="249" t="s">
        <v>138</v>
      </c>
      <c r="AR3" s="252" t="s">
        <v>7</v>
      </c>
    </row>
    <row r="4" s="174" customFormat="1" ht="33.75" hidden="1" customHeight="1" outlineLevel="1" spans="1:44">
      <c r="A4" s="188" t="s">
        <v>422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210"/>
      <c r="M4" s="202"/>
      <c r="N4" s="202"/>
      <c r="O4" s="207"/>
      <c r="P4" s="208"/>
      <c r="Q4" s="208"/>
      <c r="R4" s="208"/>
      <c r="S4" s="208"/>
      <c r="T4" s="227"/>
      <c r="U4" s="208"/>
      <c r="V4" s="208"/>
      <c r="W4" s="208"/>
      <c r="X4" s="208"/>
      <c r="Y4" s="208"/>
      <c r="Z4" s="208"/>
      <c r="AA4" s="227"/>
      <c r="AB4" s="227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51"/>
      <c r="AQ4" s="249" t="s">
        <v>29</v>
      </c>
      <c r="AR4" s="252" t="s">
        <v>7</v>
      </c>
    </row>
    <row r="5" s="174" customFormat="1" ht="33.75" hidden="1" customHeight="1" outlineLevel="1" spans="1:44">
      <c r="A5" s="29" t="s">
        <v>690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56"/>
      <c r="N5" s="57"/>
      <c r="O5" s="207"/>
      <c r="P5" s="208"/>
      <c r="Q5" s="208"/>
      <c r="R5" s="208"/>
      <c r="S5" s="208"/>
      <c r="T5" s="227"/>
      <c r="U5" s="208"/>
      <c r="V5" s="208"/>
      <c r="W5" s="208"/>
      <c r="X5" s="208"/>
      <c r="Y5" s="208"/>
      <c r="Z5" s="208"/>
      <c r="AA5" s="227"/>
      <c r="AB5" s="227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51"/>
      <c r="AQ5" s="253" t="s">
        <v>141</v>
      </c>
      <c r="AR5" s="254" t="e">
        <f>AB9</f>
        <v>#REF!</v>
      </c>
    </row>
    <row r="6" s="175" customFormat="1" ht="33.75" hidden="1" customHeight="1" outlineLevel="1" spans="1:44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58"/>
      <c r="N6" s="59"/>
      <c r="O6" s="217"/>
      <c r="P6" s="218"/>
      <c r="Q6" s="218"/>
      <c r="R6" s="218"/>
      <c r="S6" s="218"/>
      <c r="T6" s="228"/>
      <c r="U6" s="218"/>
      <c r="V6" s="218"/>
      <c r="W6" s="218"/>
      <c r="X6" s="218"/>
      <c r="Y6" s="218"/>
      <c r="Z6" s="218"/>
      <c r="AA6" s="228"/>
      <c r="AB6" s="22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55"/>
      <c r="AQ6" s="256" t="s">
        <v>142</v>
      </c>
      <c r="AR6" s="257"/>
    </row>
    <row r="7" ht="30" customHeight="1" collapsed="1" spans="1:44">
      <c r="A7" s="194" t="s">
        <v>1</v>
      </c>
      <c r="B7" s="195" t="s">
        <v>143</v>
      </c>
      <c r="C7" s="195"/>
      <c r="D7" s="195"/>
      <c r="E7" s="195"/>
      <c r="F7" s="195"/>
      <c r="G7" s="195"/>
      <c r="H7" s="195"/>
      <c r="I7" s="195"/>
      <c r="J7" s="195"/>
      <c r="K7" s="195"/>
      <c r="L7" s="195" t="s">
        <v>144</v>
      </c>
      <c r="M7" s="219" t="s">
        <v>2</v>
      </c>
      <c r="N7" s="195" t="s">
        <v>135</v>
      </c>
      <c r="O7" s="195" t="s">
        <v>145</v>
      </c>
      <c r="P7" s="195" t="s">
        <v>146</v>
      </c>
      <c r="Q7" s="195" t="s">
        <v>147</v>
      </c>
      <c r="R7" s="195" t="s">
        <v>23</v>
      </c>
      <c r="S7" s="219" t="s">
        <v>148</v>
      </c>
      <c r="T7" s="195" t="s">
        <v>149</v>
      </c>
      <c r="U7" s="219" t="s">
        <v>150</v>
      </c>
      <c r="V7" s="219" t="s">
        <v>151</v>
      </c>
      <c r="W7" s="229" t="s">
        <v>152</v>
      </c>
      <c r="X7" s="229" t="s">
        <v>153</v>
      </c>
      <c r="Y7" s="229" t="s">
        <v>154</v>
      </c>
      <c r="Z7" s="229" t="s">
        <v>155</v>
      </c>
      <c r="AA7" s="195" t="s">
        <v>156</v>
      </c>
      <c r="AB7" s="231" t="s">
        <v>157</v>
      </c>
      <c r="AC7" s="195" t="s">
        <v>158</v>
      </c>
      <c r="AD7" s="232" t="s">
        <v>159</v>
      </c>
      <c r="AE7" s="233" t="s">
        <v>160</v>
      </c>
      <c r="AF7" s="233"/>
      <c r="AG7" s="233"/>
      <c r="AH7" s="237" t="s">
        <v>161</v>
      </c>
      <c r="AI7" s="238" t="s">
        <v>162</v>
      </c>
      <c r="AJ7" s="233" t="s">
        <v>163</v>
      </c>
      <c r="AK7" s="237" t="s">
        <v>164</v>
      </c>
      <c r="AL7" s="237" t="s">
        <v>165</v>
      </c>
      <c r="AM7" s="237" t="s">
        <v>166</v>
      </c>
      <c r="AN7" s="196" t="s">
        <v>167</v>
      </c>
      <c r="AO7" s="196" t="s">
        <v>168</v>
      </c>
      <c r="AP7" s="196" t="s">
        <v>142</v>
      </c>
      <c r="AQ7" s="247" t="s">
        <v>30</v>
      </c>
      <c r="AR7" s="195" t="s">
        <v>169</v>
      </c>
    </row>
    <row r="8" ht="30" customHeight="1" spans="1:44">
      <c r="A8" s="194"/>
      <c r="B8" s="196">
        <v>0</v>
      </c>
      <c r="C8" s="196">
        <v>1</v>
      </c>
      <c r="D8" s="196">
        <v>2</v>
      </c>
      <c r="E8" s="196">
        <v>3</v>
      </c>
      <c r="F8" s="196">
        <v>4</v>
      </c>
      <c r="G8" s="196">
        <v>5</v>
      </c>
      <c r="H8" s="196">
        <v>6</v>
      </c>
      <c r="I8" s="196">
        <v>7</v>
      </c>
      <c r="J8" s="196">
        <v>8</v>
      </c>
      <c r="K8" s="194">
        <v>9</v>
      </c>
      <c r="L8" s="195"/>
      <c r="M8" s="219"/>
      <c r="N8" s="195"/>
      <c r="O8" s="195"/>
      <c r="P8" s="195"/>
      <c r="Q8" s="195"/>
      <c r="R8" s="195"/>
      <c r="S8" s="219"/>
      <c r="T8" s="195"/>
      <c r="U8" s="219"/>
      <c r="V8" s="219"/>
      <c r="W8" s="229"/>
      <c r="X8" s="229"/>
      <c r="Y8" s="229"/>
      <c r="Z8" s="229"/>
      <c r="AA8" s="195"/>
      <c r="AB8" s="231"/>
      <c r="AC8" s="195"/>
      <c r="AD8" s="232"/>
      <c r="AE8" s="233" t="s">
        <v>170</v>
      </c>
      <c r="AF8" s="233" t="s">
        <v>171</v>
      </c>
      <c r="AG8" s="233" t="s">
        <v>172</v>
      </c>
      <c r="AH8" s="237"/>
      <c r="AI8" s="238"/>
      <c r="AJ8" s="233"/>
      <c r="AK8" s="237"/>
      <c r="AL8" s="237"/>
      <c r="AM8" s="237"/>
      <c r="AN8" s="196"/>
      <c r="AO8" s="196"/>
      <c r="AP8" s="196"/>
      <c r="AQ8" s="247"/>
      <c r="AR8" s="195"/>
    </row>
    <row r="9" ht="40" customHeight="1" spans="1:44">
      <c r="A9" s="194">
        <f>ROW()-8</f>
        <v>1</v>
      </c>
      <c r="B9" s="196">
        <v>0</v>
      </c>
      <c r="C9" s="196"/>
      <c r="D9" s="196"/>
      <c r="E9" s="196"/>
      <c r="F9" s="196"/>
      <c r="G9" s="196"/>
      <c r="H9" s="196"/>
      <c r="I9" s="196"/>
      <c r="J9" s="196"/>
      <c r="K9" s="194"/>
      <c r="L9" s="194" t="s">
        <v>691</v>
      </c>
      <c r="M9" s="276" t="s">
        <v>692</v>
      </c>
      <c r="N9" s="195" t="s">
        <v>657</v>
      </c>
      <c r="O9" s="277" t="s">
        <v>31</v>
      </c>
      <c r="P9" s="194" t="s">
        <v>42</v>
      </c>
      <c r="Q9" s="196" t="s">
        <v>177</v>
      </c>
      <c r="R9" s="195"/>
      <c r="S9" s="230" t="s">
        <v>42</v>
      </c>
      <c r="T9" s="276" t="s">
        <v>693</v>
      </c>
      <c r="U9" s="230" t="s">
        <v>42</v>
      </c>
      <c r="V9" s="219" t="s">
        <v>178</v>
      </c>
      <c r="W9" s="229" t="s">
        <v>179</v>
      </c>
      <c r="X9" s="229" t="s">
        <v>180</v>
      </c>
      <c r="Y9" s="229" t="s">
        <v>181</v>
      </c>
      <c r="Z9" s="229" t="s">
        <v>182</v>
      </c>
      <c r="AA9" s="195" t="s">
        <v>182</v>
      </c>
      <c r="AB9" s="231" t="e">
        <f>AB10+AB32+AB54+AB55+AB56+#REF!*#REF!+AB58*AR58+AB59*AR59+AB61</f>
        <v>#REF!</v>
      </c>
      <c r="AC9" s="195" t="s">
        <v>182</v>
      </c>
      <c r="AD9" s="197" t="s">
        <v>183</v>
      </c>
      <c r="AE9" s="302"/>
      <c r="AF9" s="302"/>
      <c r="AG9" s="302"/>
      <c r="AH9" s="234"/>
      <c r="AI9" s="309"/>
      <c r="AJ9" s="302"/>
      <c r="AK9" s="234"/>
      <c r="AL9" s="310">
        <v>1.5</v>
      </c>
      <c r="AM9" s="276">
        <v>12</v>
      </c>
      <c r="AN9" s="196" t="s">
        <v>184</v>
      </c>
      <c r="AO9" s="196" t="s">
        <v>185</v>
      </c>
      <c r="AP9" s="196"/>
      <c r="AQ9" s="247"/>
      <c r="AR9" s="197">
        <v>1</v>
      </c>
    </row>
    <row r="10" ht="40" customHeight="1" spans="1:44">
      <c r="A10" s="194">
        <f t="shared" ref="A10:A20" si="0">ROW()-8</f>
        <v>2</v>
      </c>
      <c r="B10" s="263"/>
      <c r="C10" s="197"/>
      <c r="D10" s="197"/>
      <c r="E10" s="197"/>
      <c r="F10" s="197"/>
      <c r="G10" s="197"/>
      <c r="H10" s="197"/>
      <c r="I10" s="197"/>
      <c r="J10" s="263"/>
      <c r="K10" s="263"/>
      <c r="L10" s="263"/>
      <c r="M10" s="276" t="s">
        <v>694</v>
      </c>
      <c r="N10" s="197" t="s">
        <v>695</v>
      </c>
      <c r="O10" s="222" t="s">
        <v>197</v>
      </c>
      <c r="P10" s="194" t="s">
        <v>42</v>
      </c>
      <c r="Q10" s="196" t="s">
        <v>177</v>
      </c>
      <c r="R10" s="194"/>
      <c r="S10" s="230" t="s">
        <v>42</v>
      </c>
      <c r="T10" s="276" t="s">
        <v>189</v>
      </c>
      <c r="U10" s="221" t="s">
        <v>182</v>
      </c>
      <c r="V10" s="219" t="s">
        <v>178</v>
      </c>
      <c r="W10" s="229" t="s">
        <v>179</v>
      </c>
      <c r="X10" s="198" t="s">
        <v>180</v>
      </c>
      <c r="Y10" s="197" t="s">
        <v>181</v>
      </c>
      <c r="Z10" s="221" t="s">
        <v>182</v>
      </c>
      <c r="AA10" s="194" t="s">
        <v>182</v>
      </c>
      <c r="AB10" s="234"/>
      <c r="AC10" s="195" t="s">
        <v>182</v>
      </c>
      <c r="AD10" s="194"/>
      <c r="AE10" s="235"/>
      <c r="AF10" s="235"/>
      <c r="AG10" s="235"/>
      <c r="AH10" s="239"/>
      <c r="AI10" s="240"/>
      <c r="AJ10" s="235"/>
      <c r="AK10" s="239"/>
      <c r="AL10" s="241"/>
      <c r="AM10" s="241"/>
      <c r="AN10" s="243" t="s">
        <v>190</v>
      </c>
      <c r="AO10" s="243" t="s">
        <v>185</v>
      </c>
      <c r="AP10" s="243"/>
      <c r="AQ10" s="247"/>
      <c r="AR10" s="197">
        <v>1</v>
      </c>
    </row>
    <row r="11" ht="40" customHeight="1" spans="1:44">
      <c r="A11" s="194">
        <f t="shared" si="0"/>
        <v>3</v>
      </c>
      <c r="B11" s="263"/>
      <c r="C11" s="197"/>
      <c r="D11" s="197"/>
      <c r="E11" s="197"/>
      <c r="F11" s="197"/>
      <c r="G11" s="197"/>
      <c r="H11" s="197"/>
      <c r="I11" s="197"/>
      <c r="J11" s="263"/>
      <c r="K11" s="263"/>
      <c r="L11" s="263"/>
      <c r="M11" s="276" t="s">
        <v>191</v>
      </c>
      <c r="N11" s="197" t="s">
        <v>696</v>
      </c>
      <c r="O11" s="222" t="str">
        <f>O10</f>
        <v>分总成</v>
      </c>
      <c r="P11" s="194" t="s">
        <v>42</v>
      </c>
      <c r="Q11" s="196" t="s">
        <v>177</v>
      </c>
      <c r="R11" s="194"/>
      <c r="S11" s="230" t="s">
        <v>42</v>
      </c>
      <c r="T11" s="276" t="s">
        <v>189</v>
      </c>
      <c r="U11" s="221" t="s">
        <v>182</v>
      </c>
      <c r="V11" s="219" t="s">
        <v>178</v>
      </c>
      <c r="W11" s="229" t="s">
        <v>179</v>
      </c>
      <c r="X11" s="198" t="s">
        <v>180</v>
      </c>
      <c r="Y11" s="197" t="s">
        <v>181</v>
      </c>
      <c r="Z11" s="221" t="s">
        <v>182</v>
      </c>
      <c r="AA11" s="194" t="s">
        <v>182</v>
      </c>
      <c r="AB11" s="303"/>
      <c r="AC11" s="195" t="s">
        <v>182</v>
      </c>
      <c r="AD11" s="194"/>
      <c r="AE11" s="235"/>
      <c r="AF11" s="235"/>
      <c r="AG11" s="235"/>
      <c r="AH11" s="239"/>
      <c r="AI11" s="240"/>
      <c r="AJ11" s="235"/>
      <c r="AK11" s="239"/>
      <c r="AL11" s="241"/>
      <c r="AM11" s="241"/>
      <c r="AN11" s="243" t="s">
        <v>190</v>
      </c>
      <c r="AO11" s="243" t="s">
        <v>185</v>
      </c>
      <c r="AP11" s="243"/>
      <c r="AQ11" s="247"/>
      <c r="AR11" s="197">
        <v>1</v>
      </c>
    </row>
    <row r="12" ht="40" customHeight="1" spans="1:44">
      <c r="A12" s="194">
        <f t="shared" si="0"/>
        <v>4</v>
      </c>
      <c r="B12" s="263"/>
      <c r="C12" s="197">
        <v>1</v>
      </c>
      <c r="D12" s="197"/>
      <c r="E12" s="197"/>
      <c r="F12" s="197"/>
      <c r="G12" s="197"/>
      <c r="H12" s="197"/>
      <c r="I12" s="197"/>
      <c r="J12" s="194"/>
      <c r="K12" s="194"/>
      <c r="L12" s="276" t="s">
        <v>194</v>
      </c>
      <c r="M12" s="276" t="s">
        <v>194</v>
      </c>
      <c r="N12" s="197" t="s">
        <v>195</v>
      </c>
      <c r="O12" s="222" t="s">
        <v>286</v>
      </c>
      <c r="P12" s="194" t="s">
        <v>42</v>
      </c>
      <c r="Q12" s="196" t="s">
        <v>177</v>
      </c>
      <c r="R12" s="263"/>
      <c r="S12" s="230" t="s">
        <v>42</v>
      </c>
      <c r="T12" s="276" t="s">
        <v>189</v>
      </c>
      <c r="U12" s="221" t="s">
        <v>182</v>
      </c>
      <c r="V12" s="229" t="s">
        <v>179</v>
      </c>
      <c r="W12" s="219" t="s">
        <v>179</v>
      </c>
      <c r="X12" s="198" t="s">
        <v>197</v>
      </c>
      <c r="Y12" s="197" t="s">
        <v>181</v>
      </c>
      <c r="Z12" s="221" t="s">
        <v>182</v>
      </c>
      <c r="AA12" s="194" t="s">
        <v>182</v>
      </c>
      <c r="AB12" s="234">
        <f>AB13+AB14*AR14+AB15+AB16</f>
        <v>1.29370390625</v>
      </c>
      <c r="AC12" s="195" t="s">
        <v>182</v>
      </c>
      <c r="AD12" s="196" t="s">
        <v>198</v>
      </c>
      <c r="AE12" s="235"/>
      <c r="AF12" s="235"/>
      <c r="AG12" s="235"/>
      <c r="AH12" s="239"/>
      <c r="AI12" s="240"/>
      <c r="AJ12" s="235"/>
      <c r="AK12" s="239"/>
      <c r="AL12" s="241">
        <f>0.0025*60</f>
        <v>0.15</v>
      </c>
      <c r="AM12" s="246">
        <v>18</v>
      </c>
      <c r="AN12" s="243" t="s">
        <v>184</v>
      </c>
      <c r="AO12" s="243" t="s">
        <v>199</v>
      </c>
      <c r="AP12" s="243"/>
      <c r="AQ12" s="247"/>
      <c r="AR12" s="197">
        <v>1</v>
      </c>
    </row>
    <row r="13" ht="40" customHeight="1" spans="1:44">
      <c r="A13" s="194">
        <f t="shared" si="0"/>
        <v>5</v>
      </c>
      <c r="B13" s="196"/>
      <c r="C13" s="197"/>
      <c r="D13" s="197">
        <v>2</v>
      </c>
      <c r="E13" s="197"/>
      <c r="F13" s="198"/>
      <c r="G13" s="198"/>
      <c r="H13" s="197"/>
      <c r="I13" s="197"/>
      <c r="J13" s="195"/>
      <c r="K13" s="277"/>
      <c r="L13" s="197" t="s">
        <v>200</v>
      </c>
      <c r="M13" s="197" t="s">
        <v>200</v>
      </c>
      <c r="N13" s="197" t="s">
        <v>201</v>
      </c>
      <c r="O13" s="222" t="s">
        <v>286</v>
      </c>
      <c r="P13" s="223" t="s">
        <v>79</v>
      </c>
      <c r="Q13" s="196" t="s">
        <v>177</v>
      </c>
      <c r="R13" s="219"/>
      <c r="S13" s="230" t="s">
        <v>42</v>
      </c>
      <c r="T13" s="197" t="s">
        <v>189</v>
      </c>
      <c r="U13" s="221" t="s">
        <v>182</v>
      </c>
      <c r="V13" s="229" t="s">
        <v>179</v>
      </c>
      <c r="W13" s="219" t="s">
        <v>178</v>
      </c>
      <c r="X13" s="198" t="s">
        <v>197</v>
      </c>
      <c r="Y13" s="197" t="s">
        <v>202</v>
      </c>
      <c r="Z13" s="197" t="s">
        <v>203</v>
      </c>
      <c r="AA13" s="196" t="s">
        <v>182</v>
      </c>
      <c r="AB13" s="234">
        <v>1.2387</v>
      </c>
      <c r="AC13" s="195" t="s">
        <v>182</v>
      </c>
      <c r="AD13" s="196"/>
      <c r="AE13" s="304"/>
      <c r="AF13" s="304"/>
      <c r="AG13" s="304"/>
      <c r="AH13" s="231">
        <v>1.3</v>
      </c>
      <c r="AI13" s="240">
        <f>AB13/AH13</f>
        <v>0.952846153846154</v>
      </c>
      <c r="AJ13" s="304"/>
      <c r="AK13" s="231"/>
      <c r="AL13" s="244"/>
      <c r="AM13" s="244"/>
      <c r="AN13" s="243" t="s">
        <v>190</v>
      </c>
      <c r="AO13" s="243"/>
      <c r="AP13" s="243"/>
      <c r="AQ13" s="247"/>
      <c r="AR13" s="197">
        <v>1</v>
      </c>
    </row>
    <row r="14" s="259" customFormat="1" ht="40" customHeight="1" spans="1:44">
      <c r="A14" s="194">
        <f t="shared" si="0"/>
        <v>6</v>
      </c>
      <c r="B14" s="196"/>
      <c r="C14" s="197"/>
      <c r="D14" s="197">
        <v>2</v>
      </c>
      <c r="E14" s="197"/>
      <c r="F14" s="197"/>
      <c r="G14" s="197"/>
      <c r="H14" s="197"/>
      <c r="I14" s="197"/>
      <c r="J14" s="195"/>
      <c r="K14" s="277"/>
      <c r="L14" s="276" t="s">
        <v>204</v>
      </c>
      <c r="M14" s="276" t="s">
        <v>204</v>
      </c>
      <c r="N14" s="221" t="s">
        <v>205</v>
      </c>
      <c r="O14" s="222" t="s">
        <v>196</v>
      </c>
      <c r="P14" s="223" t="s">
        <v>79</v>
      </c>
      <c r="Q14" s="196" t="s">
        <v>177</v>
      </c>
      <c r="R14" s="219"/>
      <c r="S14" s="230" t="s">
        <v>42</v>
      </c>
      <c r="T14" s="276" t="s">
        <v>189</v>
      </c>
      <c r="U14" s="221" t="s">
        <v>182</v>
      </c>
      <c r="V14" s="219" t="s">
        <v>179</v>
      </c>
      <c r="W14" s="229" t="s">
        <v>178</v>
      </c>
      <c r="X14" s="198" t="s">
        <v>206</v>
      </c>
      <c r="Y14" s="197" t="s">
        <v>207</v>
      </c>
      <c r="Z14" s="221" t="s">
        <v>208</v>
      </c>
      <c r="AA14" s="196" t="s">
        <v>209</v>
      </c>
      <c r="AB14" s="234">
        <f>1.25*1.25*3.14*240*7860/1000000000</f>
        <v>0.00925515</v>
      </c>
      <c r="AC14" s="195" t="s">
        <v>182</v>
      </c>
      <c r="AD14" s="195" t="s">
        <v>210</v>
      </c>
      <c r="AE14" s="305"/>
      <c r="AF14" s="305"/>
      <c r="AG14" s="305"/>
      <c r="AH14" s="311"/>
      <c r="AI14" s="312"/>
      <c r="AJ14" s="195"/>
      <c r="AK14" s="195"/>
      <c r="AL14" s="195"/>
      <c r="AM14" s="195"/>
      <c r="AN14" s="195" t="s">
        <v>211</v>
      </c>
      <c r="AO14" s="195" t="s">
        <v>212</v>
      </c>
      <c r="AP14" s="243"/>
      <c r="AQ14" s="247"/>
      <c r="AR14" s="197">
        <v>4</v>
      </c>
    </row>
    <row r="15" s="259" customFormat="1" ht="40" customHeight="1" spans="1:44">
      <c r="A15" s="194">
        <f t="shared" si="0"/>
        <v>7</v>
      </c>
      <c r="B15" s="196"/>
      <c r="C15" s="197"/>
      <c r="D15" s="197">
        <v>2</v>
      </c>
      <c r="E15" s="197"/>
      <c r="F15" s="197"/>
      <c r="G15" s="197"/>
      <c r="H15" s="197"/>
      <c r="I15" s="197"/>
      <c r="J15" s="195"/>
      <c r="K15" s="277"/>
      <c r="L15" s="276" t="s">
        <v>213</v>
      </c>
      <c r="M15" s="276" t="s">
        <v>213</v>
      </c>
      <c r="N15" s="221" t="s">
        <v>214</v>
      </c>
      <c r="O15" s="222" t="s">
        <v>196</v>
      </c>
      <c r="P15" s="223" t="s">
        <v>79</v>
      </c>
      <c r="Q15" s="196" t="s">
        <v>177</v>
      </c>
      <c r="R15" s="219"/>
      <c r="S15" s="230" t="s">
        <v>42</v>
      </c>
      <c r="T15" s="276" t="s">
        <v>189</v>
      </c>
      <c r="U15" s="221" t="s">
        <v>182</v>
      </c>
      <c r="V15" s="219" t="s">
        <v>179</v>
      </c>
      <c r="W15" s="229" t="s">
        <v>178</v>
      </c>
      <c r="X15" s="198" t="s">
        <v>206</v>
      </c>
      <c r="Y15" s="197" t="s">
        <v>207</v>
      </c>
      <c r="Z15" s="221" t="s">
        <v>208</v>
      </c>
      <c r="AA15" s="196" t="s">
        <v>215</v>
      </c>
      <c r="AB15" s="234">
        <f>1.25*1.25*3.14*290*7860/1000000000</f>
        <v>0.01118330625</v>
      </c>
      <c r="AC15" s="195" t="s">
        <v>182</v>
      </c>
      <c r="AD15" s="195" t="s">
        <v>210</v>
      </c>
      <c r="AE15" s="305"/>
      <c r="AF15" s="305"/>
      <c r="AG15" s="305"/>
      <c r="AH15" s="311"/>
      <c r="AI15" s="312"/>
      <c r="AJ15" s="195"/>
      <c r="AK15" s="195"/>
      <c r="AL15" s="195"/>
      <c r="AM15" s="195"/>
      <c r="AN15" s="195" t="s">
        <v>211</v>
      </c>
      <c r="AO15" s="195" t="s">
        <v>212</v>
      </c>
      <c r="AP15" s="243"/>
      <c r="AQ15" s="247"/>
      <c r="AR15" s="197">
        <v>1</v>
      </c>
    </row>
    <row r="16" s="259" customFormat="1" ht="40" customHeight="1" spans="1:44">
      <c r="A16" s="194">
        <f t="shared" si="0"/>
        <v>8</v>
      </c>
      <c r="B16" s="196"/>
      <c r="C16" s="197"/>
      <c r="D16" s="197">
        <v>2</v>
      </c>
      <c r="E16" s="197"/>
      <c r="F16" s="197"/>
      <c r="G16" s="197"/>
      <c r="H16" s="197"/>
      <c r="I16" s="197"/>
      <c r="J16" s="195"/>
      <c r="K16" s="277"/>
      <c r="L16" s="276" t="s">
        <v>216</v>
      </c>
      <c r="M16" s="276" t="s">
        <v>216</v>
      </c>
      <c r="N16" s="221" t="s">
        <v>217</v>
      </c>
      <c r="O16" s="222" t="s">
        <v>196</v>
      </c>
      <c r="P16" s="223" t="s">
        <v>79</v>
      </c>
      <c r="Q16" s="196" t="s">
        <v>177</v>
      </c>
      <c r="R16" s="219"/>
      <c r="S16" s="230" t="s">
        <v>42</v>
      </c>
      <c r="T16" s="276" t="s">
        <v>189</v>
      </c>
      <c r="U16" s="221" t="s">
        <v>182</v>
      </c>
      <c r="V16" s="219" t="s">
        <v>179</v>
      </c>
      <c r="W16" s="229" t="s">
        <v>178</v>
      </c>
      <c r="X16" s="198" t="s">
        <v>206</v>
      </c>
      <c r="Y16" s="197" t="s">
        <v>207</v>
      </c>
      <c r="Z16" s="221" t="s">
        <v>208</v>
      </c>
      <c r="AA16" s="196" t="s">
        <v>218</v>
      </c>
      <c r="AB16" s="234">
        <v>0.0068</v>
      </c>
      <c r="AC16" s="195"/>
      <c r="AD16" s="195" t="s">
        <v>210</v>
      </c>
      <c r="AE16" s="305"/>
      <c r="AF16" s="305"/>
      <c r="AG16" s="305"/>
      <c r="AH16" s="311"/>
      <c r="AI16" s="312"/>
      <c r="AJ16" s="195"/>
      <c r="AK16" s="195"/>
      <c r="AL16" s="195"/>
      <c r="AM16" s="195"/>
      <c r="AN16" s="195" t="s">
        <v>211</v>
      </c>
      <c r="AO16" s="195" t="s">
        <v>212</v>
      </c>
      <c r="AP16" s="243"/>
      <c r="AQ16" s="247"/>
      <c r="AR16" s="197">
        <v>4</v>
      </c>
    </row>
    <row r="17" ht="40" customHeight="1" spans="1:44">
      <c r="A17" s="194">
        <f t="shared" si="0"/>
        <v>9</v>
      </c>
      <c r="B17" s="196"/>
      <c r="C17" s="197">
        <v>1</v>
      </c>
      <c r="D17" s="197"/>
      <c r="E17" s="198"/>
      <c r="F17" s="198"/>
      <c r="G17" s="197"/>
      <c r="H17" s="197"/>
      <c r="I17" s="197"/>
      <c r="J17" s="195"/>
      <c r="K17" s="220"/>
      <c r="L17" s="276" t="s">
        <v>219</v>
      </c>
      <c r="M17" s="276" t="s">
        <v>219</v>
      </c>
      <c r="N17" s="197" t="s">
        <v>697</v>
      </c>
      <c r="O17" s="278" t="s">
        <v>698</v>
      </c>
      <c r="P17" s="198" t="s">
        <v>95</v>
      </c>
      <c r="Q17" s="196" t="s">
        <v>177</v>
      </c>
      <c r="R17" s="219"/>
      <c r="S17" s="230" t="s">
        <v>42</v>
      </c>
      <c r="T17" s="221" t="s">
        <v>189</v>
      </c>
      <c r="U17" s="221" t="s">
        <v>182</v>
      </c>
      <c r="V17" s="219" t="s">
        <v>178</v>
      </c>
      <c r="W17" s="229" t="s">
        <v>179</v>
      </c>
      <c r="X17" s="198" t="s">
        <v>197</v>
      </c>
      <c r="Y17" s="197" t="s">
        <v>181</v>
      </c>
      <c r="Z17" s="221" t="s">
        <v>182</v>
      </c>
      <c r="AA17" s="196" t="s">
        <v>182</v>
      </c>
      <c r="AB17" s="234">
        <v>0.2</v>
      </c>
      <c r="AC17" s="195" t="s">
        <v>182</v>
      </c>
      <c r="AD17" s="195"/>
      <c r="AE17" s="195"/>
      <c r="AF17" s="195"/>
      <c r="AG17" s="195"/>
      <c r="AH17" s="195"/>
      <c r="AI17" s="195"/>
      <c r="AJ17" s="195"/>
      <c r="AK17" s="195"/>
      <c r="AL17" s="195"/>
      <c r="AM17" s="195"/>
      <c r="AN17" s="195" t="s">
        <v>184</v>
      </c>
      <c r="AO17" s="195" t="s">
        <v>223</v>
      </c>
      <c r="AP17" s="243"/>
      <c r="AQ17" s="247"/>
      <c r="AR17" s="197">
        <v>1</v>
      </c>
    </row>
    <row r="18" ht="40" customHeight="1" spans="1:44">
      <c r="A18" s="194">
        <f t="shared" si="0"/>
        <v>10</v>
      </c>
      <c r="B18" s="196"/>
      <c r="C18" s="197">
        <v>1</v>
      </c>
      <c r="D18" s="197"/>
      <c r="E18" s="198"/>
      <c r="F18" s="198"/>
      <c r="G18" s="197"/>
      <c r="H18" s="197"/>
      <c r="I18" s="197"/>
      <c r="J18" s="195"/>
      <c r="K18" s="220"/>
      <c r="L18" s="195" t="s">
        <v>224</v>
      </c>
      <c r="M18" s="276" t="s">
        <v>225</v>
      </c>
      <c r="N18" s="197" t="s">
        <v>226</v>
      </c>
      <c r="O18" s="279" t="s">
        <v>182</v>
      </c>
      <c r="P18" s="198" t="s">
        <v>95</v>
      </c>
      <c r="Q18" s="196" t="s">
        <v>177</v>
      </c>
      <c r="R18" s="295"/>
      <c r="S18" s="230" t="s">
        <v>42</v>
      </c>
      <c r="T18" s="221" t="s">
        <v>189</v>
      </c>
      <c r="U18" s="221" t="s">
        <v>182</v>
      </c>
      <c r="V18" s="229" t="s">
        <v>179</v>
      </c>
      <c r="W18" s="219" t="s">
        <v>178</v>
      </c>
      <c r="X18" s="196" t="s">
        <v>206</v>
      </c>
      <c r="Y18" s="221" t="s">
        <v>182</v>
      </c>
      <c r="Z18" s="221" t="s">
        <v>182</v>
      </c>
      <c r="AA18" s="196" t="s">
        <v>182</v>
      </c>
      <c r="AB18" s="234">
        <v>0.001</v>
      </c>
      <c r="AC18" s="195" t="s">
        <v>182</v>
      </c>
      <c r="AD18" s="195"/>
      <c r="AE18" s="195"/>
      <c r="AF18" s="195"/>
      <c r="AG18" s="195"/>
      <c r="AH18" s="195"/>
      <c r="AI18" s="195"/>
      <c r="AJ18" s="195"/>
      <c r="AK18" s="195"/>
      <c r="AL18" s="195"/>
      <c r="AM18" s="195"/>
      <c r="AN18" s="195" t="s">
        <v>211</v>
      </c>
      <c r="AO18" s="195" t="s">
        <v>227</v>
      </c>
      <c r="AP18" s="243"/>
      <c r="AQ18" s="247"/>
      <c r="AR18" s="197">
        <v>26</v>
      </c>
    </row>
    <row r="19" ht="40" customHeight="1" spans="1:44">
      <c r="A19" s="194">
        <f t="shared" si="0"/>
        <v>11</v>
      </c>
      <c r="B19" s="196"/>
      <c r="C19" s="197"/>
      <c r="D19" s="197"/>
      <c r="E19" s="198"/>
      <c r="F19" s="198"/>
      <c r="G19" s="197"/>
      <c r="H19" s="197"/>
      <c r="I19" s="197"/>
      <c r="J19" s="195"/>
      <c r="K19" s="220"/>
      <c r="L19" s="195"/>
      <c r="M19" s="276" t="s">
        <v>699</v>
      </c>
      <c r="N19" s="197" t="s">
        <v>700</v>
      </c>
      <c r="O19" s="279" t="s">
        <v>286</v>
      </c>
      <c r="P19" s="198" t="s">
        <v>42</v>
      </c>
      <c r="Q19" s="196" t="s">
        <v>177</v>
      </c>
      <c r="R19" s="295"/>
      <c r="S19" s="230" t="s">
        <v>42</v>
      </c>
      <c r="T19" s="276" t="s">
        <v>699</v>
      </c>
      <c r="U19" s="195" t="s">
        <v>42</v>
      </c>
      <c r="V19" s="219" t="s">
        <v>178</v>
      </c>
      <c r="W19" s="229" t="s">
        <v>179</v>
      </c>
      <c r="X19" s="198" t="s">
        <v>197</v>
      </c>
      <c r="Y19" s="197" t="s">
        <v>181</v>
      </c>
      <c r="Z19" s="196" t="s">
        <v>182</v>
      </c>
      <c r="AA19" s="196" t="s">
        <v>182</v>
      </c>
      <c r="AB19" s="303"/>
      <c r="AC19" s="195" t="s">
        <v>182</v>
      </c>
      <c r="AD19" s="195"/>
      <c r="AE19" s="195"/>
      <c r="AF19" s="195"/>
      <c r="AG19" s="195"/>
      <c r="AH19" s="195"/>
      <c r="AI19" s="195"/>
      <c r="AJ19" s="195"/>
      <c r="AK19" s="195"/>
      <c r="AL19" s="195"/>
      <c r="AM19" s="195"/>
      <c r="AN19" s="243" t="s">
        <v>190</v>
      </c>
      <c r="AO19" s="195"/>
      <c r="AP19" s="243"/>
      <c r="AQ19" s="247"/>
      <c r="AR19" s="197">
        <v>1</v>
      </c>
    </row>
    <row r="20" s="259" customFormat="1" ht="40" customHeight="1" spans="1:44">
      <c r="A20" s="194">
        <f t="shared" si="0"/>
        <v>12</v>
      </c>
      <c r="B20" s="196"/>
      <c r="C20" s="197">
        <v>1</v>
      </c>
      <c r="D20" s="197"/>
      <c r="E20" s="198"/>
      <c r="F20" s="198"/>
      <c r="G20" s="197"/>
      <c r="H20" s="197"/>
      <c r="I20" s="197"/>
      <c r="J20" s="195"/>
      <c r="K20" s="220"/>
      <c r="L20" s="276" t="s">
        <v>701</v>
      </c>
      <c r="M20" s="276" t="s">
        <v>701</v>
      </c>
      <c r="N20" s="197" t="s">
        <v>702</v>
      </c>
      <c r="O20" s="279" t="s">
        <v>286</v>
      </c>
      <c r="P20" s="198" t="s">
        <v>79</v>
      </c>
      <c r="Q20" s="196" t="s">
        <v>177</v>
      </c>
      <c r="R20" s="295"/>
      <c r="S20" s="230" t="s">
        <v>79</v>
      </c>
      <c r="T20" s="276" t="s">
        <v>189</v>
      </c>
      <c r="U20" s="221" t="s">
        <v>182</v>
      </c>
      <c r="V20" s="219" t="s">
        <v>178</v>
      </c>
      <c r="W20" s="229" t="s">
        <v>179</v>
      </c>
      <c r="X20" s="198" t="s">
        <v>197</v>
      </c>
      <c r="Y20" s="197" t="s">
        <v>181</v>
      </c>
      <c r="Z20" s="196" t="s">
        <v>182</v>
      </c>
      <c r="AA20" s="196" t="s">
        <v>182</v>
      </c>
      <c r="AB20" s="234">
        <v>4.3228</v>
      </c>
      <c r="AC20" s="195"/>
      <c r="AD20" s="195" t="s">
        <v>234</v>
      </c>
      <c r="AE20" s="304"/>
      <c r="AF20" s="304"/>
      <c r="AG20" s="304"/>
      <c r="AH20" s="231"/>
      <c r="AI20" s="245"/>
      <c r="AJ20" s="304">
        <v>10</v>
      </c>
      <c r="AK20" s="231"/>
      <c r="AL20" s="244">
        <f>9*AJ20/600+10*8/60</f>
        <v>1.48333333333333</v>
      </c>
      <c r="AM20" s="242">
        <v>1</v>
      </c>
      <c r="AN20" s="243" t="s">
        <v>184</v>
      </c>
      <c r="AO20" s="243" t="s">
        <v>235</v>
      </c>
      <c r="AP20" s="243"/>
      <c r="AQ20" s="247"/>
      <c r="AR20" s="197">
        <v>1</v>
      </c>
    </row>
    <row r="21" s="259" customFormat="1" ht="40" customHeight="1" spans="1:44">
      <c r="A21" s="194">
        <f t="shared" ref="A21:A27" si="1">ROW()-8</f>
        <v>13</v>
      </c>
      <c r="B21" s="196"/>
      <c r="C21" s="197">
        <v>1</v>
      </c>
      <c r="D21" s="197"/>
      <c r="E21" s="264"/>
      <c r="F21" s="198"/>
      <c r="G21" s="197"/>
      <c r="H21" s="197"/>
      <c r="I21" s="197"/>
      <c r="J21" s="195"/>
      <c r="K21" s="220"/>
      <c r="L21" s="195" t="s">
        <v>249</v>
      </c>
      <c r="M21" s="276"/>
      <c r="N21" s="197" t="s">
        <v>250</v>
      </c>
      <c r="O21" s="222" t="s">
        <v>244</v>
      </c>
      <c r="P21" s="198" t="s">
        <v>79</v>
      </c>
      <c r="Q21" s="196" t="s">
        <v>251</v>
      </c>
      <c r="R21" s="295"/>
      <c r="S21" s="230" t="s">
        <v>42</v>
      </c>
      <c r="T21" s="221" t="s">
        <v>189</v>
      </c>
      <c r="U21" s="221" t="s">
        <v>182</v>
      </c>
      <c r="V21" s="219" t="s">
        <v>179</v>
      </c>
      <c r="W21" s="229" t="s">
        <v>178</v>
      </c>
      <c r="X21" s="198" t="s">
        <v>252</v>
      </c>
      <c r="Y21" s="197" t="s">
        <v>181</v>
      </c>
      <c r="Z21" s="221" t="s">
        <v>182</v>
      </c>
      <c r="AA21" s="196" t="s">
        <v>182</v>
      </c>
      <c r="AB21" s="234">
        <f>AB22</f>
        <v>0.6453</v>
      </c>
      <c r="AC21" s="195" t="s">
        <v>239</v>
      </c>
      <c r="AD21" s="195" t="s">
        <v>239</v>
      </c>
      <c r="AE21" s="304"/>
      <c r="AF21" s="304"/>
      <c r="AG21" s="304"/>
      <c r="AH21" s="231"/>
      <c r="AI21" s="245"/>
      <c r="AJ21" s="304"/>
      <c r="AK21" s="231">
        <f>SUM(AK23:AK26)</f>
        <v>0.06101556</v>
      </c>
      <c r="AL21" s="244">
        <f>0.001*60</f>
        <v>0.06</v>
      </c>
      <c r="AM21" s="242">
        <v>7</v>
      </c>
      <c r="AN21" s="243" t="s">
        <v>184</v>
      </c>
      <c r="AO21" s="243" t="s">
        <v>253</v>
      </c>
      <c r="AP21" s="243"/>
      <c r="AQ21" s="247"/>
      <c r="AR21" s="197">
        <v>1</v>
      </c>
    </row>
    <row r="22" ht="40" customHeight="1" spans="1:44">
      <c r="A22" s="194">
        <f t="shared" si="1"/>
        <v>14</v>
      </c>
      <c r="B22" s="196"/>
      <c r="C22" s="197"/>
      <c r="D22" s="197">
        <v>2</v>
      </c>
      <c r="E22" s="198"/>
      <c r="F22" s="198"/>
      <c r="G22" s="197"/>
      <c r="H22" s="197"/>
      <c r="I22" s="197"/>
      <c r="J22" s="195"/>
      <c r="K22" s="220"/>
      <c r="L22" s="195" t="s">
        <v>254</v>
      </c>
      <c r="M22" s="276" t="s">
        <v>255</v>
      </c>
      <c r="N22" s="197" t="s">
        <v>256</v>
      </c>
      <c r="O22" s="222" t="s">
        <v>244</v>
      </c>
      <c r="P22" s="198" t="s">
        <v>79</v>
      </c>
      <c r="Q22" s="196" t="s">
        <v>177</v>
      </c>
      <c r="R22" s="295"/>
      <c r="S22" s="230" t="s">
        <v>42</v>
      </c>
      <c r="T22" s="276" t="s">
        <v>189</v>
      </c>
      <c r="U22" s="221" t="s">
        <v>182</v>
      </c>
      <c r="V22" s="219" t="s">
        <v>179</v>
      </c>
      <c r="W22" s="229" t="s">
        <v>178</v>
      </c>
      <c r="X22" s="198" t="s">
        <v>197</v>
      </c>
      <c r="Y22" s="197" t="s">
        <v>181</v>
      </c>
      <c r="Z22" s="221" t="s">
        <v>182</v>
      </c>
      <c r="AA22" s="196" t="s">
        <v>182</v>
      </c>
      <c r="AB22" s="234">
        <f>AB23+AB24*AR24+AB25*AR25+AB26</f>
        <v>0.6453</v>
      </c>
      <c r="AC22" s="195" t="s">
        <v>239</v>
      </c>
      <c r="AD22" s="195" t="s">
        <v>234</v>
      </c>
      <c r="AE22" s="304"/>
      <c r="AF22" s="304"/>
      <c r="AG22" s="304"/>
      <c r="AH22" s="231"/>
      <c r="AI22" s="245"/>
      <c r="AJ22" s="304">
        <v>20</v>
      </c>
      <c r="AK22" s="231"/>
      <c r="AL22" s="244">
        <f>9*AJ22/600+10*6/60</f>
        <v>1.3</v>
      </c>
      <c r="AM22" s="242">
        <v>1</v>
      </c>
      <c r="AN22" s="243" t="s">
        <v>184</v>
      </c>
      <c r="AO22" s="243" t="s">
        <v>235</v>
      </c>
      <c r="AP22" s="243"/>
      <c r="AQ22" s="247"/>
      <c r="AR22" s="197">
        <v>1</v>
      </c>
    </row>
    <row r="23" ht="40" customHeight="1" spans="1:44">
      <c r="A23" s="194">
        <f t="shared" si="1"/>
        <v>15</v>
      </c>
      <c r="B23" s="196"/>
      <c r="C23" s="197"/>
      <c r="D23" s="197"/>
      <c r="E23" s="198">
        <v>3</v>
      </c>
      <c r="F23" s="198"/>
      <c r="G23" s="197"/>
      <c r="H23" s="197"/>
      <c r="I23" s="197"/>
      <c r="J23" s="195"/>
      <c r="K23" s="220"/>
      <c r="L23" s="195" t="s">
        <v>257</v>
      </c>
      <c r="M23" s="276" t="s">
        <v>96</v>
      </c>
      <c r="N23" s="197" t="s">
        <v>258</v>
      </c>
      <c r="O23" s="222" t="s">
        <v>244</v>
      </c>
      <c r="P23" s="198" t="s">
        <v>95</v>
      </c>
      <c r="Q23" s="196" t="s">
        <v>177</v>
      </c>
      <c r="R23" s="295"/>
      <c r="S23" s="230" t="s">
        <v>42</v>
      </c>
      <c r="T23" s="221" t="s">
        <v>189</v>
      </c>
      <c r="U23" s="221" t="s">
        <v>182</v>
      </c>
      <c r="V23" s="219" t="s">
        <v>179</v>
      </c>
      <c r="W23" s="229" t="s">
        <v>178</v>
      </c>
      <c r="X23" s="196" t="s">
        <v>245</v>
      </c>
      <c r="Y23" s="197" t="s">
        <v>703</v>
      </c>
      <c r="Z23" s="221" t="s">
        <v>260</v>
      </c>
      <c r="AA23" s="196" t="s">
        <v>261</v>
      </c>
      <c r="AB23" s="234">
        <v>0.3427</v>
      </c>
      <c r="AC23" s="195" t="s">
        <v>182</v>
      </c>
      <c r="AD23" s="195" t="s">
        <v>262</v>
      </c>
      <c r="AE23" s="304">
        <v>357</v>
      </c>
      <c r="AF23" s="304">
        <v>22</v>
      </c>
      <c r="AG23" s="304">
        <v>2</v>
      </c>
      <c r="AH23" s="231">
        <f>AE23*0.9864/1000</f>
        <v>0.3521448</v>
      </c>
      <c r="AI23" s="245">
        <f>AB23/AH23</f>
        <v>0.973179214913865</v>
      </c>
      <c r="AJ23" s="304"/>
      <c r="AK23" s="231">
        <f>AE23*AF23*3.14/1000000</f>
        <v>0.02466156</v>
      </c>
      <c r="AL23" s="244">
        <f>0.0028*60</f>
        <v>0.168</v>
      </c>
      <c r="AM23" s="242">
        <v>1</v>
      </c>
      <c r="AN23" s="243" t="s">
        <v>184</v>
      </c>
      <c r="AO23" s="243" t="s">
        <v>263</v>
      </c>
      <c r="AP23" s="243"/>
      <c r="AQ23" s="247"/>
      <c r="AR23" s="197">
        <v>1</v>
      </c>
    </row>
    <row r="24" ht="40" customHeight="1" spans="1:44">
      <c r="A24" s="194">
        <f t="shared" si="1"/>
        <v>16</v>
      </c>
      <c r="B24" s="196"/>
      <c r="C24" s="197"/>
      <c r="D24" s="197"/>
      <c r="E24" s="198">
        <v>3</v>
      </c>
      <c r="F24" s="198"/>
      <c r="G24" s="197"/>
      <c r="H24" s="197"/>
      <c r="I24" s="197"/>
      <c r="J24" s="195"/>
      <c r="K24" s="220"/>
      <c r="L24" s="195" t="s">
        <v>264</v>
      </c>
      <c r="M24" s="276" t="s">
        <v>265</v>
      </c>
      <c r="N24" s="197" t="s">
        <v>266</v>
      </c>
      <c r="O24" s="222" t="s">
        <v>244</v>
      </c>
      <c r="P24" s="198" t="s">
        <v>95</v>
      </c>
      <c r="Q24" s="196" t="s">
        <v>177</v>
      </c>
      <c r="R24" s="295"/>
      <c r="S24" s="230" t="s">
        <v>42</v>
      </c>
      <c r="T24" s="221" t="s">
        <v>189</v>
      </c>
      <c r="U24" s="221" t="s">
        <v>182</v>
      </c>
      <c r="V24" s="219" t="s">
        <v>179</v>
      </c>
      <c r="W24" s="229" t="s">
        <v>178</v>
      </c>
      <c r="X24" s="196" t="s">
        <v>267</v>
      </c>
      <c r="Y24" s="197" t="s">
        <v>268</v>
      </c>
      <c r="Z24" s="221" t="s">
        <v>269</v>
      </c>
      <c r="AA24" s="196" t="s">
        <v>270</v>
      </c>
      <c r="AB24" s="234">
        <v>0.1009</v>
      </c>
      <c r="AC24" s="195" t="s">
        <v>182</v>
      </c>
      <c r="AD24" s="195" t="s">
        <v>271</v>
      </c>
      <c r="AE24" s="304">
        <v>124</v>
      </c>
      <c r="AF24" s="304">
        <v>80</v>
      </c>
      <c r="AG24" s="304">
        <v>2.5</v>
      </c>
      <c r="AH24" s="231">
        <f>AE24*AF24*AG24*7860/1000000000</f>
        <v>0.194928</v>
      </c>
      <c r="AI24" s="245">
        <f>AB24/AH24</f>
        <v>0.517627021259132</v>
      </c>
      <c r="AJ24" s="304"/>
      <c r="AK24" s="231">
        <f>AE24*AF24*2/1000000</f>
        <v>0.01984</v>
      </c>
      <c r="AL24" s="244"/>
      <c r="AM24" s="244"/>
      <c r="AN24" s="243" t="s">
        <v>211</v>
      </c>
      <c r="AO24" s="243" t="s">
        <v>272</v>
      </c>
      <c r="AP24" s="243"/>
      <c r="AQ24" s="247"/>
      <c r="AR24" s="197">
        <v>2</v>
      </c>
    </row>
    <row r="25" ht="40" customHeight="1" spans="1:44">
      <c r="A25" s="194">
        <f t="shared" si="1"/>
        <v>17</v>
      </c>
      <c r="B25" s="196"/>
      <c r="C25" s="197"/>
      <c r="D25" s="197"/>
      <c r="E25" s="198">
        <v>3</v>
      </c>
      <c r="F25" s="198"/>
      <c r="G25" s="197"/>
      <c r="H25" s="197"/>
      <c r="I25" s="197"/>
      <c r="J25" s="195"/>
      <c r="K25" s="220"/>
      <c r="L25" s="195" t="s">
        <v>273</v>
      </c>
      <c r="M25" s="276" t="s">
        <v>274</v>
      </c>
      <c r="N25" s="197" t="s">
        <v>275</v>
      </c>
      <c r="O25" s="222" t="s">
        <v>244</v>
      </c>
      <c r="P25" s="198" t="s">
        <v>95</v>
      </c>
      <c r="Q25" s="196" t="s">
        <v>177</v>
      </c>
      <c r="R25" s="295"/>
      <c r="S25" s="230" t="s">
        <v>42</v>
      </c>
      <c r="T25" s="221" t="s">
        <v>189</v>
      </c>
      <c r="U25" s="221" t="s">
        <v>182</v>
      </c>
      <c r="V25" s="219" t="s">
        <v>179</v>
      </c>
      <c r="W25" s="229" t="s">
        <v>178</v>
      </c>
      <c r="X25" s="196" t="s">
        <v>267</v>
      </c>
      <c r="Y25" s="197" t="s">
        <v>276</v>
      </c>
      <c r="Z25" s="221" t="s">
        <v>269</v>
      </c>
      <c r="AA25" s="196" t="s">
        <v>277</v>
      </c>
      <c r="AB25" s="234">
        <v>0.0374</v>
      </c>
      <c r="AC25" s="195" t="s">
        <v>182</v>
      </c>
      <c r="AD25" s="195" t="s">
        <v>271</v>
      </c>
      <c r="AE25" s="304">
        <v>72</v>
      </c>
      <c r="AF25" s="304">
        <v>71</v>
      </c>
      <c r="AG25" s="304">
        <v>2</v>
      </c>
      <c r="AH25" s="231">
        <f>AE25*AF25*AG25*7860/1000000000</f>
        <v>0.08036064</v>
      </c>
      <c r="AI25" s="245">
        <f>AB25/AH25</f>
        <v>0.465401967928578</v>
      </c>
      <c r="AJ25" s="304"/>
      <c r="AK25" s="231">
        <f>AE25*AF25*2/1000000</f>
        <v>0.010224</v>
      </c>
      <c r="AL25" s="244"/>
      <c r="AM25" s="244"/>
      <c r="AN25" s="243" t="s">
        <v>211</v>
      </c>
      <c r="AO25" s="243" t="s">
        <v>278</v>
      </c>
      <c r="AP25" s="243"/>
      <c r="AQ25" s="247"/>
      <c r="AR25" s="197">
        <v>2</v>
      </c>
    </row>
    <row r="26" ht="40" customHeight="1" spans="1:44">
      <c r="A26" s="194">
        <f t="shared" si="1"/>
        <v>18</v>
      </c>
      <c r="B26" s="196"/>
      <c r="C26" s="197"/>
      <c r="D26" s="197"/>
      <c r="E26" s="198">
        <v>3</v>
      </c>
      <c r="F26" s="198"/>
      <c r="G26" s="197"/>
      <c r="H26" s="197"/>
      <c r="I26" s="197"/>
      <c r="J26" s="195"/>
      <c r="K26" s="220"/>
      <c r="L26" s="195" t="s">
        <v>279</v>
      </c>
      <c r="M26" s="276" t="s">
        <v>111</v>
      </c>
      <c r="N26" s="197" t="s">
        <v>112</v>
      </c>
      <c r="O26" s="222" t="s">
        <v>244</v>
      </c>
      <c r="P26" s="198" t="s">
        <v>95</v>
      </c>
      <c r="Q26" s="196" t="s">
        <v>177</v>
      </c>
      <c r="R26" s="295"/>
      <c r="S26" s="230" t="s">
        <v>42</v>
      </c>
      <c r="T26" s="221" t="s">
        <v>189</v>
      </c>
      <c r="U26" s="221" t="s">
        <v>182</v>
      </c>
      <c r="V26" s="219" t="s">
        <v>179</v>
      </c>
      <c r="W26" s="229" t="s">
        <v>178</v>
      </c>
      <c r="X26" s="196" t="s">
        <v>267</v>
      </c>
      <c r="Y26" s="197" t="s">
        <v>280</v>
      </c>
      <c r="Z26" s="221" t="s">
        <v>281</v>
      </c>
      <c r="AA26" s="196" t="s">
        <v>282</v>
      </c>
      <c r="AB26" s="234">
        <v>0.026</v>
      </c>
      <c r="AC26" s="195" t="s">
        <v>182</v>
      </c>
      <c r="AD26" s="195" t="s">
        <v>271</v>
      </c>
      <c r="AE26" s="304">
        <v>85</v>
      </c>
      <c r="AF26" s="304">
        <v>37</v>
      </c>
      <c r="AG26" s="304">
        <v>2</v>
      </c>
      <c r="AH26" s="231">
        <f>AE26*AF26*AG26*7860/1000000000</f>
        <v>0.0494394</v>
      </c>
      <c r="AI26" s="245">
        <f>AB26/AH26</f>
        <v>0.525896349874796</v>
      </c>
      <c r="AJ26" s="304"/>
      <c r="AK26" s="231">
        <f>AE26*AF26*2/1000000</f>
        <v>0.00629</v>
      </c>
      <c r="AL26" s="244"/>
      <c r="AM26" s="244"/>
      <c r="AN26" s="243" t="s">
        <v>211</v>
      </c>
      <c r="AO26" s="243" t="s">
        <v>283</v>
      </c>
      <c r="AP26" s="243"/>
      <c r="AQ26" s="247"/>
      <c r="AR26" s="197">
        <v>1</v>
      </c>
    </row>
    <row r="27" ht="40" customHeight="1" spans="1:44">
      <c r="A27" s="194">
        <f t="shared" si="1"/>
        <v>19</v>
      </c>
      <c r="B27" s="196"/>
      <c r="C27" s="197">
        <v>1</v>
      </c>
      <c r="D27" s="197"/>
      <c r="E27" s="198"/>
      <c r="F27" s="198"/>
      <c r="G27" s="197"/>
      <c r="H27" s="197"/>
      <c r="I27" s="197"/>
      <c r="J27" s="195"/>
      <c r="K27" s="220"/>
      <c r="L27" s="195" t="s">
        <v>704</v>
      </c>
      <c r="M27" s="221"/>
      <c r="N27" s="197" t="s">
        <v>705</v>
      </c>
      <c r="O27" s="222" t="s">
        <v>286</v>
      </c>
      <c r="P27" s="223" t="s">
        <v>95</v>
      </c>
      <c r="Q27" s="196" t="s">
        <v>251</v>
      </c>
      <c r="R27" s="219"/>
      <c r="S27" s="230" t="s">
        <v>42</v>
      </c>
      <c r="T27" s="221" t="s">
        <v>706</v>
      </c>
      <c r="U27" s="230" t="s">
        <v>42</v>
      </c>
      <c r="V27" s="229" t="s">
        <v>178</v>
      </c>
      <c r="W27" s="219" t="s">
        <v>179</v>
      </c>
      <c r="X27" s="198" t="s">
        <v>252</v>
      </c>
      <c r="Y27" s="197" t="s">
        <v>181</v>
      </c>
      <c r="Z27" s="221" t="s">
        <v>182</v>
      </c>
      <c r="AA27" s="221" t="s">
        <v>182</v>
      </c>
      <c r="AB27" s="234" t="e">
        <f>#REF!</f>
        <v>#REF!</v>
      </c>
      <c r="AC27" s="195" t="s">
        <v>288</v>
      </c>
      <c r="AD27" s="229" t="s">
        <v>239</v>
      </c>
      <c r="AE27" s="235"/>
      <c r="AF27" s="235"/>
      <c r="AG27" s="235"/>
      <c r="AH27" s="239"/>
      <c r="AI27" s="240"/>
      <c r="AJ27" s="235"/>
      <c r="AK27" s="239" t="e">
        <f>SUM(#REF!)</f>
        <v>#REF!</v>
      </c>
      <c r="AL27" s="241">
        <f>0.0032*60</f>
        <v>0.192</v>
      </c>
      <c r="AM27" s="242">
        <v>7</v>
      </c>
      <c r="AN27" s="243" t="s">
        <v>211</v>
      </c>
      <c r="AO27" s="243" t="s">
        <v>289</v>
      </c>
      <c r="AP27" s="243"/>
      <c r="AQ27" s="247"/>
      <c r="AR27" s="197">
        <v>1</v>
      </c>
    </row>
    <row r="28" s="260" customFormat="1" ht="40" customHeight="1" spans="1:45">
      <c r="A28" s="265">
        <v>80</v>
      </c>
      <c r="B28" s="266"/>
      <c r="C28" s="267">
        <v>1</v>
      </c>
      <c r="D28" s="267"/>
      <c r="E28" s="268"/>
      <c r="F28" s="269"/>
      <c r="G28" s="267"/>
      <c r="H28" s="267"/>
      <c r="I28" s="267"/>
      <c r="J28" s="280"/>
      <c r="K28" s="281"/>
      <c r="L28" s="282" t="s">
        <v>295</v>
      </c>
      <c r="M28" s="283" t="s">
        <v>296</v>
      </c>
      <c r="N28" s="267" t="s">
        <v>66</v>
      </c>
      <c r="O28" s="284" t="s">
        <v>297</v>
      </c>
      <c r="P28" s="285" t="s">
        <v>95</v>
      </c>
      <c r="Q28" s="266" t="s">
        <v>177</v>
      </c>
      <c r="R28" s="296"/>
      <c r="S28" s="297" t="s">
        <v>42</v>
      </c>
      <c r="T28" s="283" t="s">
        <v>189</v>
      </c>
      <c r="U28" s="283" t="s">
        <v>182</v>
      </c>
      <c r="V28" s="298" t="s">
        <v>179</v>
      </c>
      <c r="W28" s="299" t="s">
        <v>178</v>
      </c>
      <c r="X28" s="269" t="s">
        <v>291</v>
      </c>
      <c r="Y28" s="283" t="s">
        <v>298</v>
      </c>
      <c r="Z28" s="283" t="s">
        <v>182</v>
      </c>
      <c r="AA28" s="283" t="s">
        <v>182</v>
      </c>
      <c r="AB28" s="306">
        <v>0.0237</v>
      </c>
      <c r="AC28" s="280" t="s">
        <v>293</v>
      </c>
      <c r="AD28" s="280"/>
      <c r="AE28" s="280"/>
      <c r="AF28" s="280"/>
      <c r="AG28" s="313"/>
      <c r="AH28" s="313"/>
      <c r="AI28" s="314"/>
      <c r="AJ28" s="267"/>
      <c r="AK28" s="280"/>
      <c r="AL28" s="280"/>
      <c r="AM28" s="280"/>
      <c r="AN28" s="280" t="s">
        <v>211</v>
      </c>
      <c r="AO28" s="280" t="s">
        <v>294</v>
      </c>
      <c r="AP28" s="280"/>
      <c r="AQ28" s="280"/>
      <c r="AR28" s="280">
        <v>8</v>
      </c>
      <c r="AS28" s="318" t="s">
        <v>71</v>
      </c>
    </row>
    <row r="29" s="261" customFormat="1" ht="40" customHeight="1" spans="1:45">
      <c r="A29" s="270"/>
      <c r="B29" s="271"/>
      <c r="C29" s="272"/>
      <c r="D29" s="272"/>
      <c r="E29" s="273"/>
      <c r="F29" s="274"/>
      <c r="G29" s="272"/>
      <c r="H29" s="272"/>
      <c r="I29" s="272"/>
      <c r="J29" s="286"/>
      <c r="K29" s="287"/>
      <c r="L29" s="288" t="s">
        <v>290</v>
      </c>
      <c r="M29" s="289" t="s">
        <v>125</v>
      </c>
      <c r="N29" s="80" t="s">
        <v>66</v>
      </c>
      <c r="O29" s="290"/>
      <c r="P29" s="291" t="s">
        <v>95</v>
      </c>
      <c r="Q29" s="100" t="s">
        <v>177</v>
      </c>
      <c r="R29" s="101"/>
      <c r="S29" s="102" t="s">
        <v>42</v>
      </c>
      <c r="T29" s="289" t="s">
        <v>189</v>
      </c>
      <c r="U29" s="103" t="s">
        <v>182</v>
      </c>
      <c r="V29" s="300" t="s">
        <v>179</v>
      </c>
      <c r="W29" s="105" t="s">
        <v>178</v>
      </c>
      <c r="X29" s="82" t="s">
        <v>291</v>
      </c>
      <c r="Y29" s="103" t="s">
        <v>292</v>
      </c>
      <c r="Z29" s="103" t="s">
        <v>182</v>
      </c>
      <c r="AA29" s="289" t="s">
        <v>182</v>
      </c>
      <c r="AB29" s="122">
        <v>0.0237</v>
      </c>
      <c r="AC29" s="307" t="s">
        <v>293</v>
      </c>
      <c r="AD29" s="286"/>
      <c r="AE29" s="286"/>
      <c r="AF29" s="286"/>
      <c r="AG29" s="315"/>
      <c r="AH29" s="315"/>
      <c r="AI29" s="316"/>
      <c r="AJ29" s="272"/>
      <c r="AK29" s="286"/>
      <c r="AL29" s="286"/>
      <c r="AM29" s="286"/>
      <c r="AN29" s="288" t="s">
        <v>211</v>
      </c>
      <c r="AO29" s="288" t="s">
        <v>294</v>
      </c>
      <c r="AP29" s="286"/>
      <c r="AQ29" s="286"/>
      <c r="AR29" s="319">
        <v>8</v>
      </c>
      <c r="AS29" s="320" t="s">
        <v>91</v>
      </c>
    </row>
    <row r="30" s="261" customFormat="1" ht="40" customHeight="1" spans="1:45">
      <c r="A30" s="270"/>
      <c r="B30" s="271"/>
      <c r="C30" s="272"/>
      <c r="D30" s="272"/>
      <c r="E30" s="273"/>
      <c r="F30" s="274"/>
      <c r="G30" s="272"/>
      <c r="H30" s="272"/>
      <c r="I30" s="272"/>
      <c r="J30" s="286"/>
      <c r="K30" s="287"/>
      <c r="L30" s="288" t="s">
        <v>299</v>
      </c>
      <c r="M30" s="292" t="s">
        <v>127</v>
      </c>
      <c r="N30" s="293" t="s">
        <v>128</v>
      </c>
      <c r="O30" s="290"/>
      <c r="P30" s="291" t="s">
        <v>95</v>
      </c>
      <c r="Q30" s="100" t="s">
        <v>177</v>
      </c>
      <c r="R30" s="101"/>
      <c r="S30" s="102" t="s">
        <v>42</v>
      </c>
      <c r="T30" s="289" t="s">
        <v>189</v>
      </c>
      <c r="U30" s="103" t="s">
        <v>182</v>
      </c>
      <c r="V30" s="300" t="s">
        <v>179</v>
      </c>
      <c r="W30" s="105" t="s">
        <v>178</v>
      </c>
      <c r="X30" s="82" t="s">
        <v>291</v>
      </c>
      <c r="Y30" s="103" t="s">
        <v>307</v>
      </c>
      <c r="Z30" s="103" t="s">
        <v>182</v>
      </c>
      <c r="AA30" s="289" t="s">
        <v>182</v>
      </c>
      <c r="AB30" s="308">
        <v>0.006</v>
      </c>
      <c r="AC30" s="307"/>
      <c r="AD30" s="286"/>
      <c r="AE30" s="286"/>
      <c r="AF30" s="286"/>
      <c r="AG30" s="315"/>
      <c r="AH30" s="315"/>
      <c r="AI30" s="316"/>
      <c r="AJ30" s="272"/>
      <c r="AK30" s="286"/>
      <c r="AL30" s="286"/>
      <c r="AM30" s="286"/>
      <c r="AN30" s="288" t="s">
        <v>211</v>
      </c>
      <c r="AO30" s="288" t="s">
        <v>302</v>
      </c>
      <c r="AP30" s="286"/>
      <c r="AQ30" s="286"/>
      <c r="AR30" s="319">
        <v>8</v>
      </c>
      <c r="AS30" s="320" t="s">
        <v>91</v>
      </c>
    </row>
    <row r="31" s="176" customFormat="1" ht="40" customHeight="1" spans="1:44">
      <c r="A31" s="194">
        <f t="shared" ref="A31:A38" si="2">ROW()-8</f>
        <v>23</v>
      </c>
      <c r="B31" s="196"/>
      <c r="C31" s="197">
        <v>1</v>
      </c>
      <c r="D31" s="197"/>
      <c r="E31" s="264"/>
      <c r="F31" s="198"/>
      <c r="G31" s="197"/>
      <c r="H31" s="197"/>
      <c r="I31" s="197"/>
      <c r="J31" s="195"/>
      <c r="K31" s="220"/>
      <c r="L31" s="195" t="s">
        <v>303</v>
      </c>
      <c r="M31" s="221" t="s">
        <v>304</v>
      </c>
      <c r="N31" s="263" t="s">
        <v>305</v>
      </c>
      <c r="O31" s="279" t="s">
        <v>306</v>
      </c>
      <c r="P31" s="223"/>
      <c r="Q31" s="196" t="s">
        <v>177</v>
      </c>
      <c r="R31" s="295"/>
      <c r="S31" s="230" t="s">
        <v>42</v>
      </c>
      <c r="T31" s="221" t="s">
        <v>189</v>
      </c>
      <c r="U31" s="221"/>
      <c r="V31" s="219" t="s">
        <v>179</v>
      </c>
      <c r="W31" s="229" t="s">
        <v>178</v>
      </c>
      <c r="X31" s="198" t="s">
        <v>291</v>
      </c>
      <c r="Y31" s="221" t="s">
        <v>307</v>
      </c>
      <c r="Z31" s="221" t="s">
        <v>182</v>
      </c>
      <c r="AA31" s="221" t="s">
        <v>182</v>
      </c>
      <c r="AB31" s="234">
        <v>0.0017</v>
      </c>
      <c r="AC31" s="195" t="s">
        <v>293</v>
      </c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 t="s">
        <v>211</v>
      </c>
      <c r="AO31" s="195" t="s">
        <v>302</v>
      </c>
      <c r="AP31" s="243"/>
      <c r="AQ31" s="247"/>
      <c r="AR31" s="197">
        <v>8</v>
      </c>
    </row>
    <row r="32" ht="40" customHeight="1" spans="1:44">
      <c r="A32" s="194">
        <f t="shared" si="2"/>
        <v>24</v>
      </c>
      <c r="B32" s="196"/>
      <c r="C32" s="197"/>
      <c r="D32" s="197"/>
      <c r="E32" s="198"/>
      <c r="F32" s="198"/>
      <c r="G32" s="197"/>
      <c r="H32" s="197"/>
      <c r="I32" s="197"/>
      <c r="J32" s="195"/>
      <c r="K32" s="220"/>
      <c r="L32" s="195"/>
      <c r="M32" s="221" t="s">
        <v>308</v>
      </c>
      <c r="N32" s="197" t="s">
        <v>707</v>
      </c>
      <c r="O32" s="279" t="s">
        <v>323</v>
      </c>
      <c r="P32" s="198" t="s">
        <v>42</v>
      </c>
      <c r="Q32" s="196" t="s">
        <v>177</v>
      </c>
      <c r="R32" s="295"/>
      <c r="S32" s="230" t="s">
        <v>42</v>
      </c>
      <c r="T32" s="221" t="s">
        <v>189</v>
      </c>
      <c r="U32" s="221" t="s">
        <v>182</v>
      </c>
      <c r="V32" s="219" t="s">
        <v>178</v>
      </c>
      <c r="W32" s="229" t="s">
        <v>179</v>
      </c>
      <c r="X32" s="196" t="s">
        <v>197</v>
      </c>
      <c r="Y32" s="197" t="s">
        <v>181</v>
      </c>
      <c r="Z32" s="197" t="s">
        <v>182</v>
      </c>
      <c r="AA32" s="197" t="s">
        <v>182</v>
      </c>
      <c r="AB32" s="234"/>
      <c r="AC32" s="195" t="s">
        <v>182</v>
      </c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 t="s">
        <v>190</v>
      </c>
      <c r="AO32" s="195"/>
      <c r="AP32" s="243"/>
      <c r="AQ32" s="247"/>
      <c r="AR32" s="197">
        <v>1</v>
      </c>
    </row>
    <row r="33" ht="40" customHeight="1" spans="1:44">
      <c r="A33" s="194">
        <f t="shared" si="2"/>
        <v>25</v>
      </c>
      <c r="B33" s="196"/>
      <c r="C33" s="197"/>
      <c r="D33" s="197"/>
      <c r="E33" s="197"/>
      <c r="F33" s="197"/>
      <c r="G33" s="199"/>
      <c r="H33" s="197"/>
      <c r="I33" s="197"/>
      <c r="J33" s="195"/>
      <c r="K33" s="195"/>
      <c r="L33" s="195"/>
      <c r="M33" s="221" t="s">
        <v>310</v>
      </c>
      <c r="N33" s="197" t="s">
        <v>708</v>
      </c>
      <c r="O33" s="279" t="s">
        <v>323</v>
      </c>
      <c r="P33" s="223" t="s">
        <v>79</v>
      </c>
      <c r="Q33" s="196" t="s">
        <v>177</v>
      </c>
      <c r="R33" s="219"/>
      <c r="S33" s="230" t="s">
        <v>42</v>
      </c>
      <c r="T33" s="221" t="s">
        <v>189</v>
      </c>
      <c r="U33" s="221" t="s">
        <v>182</v>
      </c>
      <c r="V33" s="219" t="s">
        <v>178</v>
      </c>
      <c r="W33" s="229" t="s">
        <v>179</v>
      </c>
      <c r="X33" s="196" t="s">
        <v>197</v>
      </c>
      <c r="Y33" s="197" t="s">
        <v>181</v>
      </c>
      <c r="Z33" s="197" t="s">
        <v>182</v>
      </c>
      <c r="AA33" s="197" t="s">
        <v>182</v>
      </c>
      <c r="AB33" s="234"/>
      <c r="AC33" s="195" t="s">
        <v>182</v>
      </c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 t="s">
        <v>190</v>
      </c>
      <c r="AO33" s="195"/>
      <c r="AP33" s="243"/>
      <c r="AQ33" s="247"/>
      <c r="AR33" s="197">
        <v>1</v>
      </c>
    </row>
    <row r="34" ht="40" customHeight="1" spans="1:44">
      <c r="A34" s="194">
        <f t="shared" si="2"/>
        <v>26</v>
      </c>
      <c r="B34" s="196"/>
      <c r="C34" s="197">
        <v>1</v>
      </c>
      <c r="D34" s="197"/>
      <c r="E34" s="197"/>
      <c r="F34" s="197"/>
      <c r="G34" s="199"/>
      <c r="H34" s="197"/>
      <c r="I34" s="197"/>
      <c r="J34" s="195"/>
      <c r="K34" s="195"/>
      <c r="L34" s="221" t="s">
        <v>312</v>
      </c>
      <c r="M34" s="221" t="s">
        <v>312</v>
      </c>
      <c r="N34" s="197" t="s">
        <v>313</v>
      </c>
      <c r="O34" s="279" t="s">
        <v>196</v>
      </c>
      <c r="P34" s="223" t="s">
        <v>95</v>
      </c>
      <c r="Q34" s="196" t="s">
        <v>177</v>
      </c>
      <c r="R34" s="219"/>
      <c r="S34" s="230" t="s">
        <v>42</v>
      </c>
      <c r="T34" s="221" t="s">
        <v>189</v>
      </c>
      <c r="U34" s="221" t="s">
        <v>182</v>
      </c>
      <c r="V34" s="229" t="s">
        <v>179</v>
      </c>
      <c r="W34" s="219" t="s">
        <v>178</v>
      </c>
      <c r="X34" s="196" t="s">
        <v>197</v>
      </c>
      <c r="Y34" s="197" t="s">
        <v>181</v>
      </c>
      <c r="Z34" s="197" t="s">
        <v>182</v>
      </c>
      <c r="AA34" s="197" t="s">
        <v>182</v>
      </c>
      <c r="AB34" s="234">
        <f>AB35+AB36*AR36+AB37*AR37</f>
        <v>0.8918147875</v>
      </c>
      <c r="AC34" s="195" t="s">
        <v>182</v>
      </c>
      <c r="AD34" s="229" t="s">
        <v>198</v>
      </c>
      <c r="AE34" s="235"/>
      <c r="AF34" s="235"/>
      <c r="AG34" s="235"/>
      <c r="AH34" s="239"/>
      <c r="AI34" s="240"/>
      <c r="AJ34" s="235"/>
      <c r="AK34" s="239"/>
      <c r="AL34" s="241">
        <f>0.0025*60</f>
        <v>0.15</v>
      </c>
      <c r="AM34" s="246">
        <v>18</v>
      </c>
      <c r="AN34" s="243" t="s">
        <v>184</v>
      </c>
      <c r="AO34" s="243" t="s">
        <v>199</v>
      </c>
      <c r="AP34" s="243"/>
      <c r="AQ34" s="247"/>
      <c r="AR34" s="197">
        <v>1</v>
      </c>
    </row>
    <row r="35" ht="40" customHeight="1" spans="1:44">
      <c r="A35" s="194">
        <f t="shared" si="2"/>
        <v>27</v>
      </c>
      <c r="B35" s="196"/>
      <c r="C35" s="197"/>
      <c r="D35" s="197">
        <v>2</v>
      </c>
      <c r="E35" s="197"/>
      <c r="F35" s="197"/>
      <c r="G35" s="199"/>
      <c r="H35" s="197"/>
      <c r="I35" s="197"/>
      <c r="J35" s="195"/>
      <c r="K35" s="195"/>
      <c r="L35" s="195"/>
      <c r="M35" s="221" t="s">
        <v>314</v>
      </c>
      <c r="N35" s="197" t="s">
        <v>315</v>
      </c>
      <c r="O35" s="279" t="s">
        <v>196</v>
      </c>
      <c r="P35" s="223" t="s">
        <v>95</v>
      </c>
      <c r="Q35" s="196" t="s">
        <v>177</v>
      </c>
      <c r="R35" s="219"/>
      <c r="S35" s="230" t="s">
        <v>42</v>
      </c>
      <c r="T35" s="221" t="s">
        <v>189</v>
      </c>
      <c r="U35" s="221" t="s">
        <v>182</v>
      </c>
      <c r="V35" s="229" t="s">
        <v>179</v>
      </c>
      <c r="W35" s="219" t="s">
        <v>178</v>
      </c>
      <c r="X35" s="198" t="s">
        <v>316</v>
      </c>
      <c r="Y35" s="197" t="s">
        <v>317</v>
      </c>
      <c r="Z35" s="197" t="s">
        <v>318</v>
      </c>
      <c r="AA35" s="197" t="s">
        <v>182</v>
      </c>
      <c r="AB35" s="234">
        <v>0.8278</v>
      </c>
      <c r="AC35" s="195" t="s">
        <v>182</v>
      </c>
      <c r="AD35" s="229"/>
      <c r="AE35" s="235"/>
      <c r="AF35" s="235"/>
      <c r="AG35" s="235"/>
      <c r="AH35" s="239">
        <f>AB35*1.08</f>
        <v>0.894024</v>
      </c>
      <c r="AI35" s="240">
        <f>AB35/AH35</f>
        <v>0.925925925925926</v>
      </c>
      <c r="AJ35" s="235"/>
      <c r="AK35" s="239"/>
      <c r="AL35" s="241"/>
      <c r="AM35" s="241"/>
      <c r="AN35" s="195" t="s">
        <v>190</v>
      </c>
      <c r="AO35" s="243"/>
      <c r="AP35" s="243"/>
      <c r="AQ35" s="247"/>
      <c r="AR35" s="197">
        <v>1</v>
      </c>
    </row>
    <row r="36" ht="40" customHeight="1" spans="1:44">
      <c r="A36" s="194">
        <f t="shared" si="2"/>
        <v>28</v>
      </c>
      <c r="B36" s="196"/>
      <c r="C36" s="197"/>
      <c r="D36" s="197">
        <v>2</v>
      </c>
      <c r="E36" s="197"/>
      <c r="F36" s="197"/>
      <c r="G36" s="199"/>
      <c r="H36" s="197"/>
      <c r="I36" s="197"/>
      <c r="J36" s="195"/>
      <c r="K36" s="195"/>
      <c r="L36" s="276" t="s">
        <v>216</v>
      </c>
      <c r="M36" s="276" t="s">
        <v>216</v>
      </c>
      <c r="N36" s="221" t="s">
        <v>217</v>
      </c>
      <c r="O36" s="279"/>
      <c r="P36" s="223"/>
      <c r="Q36" s="196"/>
      <c r="R36" s="219"/>
      <c r="S36" s="230" t="s">
        <v>42</v>
      </c>
      <c r="T36" s="221" t="s">
        <v>189</v>
      </c>
      <c r="U36" s="221" t="s">
        <v>182</v>
      </c>
      <c r="V36" s="219" t="s">
        <v>179</v>
      </c>
      <c r="W36" s="229" t="s">
        <v>178</v>
      </c>
      <c r="X36" s="198" t="s">
        <v>206</v>
      </c>
      <c r="Y36" s="197" t="s">
        <v>319</v>
      </c>
      <c r="Z36" s="196" t="s">
        <v>208</v>
      </c>
      <c r="AA36" s="197" t="s">
        <v>320</v>
      </c>
      <c r="AB36" s="234">
        <f>1.25*1.25*3.14*180*7860/1000000000</f>
        <v>0.0069413625</v>
      </c>
      <c r="AC36" s="195" t="s">
        <v>182</v>
      </c>
      <c r="AD36" s="195" t="s">
        <v>210</v>
      </c>
      <c r="AE36" s="304"/>
      <c r="AF36" s="304"/>
      <c r="AG36" s="304"/>
      <c r="AH36" s="231"/>
      <c r="AI36" s="245"/>
      <c r="AJ36" s="304"/>
      <c r="AK36" s="231"/>
      <c r="AL36" s="244"/>
      <c r="AM36" s="244"/>
      <c r="AN36" s="243" t="s">
        <v>211</v>
      </c>
      <c r="AO36" s="195" t="s">
        <v>212</v>
      </c>
      <c r="AP36" s="243"/>
      <c r="AQ36" s="247"/>
      <c r="AR36" s="197">
        <v>6</v>
      </c>
    </row>
    <row r="37" ht="40" customHeight="1" spans="1:44">
      <c r="A37" s="194">
        <f t="shared" si="2"/>
        <v>29</v>
      </c>
      <c r="B37" s="196"/>
      <c r="C37" s="197"/>
      <c r="D37" s="197">
        <v>2</v>
      </c>
      <c r="E37" s="197"/>
      <c r="F37" s="197"/>
      <c r="G37" s="199"/>
      <c r="H37" s="197"/>
      <c r="I37" s="197"/>
      <c r="J37" s="195"/>
      <c r="K37" s="195"/>
      <c r="L37" s="276" t="s">
        <v>213</v>
      </c>
      <c r="M37" s="276" t="s">
        <v>213</v>
      </c>
      <c r="N37" s="221" t="s">
        <v>214</v>
      </c>
      <c r="O37" s="279"/>
      <c r="P37" s="223"/>
      <c r="Q37" s="196"/>
      <c r="R37" s="219"/>
      <c r="S37" s="230" t="s">
        <v>42</v>
      </c>
      <c r="T37" s="221" t="s">
        <v>189</v>
      </c>
      <c r="U37" s="221" t="s">
        <v>182</v>
      </c>
      <c r="V37" s="219" t="s">
        <v>179</v>
      </c>
      <c r="W37" s="229" t="s">
        <v>178</v>
      </c>
      <c r="X37" s="198" t="s">
        <v>206</v>
      </c>
      <c r="Y37" s="197" t="s">
        <v>319</v>
      </c>
      <c r="Z37" s="196" t="s">
        <v>208</v>
      </c>
      <c r="AA37" s="197" t="s">
        <v>215</v>
      </c>
      <c r="AB37" s="234">
        <f>1.25*1.25*3.14*290*7860/1000000000</f>
        <v>0.01118330625</v>
      </c>
      <c r="AC37" s="195" t="s">
        <v>182</v>
      </c>
      <c r="AD37" s="195" t="s">
        <v>210</v>
      </c>
      <c r="AE37" s="304"/>
      <c r="AF37" s="304"/>
      <c r="AG37" s="304"/>
      <c r="AH37" s="231"/>
      <c r="AI37" s="245"/>
      <c r="AJ37" s="304"/>
      <c r="AK37" s="231"/>
      <c r="AL37" s="244"/>
      <c r="AM37" s="244"/>
      <c r="AN37" s="243" t="s">
        <v>211</v>
      </c>
      <c r="AO37" s="195" t="s">
        <v>212</v>
      </c>
      <c r="AP37" s="243"/>
      <c r="AQ37" s="247"/>
      <c r="AR37" s="197">
        <v>2</v>
      </c>
    </row>
    <row r="38" s="175" customFormat="1" ht="40" customHeight="1" spans="1:44">
      <c r="A38" s="194">
        <f t="shared" si="2"/>
        <v>30</v>
      </c>
      <c r="B38" s="196"/>
      <c r="C38" s="197">
        <v>1</v>
      </c>
      <c r="D38" s="199"/>
      <c r="E38" s="197"/>
      <c r="F38" s="197"/>
      <c r="G38" s="199"/>
      <c r="H38" s="197"/>
      <c r="I38" s="197"/>
      <c r="J38" s="195"/>
      <c r="K38" s="195"/>
      <c r="L38" s="195" t="s">
        <v>321</v>
      </c>
      <c r="M38" s="221" t="s">
        <v>321</v>
      </c>
      <c r="N38" s="197" t="s">
        <v>709</v>
      </c>
      <c r="O38" s="278" t="s">
        <v>323</v>
      </c>
      <c r="P38" s="223" t="s">
        <v>79</v>
      </c>
      <c r="Q38" s="196" t="s">
        <v>177</v>
      </c>
      <c r="R38" s="219"/>
      <c r="S38" s="230" t="s">
        <v>42</v>
      </c>
      <c r="T38" s="221" t="s">
        <v>189</v>
      </c>
      <c r="U38" s="221" t="s">
        <v>182</v>
      </c>
      <c r="V38" s="219" t="s">
        <v>178</v>
      </c>
      <c r="W38" s="229" t="s">
        <v>179</v>
      </c>
      <c r="X38" s="198" t="s">
        <v>197</v>
      </c>
      <c r="Y38" s="197" t="s">
        <v>181</v>
      </c>
      <c r="Z38" s="197" t="s">
        <v>182</v>
      </c>
      <c r="AA38" s="197" t="s">
        <v>182</v>
      </c>
      <c r="AB38" s="234">
        <v>0.2</v>
      </c>
      <c r="AC38" s="195" t="s">
        <v>182</v>
      </c>
      <c r="AD38" s="195"/>
      <c r="AE38" s="195"/>
      <c r="AF38" s="195"/>
      <c r="AG38" s="195"/>
      <c r="AH38" s="195"/>
      <c r="AI38" s="195"/>
      <c r="AJ38" s="195"/>
      <c r="AK38" s="195"/>
      <c r="AL38" s="195"/>
      <c r="AM38" s="195"/>
      <c r="AN38" s="243" t="s">
        <v>184</v>
      </c>
      <c r="AO38" s="243" t="s">
        <v>223</v>
      </c>
      <c r="AP38" s="243"/>
      <c r="AQ38" s="247"/>
      <c r="AR38" s="197">
        <v>1</v>
      </c>
    </row>
    <row r="39" ht="40" customHeight="1" spans="1:44">
      <c r="A39" s="194">
        <f t="shared" ref="A39:A57" si="3">ROW()-8</f>
        <v>31</v>
      </c>
      <c r="B39" s="196"/>
      <c r="C39" s="197">
        <v>1</v>
      </c>
      <c r="D39" s="199"/>
      <c r="E39" s="199"/>
      <c r="F39" s="197"/>
      <c r="G39" s="199"/>
      <c r="H39" s="197"/>
      <c r="I39" s="197"/>
      <c r="J39" s="195"/>
      <c r="K39" s="195"/>
      <c r="L39" s="195" t="s">
        <v>224</v>
      </c>
      <c r="M39" s="221" t="s">
        <v>225</v>
      </c>
      <c r="N39" s="197" t="s">
        <v>226</v>
      </c>
      <c r="O39" s="279" t="s">
        <v>182</v>
      </c>
      <c r="P39" s="223" t="s">
        <v>95</v>
      </c>
      <c r="Q39" s="196" t="s">
        <v>177</v>
      </c>
      <c r="R39" s="197" t="s">
        <v>182</v>
      </c>
      <c r="S39" s="230" t="s">
        <v>42</v>
      </c>
      <c r="T39" s="221" t="s">
        <v>189</v>
      </c>
      <c r="U39" s="221" t="s">
        <v>182</v>
      </c>
      <c r="V39" s="219" t="s">
        <v>179</v>
      </c>
      <c r="W39" s="229" t="s">
        <v>178</v>
      </c>
      <c r="X39" s="197" t="s">
        <v>182</v>
      </c>
      <c r="Y39" s="197" t="s">
        <v>182</v>
      </c>
      <c r="Z39" s="197" t="s">
        <v>182</v>
      </c>
      <c r="AA39" s="197" t="s">
        <v>182</v>
      </c>
      <c r="AB39" s="234">
        <v>0.001</v>
      </c>
      <c r="AC39" s="195" t="s">
        <v>182</v>
      </c>
      <c r="AD39" s="195"/>
      <c r="AE39" s="195"/>
      <c r="AF39" s="195"/>
      <c r="AG39" s="195"/>
      <c r="AH39" s="195"/>
      <c r="AI39" s="195"/>
      <c r="AJ39" s="195"/>
      <c r="AK39" s="195"/>
      <c r="AL39" s="195"/>
      <c r="AM39" s="195"/>
      <c r="AN39" s="243" t="s">
        <v>211</v>
      </c>
      <c r="AO39" s="243" t="s">
        <v>227</v>
      </c>
      <c r="AP39" s="243"/>
      <c r="AQ39" s="247"/>
      <c r="AR39" s="197">
        <v>41</v>
      </c>
    </row>
    <row r="40" ht="40" customHeight="1" spans="1:44">
      <c r="A40" s="194">
        <f t="shared" si="3"/>
        <v>32</v>
      </c>
      <c r="B40" s="194"/>
      <c r="C40" s="197">
        <v>1</v>
      </c>
      <c r="D40" s="197"/>
      <c r="E40" s="197"/>
      <c r="F40" s="197"/>
      <c r="G40" s="197"/>
      <c r="H40" s="197"/>
      <c r="I40" s="197"/>
      <c r="J40" s="194"/>
      <c r="K40" s="194"/>
      <c r="L40" s="194" t="s">
        <v>324</v>
      </c>
      <c r="M40" s="221" t="s">
        <v>325</v>
      </c>
      <c r="N40" s="276" t="s">
        <v>326</v>
      </c>
      <c r="O40" s="279" t="s">
        <v>244</v>
      </c>
      <c r="P40" s="223" t="s">
        <v>95</v>
      </c>
      <c r="Q40" s="196" t="s">
        <v>177</v>
      </c>
      <c r="R40" s="229"/>
      <c r="S40" s="230" t="s">
        <v>42</v>
      </c>
      <c r="T40" s="221" t="s">
        <v>189</v>
      </c>
      <c r="U40" s="221" t="s">
        <v>182</v>
      </c>
      <c r="V40" s="219" t="s">
        <v>179</v>
      </c>
      <c r="W40" s="229" t="s">
        <v>178</v>
      </c>
      <c r="X40" s="198" t="s">
        <v>197</v>
      </c>
      <c r="Y40" s="197" t="s">
        <v>181</v>
      </c>
      <c r="Z40" s="221" t="s">
        <v>182</v>
      </c>
      <c r="AA40" s="196" t="s">
        <v>182</v>
      </c>
      <c r="AB40" s="234">
        <f>AB41+AB42+AB43+AB44+AB45+AB46+AB47+AB48+AB50*AR50+AB49+AB51*AR51</f>
        <v>1.3483</v>
      </c>
      <c r="AC40" s="195" t="s">
        <v>239</v>
      </c>
      <c r="AD40" s="195"/>
      <c r="AE40" s="195"/>
      <c r="AF40" s="195"/>
      <c r="AG40" s="195"/>
      <c r="AH40" s="195"/>
      <c r="AI40" s="195"/>
      <c r="AJ40" s="195"/>
      <c r="AK40" s="195"/>
      <c r="AL40" s="195"/>
      <c r="AM40" s="195"/>
      <c r="AN40" s="243" t="s">
        <v>211</v>
      </c>
      <c r="AO40" s="243" t="s">
        <v>327</v>
      </c>
      <c r="AP40" s="243"/>
      <c r="AQ40" s="247"/>
      <c r="AR40" s="197">
        <v>1</v>
      </c>
    </row>
    <row r="41" ht="40" customHeight="1" spans="1:44">
      <c r="A41" s="194">
        <f t="shared" si="3"/>
        <v>33</v>
      </c>
      <c r="B41" s="196"/>
      <c r="C41" s="197"/>
      <c r="D41" s="199">
        <v>2</v>
      </c>
      <c r="E41" s="199"/>
      <c r="F41" s="197"/>
      <c r="G41" s="199"/>
      <c r="H41" s="197"/>
      <c r="I41" s="197"/>
      <c r="J41" s="195"/>
      <c r="K41" s="195"/>
      <c r="L41" s="195"/>
      <c r="M41" s="221" t="s">
        <v>328</v>
      </c>
      <c r="N41" s="197" t="s">
        <v>329</v>
      </c>
      <c r="O41" s="279" t="s">
        <v>244</v>
      </c>
      <c r="P41" s="223" t="s">
        <v>95</v>
      </c>
      <c r="Q41" s="196" t="s">
        <v>177</v>
      </c>
      <c r="R41" s="219"/>
      <c r="S41" s="230" t="s">
        <v>42</v>
      </c>
      <c r="T41" s="221" t="s">
        <v>189</v>
      </c>
      <c r="U41" s="221" t="s">
        <v>182</v>
      </c>
      <c r="V41" s="219" t="s">
        <v>179</v>
      </c>
      <c r="W41" s="229" t="s">
        <v>178</v>
      </c>
      <c r="X41" s="198" t="s">
        <v>330</v>
      </c>
      <c r="Y41" s="197" t="s">
        <v>331</v>
      </c>
      <c r="Z41" s="194" t="s">
        <v>247</v>
      </c>
      <c r="AA41" s="196" t="s">
        <v>332</v>
      </c>
      <c r="AB41" s="234">
        <v>0.3204</v>
      </c>
      <c r="AC41" s="195" t="s">
        <v>182</v>
      </c>
      <c r="AD41" s="195" t="s">
        <v>210</v>
      </c>
      <c r="AE41" s="304">
        <f>AB41/0.395*1000</f>
        <v>811.139240506329</v>
      </c>
      <c r="AF41" s="304">
        <v>8</v>
      </c>
      <c r="AG41" s="304"/>
      <c r="AH41" s="231">
        <f>AE41*0.395/1000</f>
        <v>0.3204</v>
      </c>
      <c r="AI41" s="245">
        <f t="shared" ref="AI41:AI50" si="4">AB41/AH41</f>
        <v>1</v>
      </c>
      <c r="AJ41" s="195"/>
      <c r="AK41" s="195"/>
      <c r="AL41" s="195"/>
      <c r="AM41" s="195"/>
      <c r="AN41" s="317"/>
      <c r="AO41" s="317"/>
      <c r="AP41" s="243"/>
      <c r="AQ41" s="247"/>
      <c r="AR41" s="197">
        <v>1</v>
      </c>
    </row>
    <row r="42" s="175" customFormat="1" ht="40" customHeight="1" spans="1:44">
      <c r="A42" s="194">
        <f t="shared" si="3"/>
        <v>34</v>
      </c>
      <c r="B42" s="196"/>
      <c r="C42" s="197"/>
      <c r="D42" s="199">
        <v>2</v>
      </c>
      <c r="E42" s="199"/>
      <c r="F42" s="197"/>
      <c r="G42" s="199"/>
      <c r="H42" s="197"/>
      <c r="I42" s="197"/>
      <c r="J42" s="195"/>
      <c r="K42" s="195"/>
      <c r="L42" s="195"/>
      <c r="M42" s="221" t="s">
        <v>333</v>
      </c>
      <c r="N42" s="197" t="s">
        <v>334</v>
      </c>
      <c r="O42" s="279" t="s">
        <v>244</v>
      </c>
      <c r="P42" s="223" t="s">
        <v>95</v>
      </c>
      <c r="Q42" s="196" t="s">
        <v>177</v>
      </c>
      <c r="R42" s="219"/>
      <c r="S42" s="230" t="s">
        <v>42</v>
      </c>
      <c r="T42" s="221" t="s">
        <v>189</v>
      </c>
      <c r="U42" s="221" t="s">
        <v>182</v>
      </c>
      <c r="V42" s="219" t="s">
        <v>179</v>
      </c>
      <c r="W42" s="229" t="s">
        <v>178</v>
      </c>
      <c r="X42" s="198" t="s">
        <v>330</v>
      </c>
      <c r="Y42" s="197" t="s">
        <v>331</v>
      </c>
      <c r="Z42" s="194" t="s">
        <v>247</v>
      </c>
      <c r="AA42" s="196" t="s">
        <v>332</v>
      </c>
      <c r="AB42" s="234">
        <v>0.3062</v>
      </c>
      <c r="AC42" s="195" t="s">
        <v>182</v>
      </c>
      <c r="AD42" s="195" t="s">
        <v>210</v>
      </c>
      <c r="AE42" s="304">
        <f>AB42/0.395*1000</f>
        <v>775.189873417722</v>
      </c>
      <c r="AF42" s="304">
        <v>8</v>
      </c>
      <c r="AG42" s="304"/>
      <c r="AH42" s="231">
        <f>AE42*0.395/1000</f>
        <v>0.3062</v>
      </c>
      <c r="AI42" s="245">
        <f t="shared" si="4"/>
        <v>1</v>
      </c>
      <c r="AJ42" s="195"/>
      <c r="AK42" s="195"/>
      <c r="AL42" s="195"/>
      <c r="AM42" s="195"/>
      <c r="AN42" s="317"/>
      <c r="AO42" s="317"/>
      <c r="AP42" s="243"/>
      <c r="AQ42" s="247"/>
      <c r="AR42" s="197">
        <v>1</v>
      </c>
    </row>
    <row r="43" s="175" customFormat="1" ht="40" customHeight="1" spans="1:44">
      <c r="A43" s="194">
        <f t="shared" si="3"/>
        <v>35</v>
      </c>
      <c r="B43" s="196"/>
      <c r="C43" s="197"/>
      <c r="D43" s="199">
        <v>2</v>
      </c>
      <c r="E43" s="199"/>
      <c r="F43" s="197"/>
      <c r="G43" s="199"/>
      <c r="H43" s="197"/>
      <c r="I43" s="197"/>
      <c r="J43" s="195"/>
      <c r="K43" s="195"/>
      <c r="L43" s="195"/>
      <c r="M43" s="221" t="s">
        <v>335</v>
      </c>
      <c r="N43" s="197" t="s">
        <v>336</v>
      </c>
      <c r="O43" s="279" t="s">
        <v>244</v>
      </c>
      <c r="P43" s="223" t="s">
        <v>95</v>
      </c>
      <c r="Q43" s="196" t="s">
        <v>177</v>
      </c>
      <c r="R43" s="295"/>
      <c r="S43" s="230" t="s">
        <v>42</v>
      </c>
      <c r="T43" s="221" t="s">
        <v>189</v>
      </c>
      <c r="U43" s="221" t="s">
        <v>182</v>
      </c>
      <c r="V43" s="219" t="s">
        <v>179</v>
      </c>
      <c r="W43" s="229" t="s">
        <v>178</v>
      </c>
      <c r="X43" s="198" t="s">
        <v>330</v>
      </c>
      <c r="Y43" s="197" t="s">
        <v>331</v>
      </c>
      <c r="Z43" s="194" t="s">
        <v>247</v>
      </c>
      <c r="AA43" s="196" t="s">
        <v>337</v>
      </c>
      <c r="AB43" s="234">
        <v>0.1886</v>
      </c>
      <c r="AC43" s="195" t="s">
        <v>182</v>
      </c>
      <c r="AD43" s="195" t="s">
        <v>210</v>
      </c>
      <c r="AE43" s="304">
        <f>AB43/0.395*1000</f>
        <v>477.46835443038</v>
      </c>
      <c r="AF43" s="304">
        <v>8</v>
      </c>
      <c r="AG43" s="304"/>
      <c r="AH43" s="231">
        <f>AE43*0.395/1000</f>
        <v>0.1886</v>
      </c>
      <c r="AI43" s="245">
        <f t="shared" si="4"/>
        <v>1</v>
      </c>
      <c r="AJ43" s="195"/>
      <c r="AK43" s="195"/>
      <c r="AL43" s="195"/>
      <c r="AM43" s="195"/>
      <c r="AN43" s="317"/>
      <c r="AO43" s="317"/>
      <c r="AP43" s="243"/>
      <c r="AQ43" s="247"/>
      <c r="AR43" s="197">
        <v>1</v>
      </c>
    </row>
    <row r="44" ht="40" customHeight="1" spans="1:44">
      <c r="A44" s="194">
        <f t="shared" si="3"/>
        <v>36</v>
      </c>
      <c r="B44" s="196"/>
      <c r="C44" s="197"/>
      <c r="D44" s="199">
        <v>2</v>
      </c>
      <c r="E44" s="199"/>
      <c r="F44" s="197"/>
      <c r="G44" s="199"/>
      <c r="H44" s="197"/>
      <c r="I44" s="197"/>
      <c r="J44" s="195"/>
      <c r="K44" s="195"/>
      <c r="L44" s="195"/>
      <c r="M44" s="221" t="s">
        <v>338</v>
      </c>
      <c r="N44" s="197" t="s">
        <v>339</v>
      </c>
      <c r="O44" s="279" t="s">
        <v>244</v>
      </c>
      <c r="P44" s="223" t="s">
        <v>95</v>
      </c>
      <c r="Q44" s="196" t="s">
        <v>177</v>
      </c>
      <c r="R44" s="219"/>
      <c r="S44" s="230" t="s">
        <v>42</v>
      </c>
      <c r="T44" s="221" t="s">
        <v>189</v>
      </c>
      <c r="U44" s="221" t="s">
        <v>182</v>
      </c>
      <c r="V44" s="219" t="s">
        <v>179</v>
      </c>
      <c r="W44" s="229" t="s">
        <v>178</v>
      </c>
      <c r="X44" s="198" t="s">
        <v>330</v>
      </c>
      <c r="Y44" s="197" t="s">
        <v>340</v>
      </c>
      <c r="Z44" s="194" t="s">
        <v>247</v>
      </c>
      <c r="AA44" s="196" t="s">
        <v>341</v>
      </c>
      <c r="AB44" s="234">
        <v>0.0779</v>
      </c>
      <c r="AC44" s="195" t="s">
        <v>182</v>
      </c>
      <c r="AD44" s="195" t="s">
        <v>210</v>
      </c>
      <c r="AE44" s="304">
        <f>AB44/0.154*1000</f>
        <v>505.844155844156</v>
      </c>
      <c r="AF44" s="304">
        <v>5</v>
      </c>
      <c r="AG44" s="304"/>
      <c r="AH44" s="231">
        <f>AE44*0.154/1000</f>
        <v>0.0779</v>
      </c>
      <c r="AI44" s="245">
        <f t="shared" si="4"/>
        <v>1</v>
      </c>
      <c r="AJ44" s="195"/>
      <c r="AK44" s="195"/>
      <c r="AL44" s="195"/>
      <c r="AM44" s="195"/>
      <c r="AN44" s="317"/>
      <c r="AO44" s="317"/>
      <c r="AP44" s="243"/>
      <c r="AQ44" s="247"/>
      <c r="AR44" s="197">
        <v>1</v>
      </c>
    </row>
    <row r="45" ht="40" customHeight="1" spans="1:44">
      <c r="A45" s="194">
        <f t="shared" si="3"/>
        <v>37</v>
      </c>
      <c r="B45" s="196"/>
      <c r="C45" s="197"/>
      <c r="D45" s="199">
        <v>2</v>
      </c>
      <c r="E45" s="199"/>
      <c r="F45" s="197"/>
      <c r="G45" s="199"/>
      <c r="H45" s="197"/>
      <c r="I45" s="197"/>
      <c r="J45" s="195"/>
      <c r="K45" s="195"/>
      <c r="L45" s="195"/>
      <c r="M45" s="221" t="s">
        <v>342</v>
      </c>
      <c r="N45" s="197" t="s">
        <v>343</v>
      </c>
      <c r="O45" s="279" t="s">
        <v>244</v>
      </c>
      <c r="P45" s="223" t="s">
        <v>95</v>
      </c>
      <c r="Q45" s="196" t="s">
        <v>177</v>
      </c>
      <c r="R45" s="219"/>
      <c r="S45" s="230" t="s">
        <v>42</v>
      </c>
      <c r="T45" s="221" t="s">
        <v>189</v>
      </c>
      <c r="U45" s="221" t="s">
        <v>182</v>
      </c>
      <c r="V45" s="219" t="s">
        <v>179</v>
      </c>
      <c r="W45" s="229" t="s">
        <v>178</v>
      </c>
      <c r="X45" s="198" t="s">
        <v>330</v>
      </c>
      <c r="Y45" s="197" t="s">
        <v>340</v>
      </c>
      <c r="Z45" s="194" t="s">
        <v>247</v>
      </c>
      <c r="AA45" s="196" t="s">
        <v>344</v>
      </c>
      <c r="AB45" s="234">
        <v>0.0801</v>
      </c>
      <c r="AC45" s="195" t="s">
        <v>182</v>
      </c>
      <c r="AD45" s="195" t="s">
        <v>210</v>
      </c>
      <c r="AE45" s="304">
        <f t="shared" ref="AE45:AE50" si="5">AB45/0.154*1000</f>
        <v>520.12987012987</v>
      </c>
      <c r="AF45" s="304">
        <v>5</v>
      </c>
      <c r="AG45" s="304"/>
      <c r="AH45" s="231">
        <f t="shared" ref="AH45:AH50" si="6">AE45*0.154/1000</f>
        <v>0.0801</v>
      </c>
      <c r="AI45" s="245">
        <f t="shared" si="4"/>
        <v>1</v>
      </c>
      <c r="AJ45" s="195"/>
      <c r="AK45" s="195"/>
      <c r="AL45" s="195"/>
      <c r="AM45" s="195"/>
      <c r="AN45" s="317"/>
      <c r="AO45" s="317"/>
      <c r="AP45" s="243"/>
      <c r="AQ45" s="247"/>
      <c r="AR45" s="197">
        <v>1</v>
      </c>
    </row>
    <row r="46" ht="40" customHeight="1" spans="1:44">
      <c r="A46" s="194">
        <f t="shared" si="3"/>
        <v>38</v>
      </c>
      <c r="B46" s="196"/>
      <c r="C46" s="197"/>
      <c r="D46" s="199">
        <v>2</v>
      </c>
      <c r="E46" s="199"/>
      <c r="F46" s="197"/>
      <c r="G46" s="199"/>
      <c r="H46" s="197"/>
      <c r="I46" s="197"/>
      <c r="J46" s="195"/>
      <c r="K46" s="195"/>
      <c r="L46" s="195"/>
      <c r="M46" s="221" t="s">
        <v>345</v>
      </c>
      <c r="N46" s="197" t="s">
        <v>346</v>
      </c>
      <c r="O46" s="279" t="s">
        <v>244</v>
      </c>
      <c r="P46" s="223" t="s">
        <v>95</v>
      </c>
      <c r="Q46" s="196" t="s">
        <v>177</v>
      </c>
      <c r="R46" s="219"/>
      <c r="S46" s="230" t="s">
        <v>42</v>
      </c>
      <c r="T46" s="221" t="s">
        <v>189</v>
      </c>
      <c r="U46" s="221" t="s">
        <v>182</v>
      </c>
      <c r="V46" s="219" t="s">
        <v>179</v>
      </c>
      <c r="W46" s="229" t="s">
        <v>178</v>
      </c>
      <c r="X46" s="198" t="s">
        <v>330</v>
      </c>
      <c r="Y46" s="197" t="s">
        <v>340</v>
      </c>
      <c r="Z46" s="194" t="s">
        <v>247</v>
      </c>
      <c r="AA46" s="196" t="s">
        <v>347</v>
      </c>
      <c r="AB46" s="234">
        <v>0.0505</v>
      </c>
      <c r="AC46" s="195" t="s">
        <v>182</v>
      </c>
      <c r="AD46" s="195" t="s">
        <v>210</v>
      </c>
      <c r="AE46" s="304">
        <f t="shared" si="5"/>
        <v>327.922077922078</v>
      </c>
      <c r="AF46" s="304">
        <v>5</v>
      </c>
      <c r="AG46" s="304"/>
      <c r="AH46" s="231">
        <f t="shared" si="6"/>
        <v>0.0505</v>
      </c>
      <c r="AI46" s="245">
        <f t="shared" si="4"/>
        <v>1</v>
      </c>
      <c r="AJ46" s="195"/>
      <c r="AK46" s="195"/>
      <c r="AL46" s="195"/>
      <c r="AM46" s="195"/>
      <c r="AN46" s="317"/>
      <c r="AO46" s="317"/>
      <c r="AP46" s="243"/>
      <c r="AQ46" s="247"/>
      <c r="AR46" s="197">
        <v>1</v>
      </c>
    </row>
    <row r="47" ht="40" customHeight="1" spans="1:44">
      <c r="A47" s="194">
        <f t="shared" si="3"/>
        <v>39</v>
      </c>
      <c r="B47" s="196"/>
      <c r="C47" s="197"/>
      <c r="D47" s="199">
        <v>2</v>
      </c>
      <c r="E47" s="199"/>
      <c r="F47" s="197"/>
      <c r="G47" s="199"/>
      <c r="H47" s="197"/>
      <c r="I47" s="197"/>
      <c r="J47" s="195"/>
      <c r="K47" s="195"/>
      <c r="L47" s="195"/>
      <c r="M47" s="221" t="s">
        <v>348</v>
      </c>
      <c r="N47" s="197" t="s">
        <v>349</v>
      </c>
      <c r="O47" s="279" t="s">
        <v>244</v>
      </c>
      <c r="P47" s="223" t="s">
        <v>95</v>
      </c>
      <c r="Q47" s="196" t="s">
        <v>177</v>
      </c>
      <c r="R47" s="219"/>
      <c r="S47" s="230" t="s">
        <v>42</v>
      </c>
      <c r="T47" s="221" t="s">
        <v>189</v>
      </c>
      <c r="U47" s="221" t="s">
        <v>182</v>
      </c>
      <c r="V47" s="219" t="s">
        <v>179</v>
      </c>
      <c r="W47" s="229" t="s">
        <v>178</v>
      </c>
      <c r="X47" s="198" t="s">
        <v>330</v>
      </c>
      <c r="Y47" s="197" t="s">
        <v>340</v>
      </c>
      <c r="Z47" s="194" t="s">
        <v>247</v>
      </c>
      <c r="AA47" s="196" t="s">
        <v>347</v>
      </c>
      <c r="AB47" s="234">
        <v>0.0505</v>
      </c>
      <c r="AC47" s="195" t="s">
        <v>182</v>
      </c>
      <c r="AD47" s="195" t="s">
        <v>210</v>
      </c>
      <c r="AE47" s="304">
        <f t="shared" si="5"/>
        <v>327.922077922078</v>
      </c>
      <c r="AF47" s="304">
        <v>5</v>
      </c>
      <c r="AG47" s="304"/>
      <c r="AH47" s="231">
        <f t="shared" si="6"/>
        <v>0.0505</v>
      </c>
      <c r="AI47" s="245">
        <f t="shared" si="4"/>
        <v>1</v>
      </c>
      <c r="AJ47" s="195"/>
      <c r="AK47" s="195"/>
      <c r="AL47" s="195"/>
      <c r="AM47" s="195"/>
      <c r="AN47" s="317"/>
      <c r="AO47" s="317"/>
      <c r="AP47" s="243"/>
      <c r="AQ47" s="247"/>
      <c r="AR47" s="197">
        <v>1</v>
      </c>
    </row>
    <row r="48" s="175" customFormat="1" ht="40" customHeight="1" spans="1:44">
      <c r="A48" s="194">
        <f t="shared" si="3"/>
        <v>40</v>
      </c>
      <c r="B48" s="194"/>
      <c r="C48" s="197"/>
      <c r="D48" s="199">
        <v>2</v>
      </c>
      <c r="E48" s="197"/>
      <c r="F48" s="197"/>
      <c r="G48" s="197"/>
      <c r="H48" s="197"/>
      <c r="I48" s="197"/>
      <c r="J48" s="194"/>
      <c r="K48" s="194"/>
      <c r="L48" s="194"/>
      <c r="M48" s="221" t="s">
        <v>350</v>
      </c>
      <c r="N48" s="197" t="s">
        <v>351</v>
      </c>
      <c r="O48" s="279" t="s">
        <v>244</v>
      </c>
      <c r="P48" s="223" t="s">
        <v>95</v>
      </c>
      <c r="Q48" s="196" t="s">
        <v>177</v>
      </c>
      <c r="R48" s="229"/>
      <c r="S48" s="230" t="s">
        <v>42</v>
      </c>
      <c r="T48" s="221" t="s">
        <v>189</v>
      </c>
      <c r="U48" s="221" t="s">
        <v>182</v>
      </c>
      <c r="V48" s="219" t="s">
        <v>179</v>
      </c>
      <c r="W48" s="229" t="s">
        <v>178</v>
      </c>
      <c r="X48" s="198" t="s">
        <v>330</v>
      </c>
      <c r="Y48" s="197" t="s">
        <v>340</v>
      </c>
      <c r="Z48" s="194" t="s">
        <v>247</v>
      </c>
      <c r="AA48" s="196" t="s">
        <v>352</v>
      </c>
      <c r="AB48" s="234">
        <v>0.0653</v>
      </c>
      <c r="AC48" s="195" t="s">
        <v>182</v>
      </c>
      <c r="AD48" s="195" t="s">
        <v>210</v>
      </c>
      <c r="AE48" s="304">
        <f t="shared" si="5"/>
        <v>424.025974025974</v>
      </c>
      <c r="AF48" s="304">
        <v>5</v>
      </c>
      <c r="AG48" s="304"/>
      <c r="AH48" s="231">
        <f t="shared" si="6"/>
        <v>0.0653</v>
      </c>
      <c r="AI48" s="245">
        <f t="shared" si="4"/>
        <v>1</v>
      </c>
      <c r="AJ48" s="195"/>
      <c r="AK48" s="195"/>
      <c r="AL48" s="195"/>
      <c r="AM48" s="195"/>
      <c r="AN48" s="317"/>
      <c r="AO48" s="317"/>
      <c r="AP48" s="243"/>
      <c r="AQ48" s="247"/>
      <c r="AR48" s="197">
        <v>1</v>
      </c>
    </row>
    <row r="49" ht="40" customHeight="1" spans="1:44">
      <c r="A49" s="194">
        <f t="shared" si="3"/>
        <v>41</v>
      </c>
      <c r="B49" s="194"/>
      <c r="C49" s="197"/>
      <c r="D49" s="199">
        <v>2</v>
      </c>
      <c r="E49" s="197"/>
      <c r="F49" s="197"/>
      <c r="G49" s="197"/>
      <c r="H49" s="197"/>
      <c r="I49" s="197"/>
      <c r="J49" s="194"/>
      <c r="K49" s="194"/>
      <c r="L49" s="194"/>
      <c r="M49" s="221" t="s">
        <v>353</v>
      </c>
      <c r="N49" s="197" t="s">
        <v>354</v>
      </c>
      <c r="O49" s="279" t="s">
        <v>244</v>
      </c>
      <c r="P49" s="223" t="s">
        <v>95</v>
      </c>
      <c r="Q49" s="196" t="s">
        <v>177</v>
      </c>
      <c r="R49" s="229"/>
      <c r="S49" s="230" t="s">
        <v>42</v>
      </c>
      <c r="T49" s="221" t="s">
        <v>189</v>
      </c>
      <c r="U49" s="221" t="s">
        <v>182</v>
      </c>
      <c r="V49" s="219" t="s">
        <v>179</v>
      </c>
      <c r="W49" s="229" t="s">
        <v>178</v>
      </c>
      <c r="X49" s="198" t="s">
        <v>330</v>
      </c>
      <c r="Y49" s="197" t="s">
        <v>340</v>
      </c>
      <c r="Z49" s="194" t="s">
        <v>247</v>
      </c>
      <c r="AA49" s="196" t="s">
        <v>355</v>
      </c>
      <c r="AB49" s="234">
        <v>0.041</v>
      </c>
      <c r="AC49" s="195" t="s">
        <v>182</v>
      </c>
      <c r="AD49" s="195" t="s">
        <v>210</v>
      </c>
      <c r="AE49" s="304">
        <f t="shared" si="5"/>
        <v>266.233766233766</v>
      </c>
      <c r="AF49" s="304">
        <v>5</v>
      </c>
      <c r="AG49" s="304"/>
      <c r="AH49" s="231">
        <f t="shared" si="6"/>
        <v>0.041</v>
      </c>
      <c r="AI49" s="245">
        <f t="shared" si="4"/>
        <v>1</v>
      </c>
      <c r="AJ49" s="195"/>
      <c r="AK49" s="195"/>
      <c r="AL49" s="195"/>
      <c r="AM49" s="195"/>
      <c r="AN49" s="317"/>
      <c r="AO49" s="317"/>
      <c r="AP49" s="243"/>
      <c r="AQ49" s="247"/>
      <c r="AR49" s="197">
        <v>1</v>
      </c>
    </row>
    <row r="50" ht="40" customHeight="1" spans="1:44">
      <c r="A50" s="194">
        <f t="shared" si="3"/>
        <v>42</v>
      </c>
      <c r="B50" s="196"/>
      <c r="C50" s="197"/>
      <c r="D50" s="199">
        <v>2</v>
      </c>
      <c r="E50" s="198"/>
      <c r="F50" s="198"/>
      <c r="G50" s="197"/>
      <c r="H50" s="197"/>
      <c r="I50" s="197"/>
      <c r="J50" s="195"/>
      <c r="K50" s="220"/>
      <c r="L50" s="195"/>
      <c r="M50" s="221" t="s">
        <v>356</v>
      </c>
      <c r="N50" s="197" t="s">
        <v>357</v>
      </c>
      <c r="O50" s="279" t="s">
        <v>244</v>
      </c>
      <c r="P50" s="198" t="s">
        <v>95</v>
      </c>
      <c r="Q50" s="196" t="s">
        <v>177</v>
      </c>
      <c r="R50" s="295"/>
      <c r="S50" s="230" t="s">
        <v>42</v>
      </c>
      <c r="T50" s="221" t="s">
        <v>189</v>
      </c>
      <c r="U50" s="221" t="s">
        <v>182</v>
      </c>
      <c r="V50" s="219" t="s">
        <v>179</v>
      </c>
      <c r="W50" s="229" t="s">
        <v>178</v>
      </c>
      <c r="X50" s="196" t="s">
        <v>330</v>
      </c>
      <c r="Y50" s="197" t="s">
        <v>340</v>
      </c>
      <c r="Z50" s="221" t="s">
        <v>247</v>
      </c>
      <c r="AA50" s="196" t="s">
        <v>358</v>
      </c>
      <c r="AB50" s="234">
        <v>0.0241</v>
      </c>
      <c r="AC50" s="195" t="s">
        <v>182</v>
      </c>
      <c r="AD50" s="195" t="s">
        <v>210</v>
      </c>
      <c r="AE50" s="304">
        <f t="shared" si="5"/>
        <v>156.493506493506</v>
      </c>
      <c r="AF50" s="304">
        <v>5</v>
      </c>
      <c r="AG50" s="304"/>
      <c r="AH50" s="231">
        <f t="shared" si="6"/>
        <v>0.0241</v>
      </c>
      <c r="AI50" s="245">
        <f t="shared" si="4"/>
        <v>1</v>
      </c>
      <c r="AJ50" s="195"/>
      <c r="AK50" s="195"/>
      <c r="AL50" s="195"/>
      <c r="AM50" s="195"/>
      <c r="AN50" s="317"/>
      <c r="AO50" s="317"/>
      <c r="AP50" s="243"/>
      <c r="AQ50" s="247"/>
      <c r="AR50" s="197">
        <v>2</v>
      </c>
    </row>
    <row r="51" ht="40" customHeight="1" spans="1:44">
      <c r="A51" s="194">
        <f t="shared" si="3"/>
        <v>43</v>
      </c>
      <c r="B51" s="196"/>
      <c r="C51" s="197"/>
      <c r="D51" s="199">
        <v>2</v>
      </c>
      <c r="E51" s="199"/>
      <c r="F51" s="197"/>
      <c r="G51" s="199"/>
      <c r="H51" s="197"/>
      <c r="I51" s="197"/>
      <c r="J51" s="195"/>
      <c r="K51" s="195"/>
      <c r="L51" s="195"/>
      <c r="M51" s="221" t="s">
        <v>359</v>
      </c>
      <c r="N51" s="197" t="s">
        <v>360</v>
      </c>
      <c r="O51" s="279" t="s">
        <v>244</v>
      </c>
      <c r="P51" s="223" t="s">
        <v>95</v>
      </c>
      <c r="Q51" s="196" t="s">
        <v>177</v>
      </c>
      <c r="R51" s="219"/>
      <c r="S51" s="230" t="s">
        <v>42</v>
      </c>
      <c r="T51" s="221" t="s">
        <v>189</v>
      </c>
      <c r="U51" s="221" t="s">
        <v>182</v>
      </c>
      <c r="V51" s="219" t="s">
        <v>179</v>
      </c>
      <c r="W51" s="229" t="s">
        <v>178</v>
      </c>
      <c r="X51" s="198" t="s">
        <v>197</v>
      </c>
      <c r="Y51" s="197" t="s">
        <v>181</v>
      </c>
      <c r="Z51" s="221" t="s">
        <v>182</v>
      </c>
      <c r="AA51" s="196" t="s">
        <v>182</v>
      </c>
      <c r="AB51" s="234">
        <f>AB52+AB53</f>
        <v>0.0299</v>
      </c>
      <c r="AC51" s="195" t="s">
        <v>182</v>
      </c>
      <c r="AD51" s="195"/>
      <c r="AE51" s="195"/>
      <c r="AF51" s="195"/>
      <c r="AG51" s="195"/>
      <c r="AH51" s="195"/>
      <c r="AI51" s="195"/>
      <c r="AJ51" s="195"/>
      <c r="AK51" s="195"/>
      <c r="AL51" s="195"/>
      <c r="AM51" s="195"/>
      <c r="AN51" s="317"/>
      <c r="AO51" s="317"/>
      <c r="AP51" s="243"/>
      <c r="AQ51" s="247"/>
      <c r="AR51" s="197">
        <v>4</v>
      </c>
    </row>
    <row r="52" ht="40" customHeight="1" spans="1:44">
      <c r="A52" s="194">
        <f t="shared" si="3"/>
        <v>44</v>
      </c>
      <c r="B52" s="196"/>
      <c r="C52" s="197"/>
      <c r="D52" s="199"/>
      <c r="E52" s="199">
        <v>3</v>
      </c>
      <c r="F52" s="197"/>
      <c r="G52" s="199"/>
      <c r="H52" s="197"/>
      <c r="I52" s="197"/>
      <c r="J52" s="195"/>
      <c r="K52" s="195"/>
      <c r="L52" s="195"/>
      <c r="M52" s="221" t="s">
        <v>361</v>
      </c>
      <c r="N52" s="197" t="s">
        <v>362</v>
      </c>
      <c r="O52" s="279" t="s">
        <v>244</v>
      </c>
      <c r="P52" s="223" t="s">
        <v>95</v>
      </c>
      <c r="Q52" s="196" t="s">
        <v>177</v>
      </c>
      <c r="R52" s="219"/>
      <c r="S52" s="230" t="s">
        <v>42</v>
      </c>
      <c r="T52" s="221" t="s">
        <v>189</v>
      </c>
      <c r="U52" s="221" t="s">
        <v>182</v>
      </c>
      <c r="V52" s="219" t="s">
        <v>179</v>
      </c>
      <c r="W52" s="229" t="s">
        <v>178</v>
      </c>
      <c r="X52" s="198" t="s">
        <v>267</v>
      </c>
      <c r="Y52" s="197" t="s">
        <v>276</v>
      </c>
      <c r="Z52" s="221" t="s">
        <v>269</v>
      </c>
      <c r="AA52" s="196" t="s">
        <v>363</v>
      </c>
      <c r="AB52" s="234">
        <v>0.0161</v>
      </c>
      <c r="AC52" s="195" t="s">
        <v>182</v>
      </c>
      <c r="AD52" s="195"/>
      <c r="AE52" s="195"/>
      <c r="AF52" s="195"/>
      <c r="AG52" s="195"/>
      <c r="AH52" s="195"/>
      <c r="AI52" s="195"/>
      <c r="AJ52" s="195"/>
      <c r="AK52" s="195"/>
      <c r="AL52" s="195"/>
      <c r="AM52" s="195"/>
      <c r="AN52" s="317"/>
      <c r="AO52" s="317"/>
      <c r="AP52" s="243"/>
      <c r="AQ52" s="247"/>
      <c r="AR52" s="197">
        <v>1</v>
      </c>
    </row>
    <row r="53" ht="40" customHeight="1" spans="1:44">
      <c r="A53" s="194">
        <f t="shared" si="3"/>
        <v>45</v>
      </c>
      <c r="B53" s="196"/>
      <c r="C53" s="197"/>
      <c r="D53" s="199"/>
      <c r="E53" s="199">
        <v>3</v>
      </c>
      <c r="F53" s="197"/>
      <c r="G53" s="199"/>
      <c r="H53" s="197"/>
      <c r="I53" s="197"/>
      <c r="J53" s="195"/>
      <c r="K53" s="195"/>
      <c r="L53" s="195"/>
      <c r="M53" s="221" t="s">
        <v>364</v>
      </c>
      <c r="N53" s="197" t="s">
        <v>365</v>
      </c>
      <c r="O53" s="279" t="s">
        <v>244</v>
      </c>
      <c r="P53" s="223" t="s">
        <v>95</v>
      </c>
      <c r="Q53" s="196" t="s">
        <v>177</v>
      </c>
      <c r="R53" s="219"/>
      <c r="S53" s="230" t="s">
        <v>42</v>
      </c>
      <c r="T53" s="221" t="s">
        <v>189</v>
      </c>
      <c r="U53" s="221" t="s">
        <v>182</v>
      </c>
      <c r="V53" s="219" t="s">
        <v>179</v>
      </c>
      <c r="W53" s="229" t="s">
        <v>178</v>
      </c>
      <c r="X53" s="198" t="s">
        <v>267</v>
      </c>
      <c r="Y53" s="197" t="s">
        <v>307</v>
      </c>
      <c r="Z53" s="221" t="s">
        <v>182</v>
      </c>
      <c r="AA53" s="196" t="s">
        <v>182</v>
      </c>
      <c r="AB53" s="234">
        <v>0.0138</v>
      </c>
      <c r="AC53" s="195" t="s">
        <v>182</v>
      </c>
      <c r="AD53" s="195"/>
      <c r="AE53" s="195"/>
      <c r="AF53" s="195"/>
      <c r="AG53" s="195"/>
      <c r="AH53" s="195"/>
      <c r="AI53" s="195"/>
      <c r="AJ53" s="195"/>
      <c r="AK53" s="195"/>
      <c r="AL53" s="195"/>
      <c r="AM53" s="195"/>
      <c r="AN53" s="317"/>
      <c r="AO53" s="317"/>
      <c r="AP53" s="243"/>
      <c r="AQ53" s="247"/>
      <c r="AR53" s="197">
        <v>1</v>
      </c>
    </row>
    <row r="54" ht="40" customHeight="1" spans="1:44">
      <c r="A54" s="194">
        <f t="shared" si="3"/>
        <v>46</v>
      </c>
      <c r="B54" s="196"/>
      <c r="C54" s="197">
        <v>1</v>
      </c>
      <c r="D54" s="199"/>
      <c r="E54" s="199"/>
      <c r="F54" s="197"/>
      <c r="G54" s="199"/>
      <c r="H54" s="197"/>
      <c r="I54" s="197"/>
      <c r="J54" s="195"/>
      <c r="K54" s="195"/>
      <c r="L54" s="195" t="s">
        <v>366</v>
      </c>
      <c r="M54" s="221" t="s">
        <v>116</v>
      </c>
      <c r="N54" s="197" t="s">
        <v>117</v>
      </c>
      <c r="O54" s="294" t="s">
        <v>244</v>
      </c>
      <c r="P54" s="223" t="s">
        <v>95</v>
      </c>
      <c r="Q54" s="196" t="s">
        <v>177</v>
      </c>
      <c r="R54" s="219"/>
      <c r="S54" s="230" t="s">
        <v>42</v>
      </c>
      <c r="T54" s="221" t="s">
        <v>189</v>
      </c>
      <c r="U54" s="221" t="s">
        <v>182</v>
      </c>
      <c r="V54" s="219" t="s">
        <v>179</v>
      </c>
      <c r="W54" s="229" t="s">
        <v>178</v>
      </c>
      <c r="X54" s="198" t="s">
        <v>330</v>
      </c>
      <c r="Y54" s="197" t="s">
        <v>367</v>
      </c>
      <c r="Z54" s="194" t="s">
        <v>247</v>
      </c>
      <c r="AA54" s="196" t="s">
        <v>368</v>
      </c>
      <c r="AB54" s="234">
        <v>0.0421</v>
      </c>
      <c r="AC54" s="195" t="s">
        <v>182</v>
      </c>
      <c r="AD54" s="195" t="s">
        <v>210</v>
      </c>
      <c r="AE54" s="304">
        <f>AB54/0.2219*1000</f>
        <v>189.725101397026</v>
      </c>
      <c r="AF54" s="304">
        <v>5</v>
      </c>
      <c r="AG54" s="304"/>
      <c r="AH54" s="231">
        <f>AE54*0.2219/1000</f>
        <v>0.0421</v>
      </c>
      <c r="AI54" s="245">
        <f>AB54/AH54</f>
        <v>1</v>
      </c>
      <c r="AJ54" s="235"/>
      <c r="AK54" s="239"/>
      <c r="AL54" s="241"/>
      <c r="AM54" s="241"/>
      <c r="AN54" s="243" t="s">
        <v>211</v>
      </c>
      <c r="AO54" s="243" t="s">
        <v>327</v>
      </c>
      <c r="AP54" s="243"/>
      <c r="AQ54" s="247"/>
      <c r="AR54" s="197">
        <v>1</v>
      </c>
    </row>
    <row r="55" ht="40" customHeight="1" spans="1:44">
      <c r="A55" s="194">
        <f t="shared" si="3"/>
        <v>47</v>
      </c>
      <c r="B55" s="196"/>
      <c r="C55" s="197">
        <v>1</v>
      </c>
      <c r="D55" s="199"/>
      <c r="E55" s="197"/>
      <c r="F55" s="199"/>
      <c r="G55" s="199"/>
      <c r="H55" s="197"/>
      <c r="I55" s="197"/>
      <c r="J55" s="195"/>
      <c r="K55" s="195"/>
      <c r="L55" s="221" t="s">
        <v>710</v>
      </c>
      <c r="M55" s="221" t="s">
        <v>710</v>
      </c>
      <c r="N55" s="197" t="s">
        <v>711</v>
      </c>
      <c r="O55" s="221" t="s">
        <v>710</v>
      </c>
      <c r="P55" s="223" t="s">
        <v>95</v>
      </c>
      <c r="Q55" s="196" t="s">
        <v>177</v>
      </c>
      <c r="R55" s="219"/>
      <c r="S55" s="230" t="s">
        <v>42</v>
      </c>
      <c r="T55" s="221" t="s">
        <v>189</v>
      </c>
      <c r="U55" s="221" t="s">
        <v>182</v>
      </c>
      <c r="V55" s="219" t="s">
        <v>179</v>
      </c>
      <c r="W55" s="229" t="s">
        <v>179</v>
      </c>
      <c r="X55" s="198" t="s">
        <v>372</v>
      </c>
      <c r="Y55" s="197" t="s">
        <v>373</v>
      </c>
      <c r="Z55" s="221" t="s">
        <v>182</v>
      </c>
      <c r="AA55" s="221" t="s">
        <v>182</v>
      </c>
      <c r="AB55" s="234">
        <v>0.1722</v>
      </c>
      <c r="AC55" s="195" t="s">
        <v>182</v>
      </c>
      <c r="AD55" s="229" t="s">
        <v>374</v>
      </c>
      <c r="AE55" s="235"/>
      <c r="AF55" s="235"/>
      <c r="AG55" s="235"/>
      <c r="AH55" s="239">
        <v>0.214</v>
      </c>
      <c r="AI55" s="240"/>
      <c r="AJ55" s="235"/>
      <c r="AK55" s="239"/>
      <c r="AL55" s="241">
        <f>50/60</f>
        <v>0.833333333333333</v>
      </c>
      <c r="AM55" s="246">
        <v>1</v>
      </c>
      <c r="AN55" s="243" t="s">
        <v>211</v>
      </c>
      <c r="AO55" s="243" t="s">
        <v>376</v>
      </c>
      <c r="AP55" s="243"/>
      <c r="AQ55" s="247"/>
      <c r="AR55" s="197">
        <v>1</v>
      </c>
    </row>
    <row r="56" ht="40" customHeight="1" spans="1:44">
      <c r="A56" s="194">
        <f t="shared" si="3"/>
        <v>48</v>
      </c>
      <c r="B56" s="196"/>
      <c r="C56" s="197">
        <v>1</v>
      </c>
      <c r="D56" s="197"/>
      <c r="E56" s="197"/>
      <c r="F56" s="199"/>
      <c r="G56" s="199"/>
      <c r="H56" s="197"/>
      <c r="I56" s="197"/>
      <c r="J56" s="195"/>
      <c r="K56" s="195"/>
      <c r="L56" s="195" t="s">
        <v>377</v>
      </c>
      <c r="M56" s="221" t="s">
        <v>378</v>
      </c>
      <c r="N56" s="197" t="s">
        <v>379</v>
      </c>
      <c r="O56" s="294" t="s">
        <v>244</v>
      </c>
      <c r="P56" s="198" t="s">
        <v>79</v>
      </c>
      <c r="Q56" s="196" t="s">
        <v>177</v>
      </c>
      <c r="R56" s="219"/>
      <c r="S56" s="230" t="s">
        <v>42</v>
      </c>
      <c r="T56" s="221" t="s">
        <v>189</v>
      </c>
      <c r="U56" s="221" t="s">
        <v>182</v>
      </c>
      <c r="V56" s="219" t="s">
        <v>179</v>
      </c>
      <c r="W56" s="229" t="s">
        <v>178</v>
      </c>
      <c r="X56" s="198" t="s">
        <v>372</v>
      </c>
      <c r="Y56" s="197" t="s">
        <v>373</v>
      </c>
      <c r="Z56" s="221" t="s">
        <v>182</v>
      </c>
      <c r="AA56" s="221" t="s">
        <v>182</v>
      </c>
      <c r="AB56" s="234">
        <v>0.0807</v>
      </c>
      <c r="AC56" s="195" t="s">
        <v>182</v>
      </c>
      <c r="AD56" s="229" t="s">
        <v>374</v>
      </c>
      <c r="AE56" s="235"/>
      <c r="AF56" s="235"/>
      <c r="AG56" s="235"/>
      <c r="AH56" s="239">
        <v>0.106</v>
      </c>
      <c r="AI56" s="240"/>
      <c r="AJ56" s="235"/>
      <c r="AK56" s="239"/>
      <c r="AL56" s="241">
        <f>40/60</f>
        <v>0.666666666666667</v>
      </c>
      <c r="AM56" s="246">
        <v>1</v>
      </c>
      <c r="AN56" s="243" t="s">
        <v>211</v>
      </c>
      <c r="AO56" s="243" t="s">
        <v>376</v>
      </c>
      <c r="AP56" s="243"/>
      <c r="AQ56" s="247"/>
      <c r="AR56" s="197">
        <v>1</v>
      </c>
    </row>
    <row r="57" s="260" customFormat="1" ht="40" customHeight="1" spans="1:45">
      <c r="A57" s="275">
        <v>50</v>
      </c>
      <c r="B57" s="196"/>
      <c r="C57" s="197">
        <v>1</v>
      </c>
      <c r="D57" s="197"/>
      <c r="E57" s="197"/>
      <c r="F57" s="199"/>
      <c r="G57" s="199"/>
      <c r="H57" s="197"/>
      <c r="I57" s="197"/>
      <c r="J57" s="195"/>
      <c r="K57" s="195"/>
      <c r="L57" s="195" t="s">
        <v>108</v>
      </c>
      <c r="M57" s="221" t="s">
        <v>108</v>
      </c>
      <c r="N57" s="197" t="s">
        <v>109</v>
      </c>
      <c r="O57" s="294" t="s">
        <v>380</v>
      </c>
      <c r="P57" s="198" t="s">
        <v>381</v>
      </c>
      <c r="Q57" s="196" t="s">
        <v>177</v>
      </c>
      <c r="R57" s="219"/>
      <c r="S57" s="230" t="s">
        <v>42</v>
      </c>
      <c r="T57" s="221" t="s">
        <v>189</v>
      </c>
      <c r="U57" s="221" t="s">
        <v>182</v>
      </c>
      <c r="V57" s="219" t="s">
        <v>179</v>
      </c>
      <c r="W57" s="229" t="s">
        <v>178</v>
      </c>
      <c r="X57" s="198" t="s">
        <v>291</v>
      </c>
      <c r="Y57" s="197" t="s">
        <v>382</v>
      </c>
      <c r="Z57" s="221" t="s">
        <v>182</v>
      </c>
      <c r="AA57" s="221" t="s">
        <v>182</v>
      </c>
      <c r="AB57" s="234">
        <v>0.001</v>
      </c>
      <c r="AC57" s="195"/>
      <c r="AD57" s="229"/>
      <c r="AE57" s="235"/>
      <c r="AF57" s="235"/>
      <c r="AG57" s="235"/>
      <c r="AH57" s="239"/>
      <c r="AI57" s="240"/>
      <c r="AJ57" s="235"/>
      <c r="AK57" s="239"/>
      <c r="AL57" s="241"/>
      <c r="AM57" s="246"/>
      <c r="AN57" s="243" t="s">
        <v>211</v>
      </c>
      <c r="AO57" s="195"/>
      <c r="AP57" s="243"/>
      <c r="AQ57" s="247"/>
      <c r="AR57" s="197">
        <v>2</v>
      </c>
      <c r="AS57" s="175" t="s">
        <v>91</v>
      </c>
    </row>
    <row r="58" ht="40" customHeight="1" spans="1:44">
      <c r="A58" s="194">
        <f t="shared" ref="A58:A69" si="7">ROW()-8</f>
        <v>50</v>
      </c>
      <c r="B58" s="196"/>
      <c r="C58" s="197">
        <v>1</v>
      </c>
      <c r="D58" s="197"/>
      <c r="E58" s="199"/>
      <c r="F58" s="197"/>
      <c r="G58" s="199"/>
      <c r="H58" s="197"/>
      <c r="I58" s="197"/>
      <c r="J58" s="195"/>
      <c r="K58" s="195"/>
      <c r="L58" s="221" t="s">
        <v>383</v>
      </c>
      <c r="M58" s="221" t="s">
        <v>383</v>
      </c>
      <c r="N58" s="197" t="s">
        <v>712</v>
      </c>
      <c r="O58" s="222" t="s">
        <v>196</v>
      </c>
      <c r="P58" s="223" t="s">
        <v>95</v>
      </c>
      <c r="Q58" s="196" t="s">
        <v>177</v>
      </c>
      <c r="R58" s="219"/>
      <c r="S58" s="230" t="s">
        <v>42</v>
      </c>
      <c r="T58" s="221" t="s">
        <v>189</v>
      </c>
      <c r="U58" s="221" t="s">
        <v>182</v>
      </c>
      <c r="V58" s="219" t="s">
        <v>179</v>
      </c>
      <c r="W58" s="229" t="s">
        <v>178</v>
      </c>
      <c r="X58" s="198" t="s">
        <v>291</v>
      </c>
      <c r="Y58" s="197" t="s">
        <v>713</v>
      </c>
      <c r="Z58" s="197" t="s">
        <v>182</v>
      </c>
      <c r="AA58" s="221" t="s">
        <v>182</v>
      </c>
      <c r="AB58" s="234">
        <v>0.0023</v>
      </c>
      <c r="AC58" s="195" t="s">
        <v>301</v>
      </c>
      <c r="AD58" s="195"/>
      <c r="AE58" s="195"/>
      <c r="AF58" s="195"/>
      <c r="AG58" s="195"/>
      <c r="AH58" s="195"/>
      <c r="AI58" s="195"/>
      <c r="AJ58" s="195"/>
      <c r="AK58" s="195"/>
      <c r="AL58" s="195"/>
      <c r="AM58" s="195"/>
      <c r="AN58" s="195" t="s">
        <v>211</v>
      </c>
      <c r="AO58" s="195" t="s">
        <v>302</v>
      </c>
      <c r="AP58" s="243"/>
      <c r="AQ58" s="247"/>
      <c r="AR58" s="197">
        <v>3</v>
      </c>
    </row>
    <row r="59" ht="40" customHeight="1" spans="1:44">
      <c r="A59" s="194">
        <f t="shared" si="7"/>
        <v>51</v>
      </c>
      <c r="B59" s="196"/>
      <c r="C59" s="197">
        <v>1</v>
      </c>
      <c r="D59" s="197"/>
      <c r="E59" s="264"/>
      <c r="F59" s="198"/>
      <c r="G59" s="197"/>
      <c r="H59" s="197"/>
      <c r="I59" s="197"/>
      <c r="J59" s="195"/>
      <c r="K59" s="220"/>
      <c r="L59" s="195" t="s">
        <v>299</v>
      </c>
      <c r="M59" s="221" t="s">
        <v>127</v>
      </c>
      <c r="N59" s="197" t="s">
        <v>128</v>
      </c>
      <c r="O59" s="279" t="s">
        <v>196</v>
      </c>
      <c r="P59" s="223" t="s">
        <v>95</v>
      </c>
      <c r="Q59" s="196" t="s">
        <v>177</v>
      </c>
      <c r="R59" s="295"/>
      <c r="S59" s="230" t="s">
        <v>42</v>
      </c>
      <c r="T59" s="221" t="s">
        <v>189</v>
      </c>
      <c r="U59" s="221" t="s">
        <v>182</v>
      </c>
      <c r="V59" s="219" t="s">
        <v>179</v>
      </c>
      <c r="W59" s="229" t="s">
        <v>178</v>
      </c>
      <c r="X59" s="198" t="s">
        <v>291</v>
      </c>
      <c r="Y59" s="221" t="s">
        <v>182</v>
      </c>
      <c r="Z59" s="221" t="s">
        <v>182</v>
      </c>
      <c r="AA59" s="221" t="s">
        <v>182</v>
      </c>
      <c r="AB59" s="234">
        <v>0.006</v>
      </c>
      <c r="AC59" s="195" t="s">
        <v>301</v>
      </c>
      <c r="AD59" s="195"/>
      <c r="AE59" s="195"/>
      <c r="AF59" s="195"/>
      <c r="AG59" s="195"/>
      <c r="AH59" s="195"/>
      <c r="AI59" s="195"/>
      <c r="AJ59" s="195"/>
      <c r="AK59" s="195"/>
      <c r="AL59" s="195"/>
      <c r="AM59" s="195"/>
      <c r="AN59" s="195" t="s">
        <v>211</v>
      </c>
      <c r="AO59" s="195" t="s">
        <v>302</v>
      </c>
      <c r="AP59" s="243"/>
      <c r="AQ59" s="247"/>
      <c r="AR59" s="197">
        <v>8</v>
      </c>
    </row>
    <row r="60" s="262" customFormat="1" ht="40" customHeight="1" spans="1:44">
      <c r="A60" s="194">
        <f t="shared" si="7"/>
        <v>52</v>
      </c>
      <c r="B60" s="196"/>
      <c r="C60" s="197">
        <v>1</v>
      </c>
      <c r="D60" s="197"/>
      <c r="E60" s="264"/>
      <c r="F60" s="198"/>
      <c r="G60" s="197"/>
      <c r="H60" s="197"/>
      <c r="I60" s="197"/>
      <c r="J60" s="195"/>
      <c r="K60" s="220"/>
      <c r="L60" s="197" t="s">
        <v>714</v>
      </c>
      <c r="M60" s="197" t="s">
        <v>715</v>
      </c>
      <c r="N60" s="197" t="s">
        <v>680</v>
      </c>
      <c r="O60" s="278" t="s">
        <v>398</v>
      </c>
      <c r="P60" s="223"/>
      <c r="Q60" s="196"/>
      <c r="R60" s="221"/>
      <c r="S60" s="221" t="s">
        <v>182</v>
      </c>
      <c r="T60" s="221" t="s">
        <v>189</v>
      </c>
      <c r="U60" s="221"/>
      <c r="V60" s="219" t="s">
        <v>178</v>
      </c>
      <c r="W60" s="219" t="s">
        <v>179</v>
      </c>
      <c r="X60" s="196"/>
      <c r="Y60" s="196"/>
      <c r="Z60" s="221"/>
      <c r="AA60" s="221"/>
      <c r="AB60" s="234"/>
      <c r="AC60" s="195"/>
      <c r="AD60" s="195"/>
      <c r="AE60" s="195"/>
      <c r="AF60" s="195"/>
      <c r="AG60" s="195"/>
      <c r="AH60" s="195"/>
      <c r="AI60" s="195"/>
      <c r="AJ60" s="195"/>
      <c r="AK60" s="195"/>
      <c r="AL60" s="195"/>
      <c r="AM60" s="195"/>
      <c r="AN60" s="195" t="s">
        <v>211</v>
      </c>
      <c r="AO60" s="195" t="s">
        <v>399</v>
      </c>
      <c r="AP60" s="243"/>
      <c r="AQ60" s="247"/>
      <c r="AR60" s="197">
        <v>1</v>
      </c>
    </row>
    <row r="61" s="176" customFormat="1" ht="40" customHeight="1" spans="1:44">
      <c r="A61" s="194">
        <f t="shared" si="7"/>
        <v>53</v>
      </c>
      <c r="B61" s="196"/>
      <c r="C61" s="197">
        <v>1</v>
      </c>
      <c r="D61" s="197"/>
      <c r="E61" s="198"/>
      <c r="F61" s="198"/>
      <c r="G61" s="197"/>
      <c r="H61" s="197"/>
      <c r="I61" s="197"/>
      <c r="J61" s="195"/>
      <c r="K61" s="220"/>
      <c r="L61" s="197" t="s">
        <v>403</v>
      </c>
      <c r="M61" s="197" t="s">
        <v>403</v>
      </c>
      <c r="N61" s="197" t="s">
        <v>404</v>
      </c>
      <c r="O61" s="278"/>
      <c r="P61" s="223" t="s">
        <v>95</v>
      </c>
      <c r="Q61" s="196" t="s">
        <v>177</v>
      </c>
      <c r="R61" s="221" t="s">
        <v>182</v>
      </c>
      <c r="S61" s="221" t="s">
        <v>182</v>
      </c>
      <c r="T61" s="221" t="s">
        <v>189</v>
      </c>
      <c r="U61" s="221" t="s">
        <v>182</v>
      </c>
      <c r="V61" s="219" t="s">
        <v>179</v>
      </c>
      <c r="W61" s="229" t="s">
        <v>178</v>
      </c>
      <c r="X61" s="196" t="s">
        <v>405</v>
      </c>
      <c r="Y61" s="196" t="s">
        <v>405</v>
      </c>
      <c r="Z61" s="221" t="s">
        <v>182</v>
      </c>
      <c r="AA61" s="221" t="s">
        <v>182</v>
      </c>
      <c r="AB61" s="234">
        <v>0.02</v>
      </c>
      <c r="AC61" s="195" t="s">
        <v>182</v>
      </c>
      <c r="AD61" s="195"/>
      <c r="AE61" s="195"/>
      <c r="AF61" s="195"/>
      <c r="AG61" s="195"/>
      <c r="AH61" s="195"/>
      <c r="AI61" s="195"/>
      <c r="AJ61" s="195"/>
      <c r="AK61" s="195"/>
      <c r="AL61" s="195"/>
      <c r="AM61" s="195"/>
      <c r="AN61" s="195" t="s">
        <v>211</v>
      </c>
      <c r="AO61" s="195" t="s">
        <v>406</v>
      </c>
      <c r="AP61" s="243"/>
      <c r="AQ61" s="247"/>
      <c r="AR61" s="197">
        <v>1</v>
      </c>
    </row>
    <row r="62" s="176" customFormat="1" ht="40" customHeight="1" spans="1:44">
      <c r="A62" s="194">
        <f t="shared" si="7"/>
        <v>54</v>
      </c>
      <c r="B62" s="196"/>
      <c r="C62" s="197">
        <v>1</v>
      </c>
      <c r="D62" s="197"/>
      <c r="E62" s="198"/>
      <c r="F62" s="198"/>
      <c r="G62" s="197"/>
      <c r="H62" s="197"/>
      <c r="I62" s="197"/>
      <c r="J62" s="195"/>
      <c r="K62" s="220"/>
      <c r="L62" s="276" t="s">
        <v>72</v>
      </c>
      <c r="M62" s="276" t="s">
        <v>72</v>
      </c>
      <c r="N62" s="197" t="s">
        <v>70</v>
      </c>
      <c r="O62" s="278"/>
      <c r="P62" s="223"/>
      <c r="Q62" s="196" t="s">
        <v>177</v>
      </c>
      <c r="R62" s="221" t="s">
        <v>182</v>
      </c>
      <c r="S62" s="221"/>
      <c r="T62" s="221" t="s">
        <v>189</v>
      </c>
      <c r="U62" s="221" t="s">
        <v>182</v>
      </c>
      <c r="V62" s="219" t="s">
        <v>179</v>
      </c>
      <c r="W62" s="229" t="s">
        <v>178</v>
      </c>
      <c r="X62" s="196" t="s">
        <v>405</v>
      </c>
      <c r="Y62" s="196" t="s">
        <v>405</v>
      </c>
      <c r="Z62" s="221" t="s">
        <v>182</v>
      </c>
      <c r="AA62" s="221" t="s">
        <v>182</v>
      </c>
      <c r="AB62" s="234"/>
      <c r="AC62" s="195"/>
      <c r="AD62" s="195"/>
      <c r="AE62" s="195"/>
      <c r="AF62" s="195"/>
      <c r="AG62" s="195"/>
      <c r="AH62" s="195"/>
      <c r="AI62" s="195"/>
      <c r="AJ62" s="195"/>
      <c r="AK62" s="195"/>
      <c r="AL62" s="195"/>
      <c r="AM62" s="195"/>
      <c r="AN62" s="195" t="s">
        <v>211</v>
      </c>
      <c r="AO62" s="195" t="s">
        <v>406</v>
      </c>
      <c r="AP62" s="243"/>
      <c r="AQ62" s="247"/>
      <c r="AR62" s="197">
        <v>1</v>
      </c>
    </row>
    <row r="63" s="178" customFormat="1" ht="40" customHeight="1" spans="1:45">
      <c r="A63" s="194">
        <f t="shared" si="7"/>
        <v>55</v>
      </c>
      <c r="B63" s="196"/>
      <c r="C63" s="197"/>
      <c r="D63" s="197"/>
      <c r="E63" s="264"/>
      <c r="F63" s="198"/>
      <c r="G63" s="197"/>
      <c r="H63" s="197"/>
      <c r="I63" s="197"/>
      <c r="J63" s="195"/>
      <c r="K63" s="220"/>
      <c r="L63" s="197" t="s">
        <v>407</v>
      </c>
      <c r="M63" s="197" t="s">
        <v>407</v>
      </c>
      <c r="N63" s="197" t="s">
        <v>408</v>
      </c>
      <c r="O63" s="278"/>
      <c r="P63" s="223"/>
      <c r="Q63" s="196"/>
      <c r="R63" s="221"/>
      <c r="S63" s="221"/>
      <c r="T63" s="221"/>
      <c r="U63" s="221"/>
      <c r="V63" s="219"/>
      <c r="W63" s="219" t="s">
        <v>179</v>
      </c>
      <c r="X63" s="196"/>
      <c r="Y63" s="196"/>
      <c r="Z63" s="221"/>
      <c r="AA63" s="221"/>
      <c r="AB63" s="234"/>
      <c r="AC63" s="195"/>
      <c r="AD63" s="195"/>
      <c r="AE63" s="195"/>
      <c r="AF63" s="195"/>
      <c r="AG63" s="195"/>
      <c r="AH63" s="195"/>
      <c r="AI63" s="195"/>
      <c r="AJ63" s="195"/>
      <c r="AK63" s="195"/>
      <c r="AL63" s="195"/>
      <c r="AM63" s="195"/>
      <c r="AN63" s="195" t="s">
        <v>211</v>
      </c>
      <c r="AO63" s="195"/>
      <c r="AP63" s="243"/>
      <c r="AQ63" s="247"/>
      <c r="AR63" s="197">
        <v>0.5</v>
      </c>
      <c r="AS63" s="175" t="s">
        <v>91</v>
      </c>
    </row>
    <row r="64" s="176" customFormat="1" ht="40" customHeight="1" spans="1:44">
      <c r="A64" s="194">
        <f t="shared" si="7"/>
        <v>56</v>
      </c>
      <c r="B64" s="196"/>
      <c r="C64" s="197">
        <v>1</v>
      </c>
      <c r="D64" s="197"/>
      <c r="E64" s="198"/>
      <c r="F64" s="198"/>
      <c r="G64" s="197"/>
      <c r="H64" s="197"/>
      <c r="I64" s="197"/>
      <c r="J64" s="195"/>
      <c r="K64" s="220"/>
      <c r="L64" s="276" t="s">
        <v>400</v>
      </c>
      <c r="M64" s="276" t="s">
        <v>400</v>
      </c>
      <c r="N64" s="263" t="s">
        <v>401</v>
      </c>
      <c r="O64" s="278"/>
      <c r="P64" s="223"/>
      <c r="Q64" s="196" t="s">
        <v>177</v>
      </c>
      <c r="R64" s="221"/>
      <c r="S64" s="221"/>
      <c r="T64" s="221"/>
      <c r="U64" s="221"/>
      <c r="V64" s="219"/>
      <c r="W64" s="229" t="s">
        <v>178</v>
      </c>
      <c r="X64" s="301"/>
      <c r="Y64" s="301"/>
      <c r="Z64" s="221"/>
      <c r="AA64" s="221"/>
      <c r="AB64" s="234"/>
      <c r="AC64" s="195"/>
      <c r="AD64" s="195"/>
      <c r="AE64" s="195"/>
      <c r="AF64" s="195"/>
      <c r="AG64" s="195"/>
      <c r="AH64" s="195"/>
      <c r="AI64" s="195"/>
      <c r="AJ64" s="195"/>
      <c r="AK64" s="195"/>
      <c r="AL64" s="195"/>
      <c r="AM64" s="195"/>
      <c r="AN64" s="195" t="s">
        <v>211</v>
      </c>
      <c r="AO64" s="195" t="s">
        <v>402</v>
      </c>
      <c r="AP64" s="243"/>
      <c r="AQ64" s="247"/>
      <c r="AR64" s="197">
        <v>1</v>
      </c>
    </row>
    <row r="65" ht="40" customHeight="1" spans="1:44">
      <c r="A65" s="194">
        <f t="shared" si="7"/>
        <v>57</v>
      </c>
      <c r="B65" s="196">
        <v>0</v>
      </c>
      <c r="C65" s="197"/>
      <c r="D65" s="197"/>
      <c r="E65" s="264"/>
      <c r="F65" s="198"/>
      <c r="G65" s="197"/>
      <c r="H65" s="197"/>
      <c r="I65" s="197"/>
      <c r="J65" s="195"/>
      <c r="K65" s="220"/>
      <c r="L65" s="197" t="s">
        <v>716</v>
      </c>
      <c r="M65" s="197" t="s">
        <v>716</v>
      </c>
      <c r="N65" s="197" t="s">
        <v>717</v>
      </c>
      <c r="O65" s="278"/>
      <c r="P65" s="223"/>
      <c r="Q65" s="196" t="s">
        <v>177</v>
      </c>
      <c r="R65" s="221"/>
      <c r="S65" s="221"/>
      <c r="T65" s="221"/>
      <c r="U65" s="221" t="s">
        <v>182</v>
      </c>
      <c r="V65" s="219" t="s">
        <v>178</v>
      </c>
      <c r="W65" s="219" t="s">
        <v>179</v>
      </c>
      <c r="X65" s="196"/>
      <c r="Y65" s="196"/>
      <c r="Z65" s="221" t="s">
        <v>182</v>
      </c>
      <c r="AA65" s="221" t="s">
        <v>182</v>
      </c>
      <c r="AB65" s="234"/>
      <c r="AC65" s="195"/>
      <c r="AD65" s="229"/>
      <c r="AE65" s="229"/>
      <c r="AF65" s="229"/>
      <c r="AG65" s="229"/>
      <c r="AH65" s="243"/>
      <c r="AI65" s="243"/>
      <c r="AJ65" s="247"/>
      <c r="AK65" s="195"/>
      <c r="AL65" s="195"/>
      <c r="AM65" s="195"/>
      <c r="AN65" s="195" t="s">
        <v>211</v>
      </c>
      <c r="AO65" s="198" t="s">
        <v>414</v>
      </c>
      <c r="AP65" s="243"/>
      <c r="AQ65" s="247"/>
      <c r="AR65" s="197">
        <v>1</v>
      </c>
    </row>
    <row r="66" ht="40" customHeight="1" spans="1:44">
      <c r="A66" s="194">
        <f t="shared" si="7"/>
        <v>58</v>
      </c>
      <c r="B66" s="196"/>
      <c r="C66" s="197">
        <v>1</v>
      </c>
      <c r="D66" s="197"/>
      <c r="E66" s="264"/>
      <c r="F66" s="198"/>
      <c r="G66" s="197"/>
      <c r="H66" s="197"/>
      <c r="I66" s="197"/>
      <c r="J66" s="195"/>
      <c r="K66" s="220"/>
      <c r="L66" s="197" t="s">
        <v>718</v>
      </c>
      <c r="M66" s="197" t="s">
        <v>718</v>
      </c>
      <c r="N66" s="197" t="s">
        <v>719</v>
      </c>
      <c r="O66" s="278"/>
      <c r="P66" s="223"/>
      <c r="Q66" s="196" t="s">
        <v>177</v>
      </c>
      <c r="R66" s="221"/>
      <c r="S66" s="221"/>
      <c r="T66" s="221" t="s">
        <v>417</v>
      </c>
      <c r="U66" s="221" t="s">
        <v>182</v>
      </c>
      <c r="V66" s="219" t="s">
        <v>178</v>
      </c>
      <c r="W66" s="219" t="s">
        <v>179</v>
      </c>
      <c r="X66" s="196"/>
      <c r="Y66" s="196"/>
      <c r="Z66" s="221" t="s">
        <v>182</v>
      </c>
      <c r="AA66" s="221" t="s">
        <v>182</v>
      </c>
      <c r="AB66" s="234"/>
      <c r="AC66" s="195"/>
      <c r="AD66" s="229"/>
      <c r="AE66" s="229"/>
      <c r="AF66" s="229"/>
      <c r="AG66" s="229"/>
      <c r="AH66" s="243"/>
      <c r="AI66" s="243"/>
      <c r="AJ66" s="247"/>
      <c r="AK66" s="195"/>
      <c r="AL66" s="195"/>
      <c r="AM66" s="195"/>
      <c r="AN66" s="317"/>
      <c r="AO66" s="317"/>
      <c r="AP66" s="243"/>
      <c r="AQ66" s="247"/>
      <c r="AR66" s="197">
        <v>1</v>
      </c>
    </row>
    <row r="67" ht="40" customHeight="1" spans="1:44">
      <c r="A67" s="194">
        <f t="shared" si="7"/>
        <v>59</v>
      </c>
      <c r="B67" s="196"/>
      <c r="C67" s="197">
        <v>1</v>
      </c>
      <c r="D67" s="197"/>
      <c r="E67" s="264"/>
      <c r="F67" s="198"/>
      <c r="G67" s="197"/>
      <c r="H67" s="197"/>
      <c r="I67" s="197"/>
      <c r="J67" s="195"/>
      <c r="K67" s="220"/>
      <c r="L67" s="197" t="s">
        <v>720</v>
      </c>
      <c r="M67" s="197" t="s">
        <v>720</v>
      </c>
      <c r="N67" s="197" t="s">
        <v>721</v>
      </c>
      <c r="O67" s="278"/>
      <c r="P67" s="223"/>
      <c r="Q67" s="196" t="s">
        <v>177</v>
      </c>
      <c r="R67" s="221"/>
      <c r="S67" s="221"/>
      <c r="T67" s="221" t="s">
        <v>189</v>
      </c>
      <c r="U67" s="221" t="s">
        <v>182</v>
      </c>
      <c r="V67" s="219" t="s">
        <v>178</v>
      </c>
      <c r="W67" s="219" t="s">
        <v>179</v>
      </c>
      <c r="X67" s="196"/>
      <c r="Y67" s="196"/>
      <c r="Z67" s="221" t="s">
        <v>182</v>
      </c>
      <c r="AA67" s="221" t="s">
        <v>182</v>
      </c>
      <c r="AB67" s="234"/>
      <c r="AC67" s="195"/>
      <c r="AD67" s="229"/>
      <c r="AE67" s="229"/>
      <c r="AF67" s="229"/>
      <c r="AG67" s="229"/>
      <c r="AH67" s="243"/>
      <c r="AI67" s="243"/>
      <c r="AJ67" s="247"/>
      <c r="AK67" s="195"/>
      <c r="AL67" s="195"/>
      <c r="AM67" s="195"/>
      <c r="AN67" s="317"/>
      <c r="AO67" s="317"/>
      <c r="AP67" s="243"/>
      <c r="AQ67" s="247"/>
      <c r="AR67" s="197">
        <v>1</v>
      </c>
    </row>
    <row r="68" ht="40" customHeight="1" spans="1:44">
      <c r="A68" s="194">
        <f t="shared" si="7"/>
        <v>60</v>
      </c>
      <c r="B68" s="196">
        <v>0</v>
      </c>
      <c r="C68" s="197"/>
      <c r="D68" s="197"/>
      <c r="E68" s="264"/>
      <c r="F68" s="198"/>
      <c r="G68" s="197"/>
      <c r="H68" s="197"/>
      <c r="I68" s="197"/>
      <c r="J68" s="195"/>
      <c r="K68" s="220"/>
      <c r="L68" s="197" t="s">
        <v>409</v>
      </c>
      <c r="M68" s="197" t="s">
        <v>409</v>
      </c>
      <c r="N68" s="197" t="s">
        <v>410</v>
      </c>
      <c r="O68" s="278" t="s">
        <v>398</v>
      </c>
      <c r="P68" s="223"/>
      <c r="Q68" s="196"/>
      <c r="R68" s="221"/>
      <c r="S68" s="221" t="s">
        <v>182</v>
      </c>
      <c r="T68" s="221" t="s">
        <v>189</v>
      </c>
      <c r="U68" s="221"/>
      <c r="V68" s="219" t="s">
        <v>178</v>
      </c>
      <c r="W68" s="219" t="s">
        <v>179</v>
      </c>
      <c r="X68" s="196"/>
      <c r="Y68" s="196"/>
      <c r="Z68" s="221"/>
      <c r="AA68" s="221"/>
      <c r="AB68" s="234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 t="s">
        <v>211</v>
      </c>
      <c r="AO68" s="195" t="s">
        <v>411</v>
      </c>
      <c r="AP68" s="243"/>
      <c r="AQ68" s="247"/>
      <c r="AR68" s="197">
        <v>6</v>
      </c>
    </row>
  </sheetData>
  <autoFilter ref="A8:AR68">
    <extLst/>
  </autoFilter>
  <mergeCells count="42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O1:AP6"/>
    <mergeCell ref="A5:N6"/>
  </mergeCells>
  <conditionalFormatting sqref="K13">
    <cfRule type="duplicateValues" dxfId="4" priority="502"/>
  </conditionalFormatting>
  <conditionalFormatting sqref="K21">
    <cfRule type="duplicateValues" dxfId="4" priority="680"/>
    <cfRule type="duplicateValues" dxfId="4" priority="681"/>
    <cfRule type="duplicateValues" dxfId="4" priority="682"/>
    <cfRule type="duplicateValues" dxfId="4" priority="683"/>
  </conditionalFormatting>
  <conditionalFormatting sqref="V27">
    <cfRule type="cellIs" dxfId="6" priority="114" operator="equal">
      <formula>"Y"</formula>
    </cfRule>
    <cfRule type="cellIs" dxfId="5" priority="115" operator="equal">
      <formula>"N"</formula>
    </cfRule>
  </conditionalFormatting>
  <conditionalFormatting sqref="W27">
    <cfRule type="cellIs" dxfId="6" priority="112" operator="equal">
      <formula>"Y"</formula>
    </cfRule>
    <cfRule type="cellIs" dxfId="5" priority="113" operator="equal">
      <formula>"N"</formula>
    </cfRule>
  </conditionalFormatting>
  <conditionalFormatting sqref="M28">
    <cfRule type="duplicateValues" dxfId="4" priority="57"/>
  </conditionalFormatting>
  <conditionalFormatting sqref="V28:W28">
    <cfRule type="cellIs" dxfId="6" priority="58" operator="equal">
      <formula>"Y"</formula>
    </cfRule>
    <cfRule type="cellIs" dxfId="5" priority="59" operator="equal">
      <formula>"N"</formula>
    </cfRule>
  </conditionalFormatting>
  <conditionalFormatting sqref="V29:W29">
    <cfRule type="cellIs" dxfId="5" priority="4" operator="equal">
      <formula>"N"</formula>
    </cfRule>
    <cfRule type="cellIs" dxfId="6" priority="3" operator="equal">
      <formula>"Y"</formula>
    </cfRule>
  </conditionalFormatting>
  <conditionalFormatting sqref="V30:W30">
    <cfRule type="cellIs" dxfId="5" priority="2" operator="equal">
      <formula>"N"</formula>
    </cfRule>
    <cfRule type="cellIs" dxfId="6" priority="1" operator="equal">
      <formula>"Y"</formula>
    </cfRule>
  </conditionalFormatting>
  <conditionalFormatting sqref="K31">
    <cfRule type="duplicateValues" dxfId="4" priority="131"/>
    <cfRule type="duplicateValues" dxfId="4" priority="132"/>
  </conditionalFormatting>
  <conditionalFormatting sqref="V31:W31">
    <cfRule type="cellIs" dxfId="6" priority="123" operator="equal">
      <formula>"Y"</formula>
    </cfRule>
    <cfRule type="cellIs" dxfId="5" priority="124" operator="equal">
      <formula>"N"</formula>
    </cfRule>
  </conditionalFormatting>
  <conditionalFormatting sqref="K32">
    <cfRule type="duplicateValues" dxfId="4" priority="302"/>
    <cfRule type="duplicateValues" dxfId="4" priority="303"/>
  </conditionalFormatting>
  <conditionalFormatting sqref="K50">
    <cfRule type="duplicateValues" dxfId="4" priority="296"/>
  </conditionalFormatting>
  <conditionalFormatting sqref="K57">
    <cfRule type="duplicateValues" dxfId="4" priority="9"/>
  </conditionalFormatting>
  <conditionalFormatting sqref="M57">
    <cfRule type="duplicateValues" dxfId="4" priority="5"/>
    <cfRule type="duplicateValues" dxfId="4" priority="6"/>
  </conditionalFormatting>
  <conditionalFormatting sqref="V57:W57">
    <cfRule type="cellIs" dxfId="6" priority="7" operator="equal">
      <formula>"Y"</formula>
    </cfRule>
    <cfRule type="cellIs" dxfId="5" priority="8" operator="equal">
      <formula>"N"</formula>
    </cfRule>
  </conditionalFormatting>
  <conditionalFormatting sqref="K60">
    <cfRule type="duplicateValues" dxfId="4" priority="21"/>
    <cfRule type="duplicateValues" dxfId="4" priority="22"/>
  </conditionalFormatting>
  <conditionalFormatting sqref="V60">
    <cfRule type="cellIs" dxfId="6" priority="19" operator="equal">
      <formula>"Y"</formula>
    </cfRule>
    <cfRule type="cellIs" dxfId="5" priority="20" operator="equal">
      <formula>"N"</formula>
    </cfRule>
  </conditionalFormatting>
  <conditionalFormatting sqref="W60">
    <cfRule type="cellIs" dxfId="6" priority="17" operator="equal">
      <formula>"Y"</formula>
    </cfRule>
    <cfRule type="cellIs" dxfId="5" priority="18" operator="equal">
      <formula>"N"</formula>
    </cfRule>
  </conditionalFormatting>
  <conditionalFormatting sqref="V61:W61">
    <cfRule type="cellIs" dxfId="6" priority="146" operator="equal">
      <formula>"Y"</formula>
    </cfRule>
    <cfRule type="cellIs" dxfId="5" priority="147" operator="equal">
      <formula>"N"</formula>
    </cfRule>
  </conditionalFormatting>
  <conditionalFormatting sqref="V62:W62">
    <cfRule type="cellIs" dxfId="6" priority="104" operator="equal">
      <formula>"Y"</formula>
    </cfRule>
    <cfRule type="cellIs" dxfId="5" priority="105" operator="equal">
      <formula>"N"</formula>
    </cfRule>
  </conditionalFormatting>
  <conditionalFormatting sqref="K63">
    <cfRule type="duplicateValues" dxfId="4" priority="14"/>
    <cfRule type="duplicateValues" dxfId="4" priority="15"/>
  </conditionalFormatting>
  <conditionalFormatting sqref="M63">
    <cfRule type="duplicateValues" dxfId="4" priority="10"/>
    <cfRule type="duplicateValues" dxfId="4" priority="11"/>
  </conditionalFormatting>
  <conditionalFormatting sqref="V63:W63">
    <cfRule type="cellIs" dxfId="6" priority="12" operator="equal">
      <formula>"Y"</formula>
    </cfRule>
    <cfRule type="cellIs" dxfId="5" priority="13" operator="equal">
      <formula>"N"</formula>
    </cfRule>
  </conditionalFormatting>
  <conditionalFormatting sqref="K64">
    <cfRule type="duplicateValues" dxfId="4" priority="95"/>
    <cfRule type="duplicateValues" dxfId="4" priority="96"/>
  </conditionalFormatting>
  <conditionalFormatting sqref="V64:W64">
    <cfRule type="cellIs" dxfId="6" priority="23" operator="equal">
      <formula>"Y"</formula>
    </cfRule>
    <cfRule type="cellIs" dxfId="5" priority="24" operator="equal">
      <formula>"N"</formula>
    </cfRule>
  </conditionalFormatting>
  <conditionalFormatting sqref="W66">
    <cfRule type="cellIs" dxfId="6" priority="106" operator="equal">
      <formula>"Y"</formula>
    </cfRule>
    <cfRule type="cellIs" dxfId="5" priority="107" operator="equal">
      <formula>"N"</formula>
    </cfRule>
  </conditionalFormatting>
  <conditionalFormatting sqref="K68">
    <cfRule type="duplicateValues" dxfId="4" priority="91"/>
    <cfRule type="duplicateValues" dxfId="4" priority="92"/>
  </conditionalFormatting>
  <conditionalFormatting sqref="V68:W68">
    <cfRule type="cellIs" dxfId="6" priority="89" operator="equal">
      <formula>"Y"</formula>
    </cfRule>
    <cfRule type="cellIs" dxfId="5" priority="90" operator="equal">
      <formula>"N"</formula>
    </cfRule>
  </conditionalFormatting>
  <conditionalFormatting sqref="K14:K16">
    <cfRule type="duplicateValues" dxfId="4" priority="102"/>
    <cfRule type="duplicateValues" dxfId="4" priority="103"/>
  </conditionalFormatting>
  <conditionalFormatting sqref="K28:K30">
    <cfRule type="duplicateValues" dxfId="4" priority="60"/>
    <cfRule type="duplicateValues" dxfId="4" priority="61"/>
  </conditionalFormatting>
  <conditionalFormatting sqref="K36:K37">
    <cfRule type="duplicateValues" dxfId="4" priority="684"/>
  </conditionalFormatting>
  <conditionalFormatting sqref="K61:K62">
    <cfRule type="duplicateValues" dxfId="4" priority="149"/>
    <cfRule type="duplicateValues" dxfId="4" priority="150"/>
  </conditionalFormatting>
  <conditionalFormatting sqref="V65:V67">
    <cfRule type="cellIs" dxfId="6" priority="110" operator="equal">
      <formula>"Y"</formula>
    </cfRule>
    <cfRule type="cellIs" dxfId="5" priority="111" operator="equal">
      <formula>"N"</formula>
    </cfRule>
  </conditionalFormatting>
  <conditionalFormatting sqref="M1:M28 M31:M56 M58:M62 M64:M1048576">
    <cfRule type="duplicateValues" dxfId="4" priority="16"/>
  </conditionalFormatting>
  <conditionalFormatting sqref="V9:W13">
    <cfRule type="cellIs" dxfId="6" priority="238" operator="equal">
      <formula>"Y"</formula>
    </cfRule>
    <cfRule type="cellIs" dxfId="5" priority="239" operator="equal">
      <formula>"N"</formula>
    </cfRule>
  </conditionalFormatting>
  <conditionalFormatting sqref="K22:K27 K13 K17:K20">
    <cfRule type="duplicateValues" dxfId="4" priority="665"/>
  </conditionalFormatting>
  <conditionalFormatting sqref="V14:W16">
    <cfRule type="cellIs" dxfId="6" priority="100" operator="equal">
      <formula>"Y"</formula>
    </cfRule>
    <cfRule type="cellIs" dxfId="5" priority="101" operator="equal">
      <formula>"N"</formula>
    </cfRule>
  </conditionalFormatting>
  <conditionalFormatting sqref="K22:K27 K17:K20">
    <cfRule type="duplicateValues" dxfId="4" priority="676"/>
  </conditionalFormatting>
  <conditionalFormatting sqref="V17:W21 V38:W56 V58:W59">
    <cfRule type="cellIs" dxfId="6" priority="116" operator="equal">
      <formula>"Y"</formula>
    </cfRule>
    <cfRule type="cellIs" dxfId="5" priority="117" operator="equal">
      <formula>"N"</formula>
    </cfRule>
  </conditionalFormatting>
  <conditionalFormatting sqref="V22:W26 V32:W35">
    <cfRule type="cellIs" dxfId="6" priority="240" operator="equal">
      <formula>"Y"</formula>
    </cfRule>
    <cfRule type="cellIs" dxfId="5" priority="241" operator="equal">
      <formula>"N"</formula>
    </cfRule>
  </conditionalFormatting>
  <conditionalFormatting sqref="K38:K53 K32:K35">
    <cfRule type="duplicateValues" dxfId="4" priority="687"/>
  </conditionalFormatting>
  <conditionalFormatting sqref="V36:W37">
    <cfRule type="cellIs" dxfId="6" priority="97" operator="equal">
      <formula>"Y"</formula>
    </cfRule>
    <cfRule type="cellIs" dxfId="5" priority="98" operator="equal">
      <formula>"N"</formula>
    </cfRule>
  </conditionalFormatting>
  <conditionalFormatting sqref="K54:K56 K58:K59 K65:K67">
    <cfRule type="duplicateValues" dxfId="4" priority="599"/>
  </conditionalFormatting>
  <conditionalFormatting sqref="K59 K65:K67">
    <cfRule type="duplicateValues" dxfId="4" priority="595"/>
  </conditionalFormatting>
  <conditionalFormatting sqref="W65 W67">
    <cfRule type="cellIs" dxfId="6" priority="108" operator="equal">
      <formula>"Y"</formula>
    </cfRule>
    <cfRule type="cellIs" dxfId="5" priority="109" operator="equal">
      <formula>"N"</formula>
    </cfRule>
  </conditionalFormatting>
  <dataValidations count="1">
    <dataValidation type="list" allowBlank="1" showInputMessage="1" showErrorMessage="1" sqref="V28:W28 V57:W57 V60 W60 V63:W63 V64:W64 V9:W27 V31:W56 V29:W30 V61:W62 V58:W59 V65:W68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8" fitToHeight="0" orientation="landscape"/>
  <headerFooter>
    <oddFooter>&amp;C第 &amp;P 页，共 &amp;N 页</oddFooter>
  </headerFooter>
  <rowBreaks count="3" manualBreakCount="3">
    <brk id="20" max="43" man="1"/>
    <brk id="33" max="43" man="1"/>
    <brk id="47" max="43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44"/>
  <sheetViews>
    <sheetView zoomScale="55" zoomScaleNormal="55" zoomScaleSheetLayoutView="70" workbookViewId="0">
      <pane ySplit="8" topLeftCell="A9" activePane="bottomLeft" state="frozen"/>
      <selection/>
      <selection pane="bottomLeft" activeCell="O12" sqref="O12"/>
    </sheetView>
  </sheetViews>
  <sheetFormatPr defaultColWidth="9" defaultRowHeight="16.5"/>
  <cols>
    <col min="1" max="1" width="4.45454545454545" style="178" customWidth="1"/>
    <col min="2" max="11" width="2.63636363636364" style="178" customWidth="1"/>
    <col min="12" max="12" width="16.7272727272727" style="178" customWidth="1"/>
    <col min="13" max="13" width="16.4545454545455" style="177" customWidth="1"/>
    <col min="14" max="14" width="28.2727272727273" style="177" customWidth="1"/>
    <col min="15" max="15" width="13.7272727272727" style="179" customWidth="1" outlineLevel="1"/>
    <col min="16" max="16" width="4.90909090909091" style="178" customWidth="1" outlineLevel="1"/>
    <col min="17" max="17" width="5.27272727272727" style="178" customWidth="1" outlineLevel="1"/>
    <col min="18" max="18" width="7.36363636363636" style="178" customWidth="1"/>
    <col min="19" max="19" width="6.09090909090909" style="180" hidden="1" customWidth="1" outlineLevel="1"/>
    <col min="20" max="20" width="15.2727272727273" style="177" hidden="1" customWidth="1" outlineLevel="1"/>
    <col min="21" max="21" width="5.72727272727273" style="181" hidden="1" customWidth="1" outlineLevel="1"/>
    <col min="22" max="22" width="8.36363636363636" style="180" hidden="1" customWidth="1" outlineLevel="1"/>
    <col min="23" max="23" width="7.63636363636364" style="180" customWidth="1" collapsed="1"/>
    <col min="24" max="24" width="10.2727272727273" style="180" customWidth="1"/>
    <col min="25" max="25" width="15" style="180" customWidth="1"/>
    <col min="26" max="26" width="10.7272727272727" style="180" hidden="1" customWidth="1" outlineLevel="1"/>
    <col min="27" max="27" width="14.0909090909091" style="177" hidden="1" customWidth="1" outlineLevel="1"/>
    <col min="28" max="28" width="8.27272727272727" style="182" customWidth="1" collapsed="1"/>
    <col min="29" max="29" width="5.09090909090909" style="178" customWidth="1"/>
    <col min="30" max="39" width="10.6363636363636" style="178" hidden="1" customWidth="1" outlineLevel="1"/>
    <col min="40" max="40" width="10.6363636363636" style="178" customWidth="1" collapsed="1"/>
    <col min="41" max="41" width="10.6363636363636" style="178" customWidth="1"/>
    <col min="42" max="42" width="7.27272727272727" style="178" customWidth="1" outlineLevel="1"/>
    <col min="43" max="43" width="10" style="178" customWidth="1" outlineLevel="1"/>
    <col min="44" max="44" width="10.3636363636364" style="177" customWidth="1"/>
    <col min="45" max="16384" width="9" style="178"/>
  </cols>
  <sheetData>
    <row r="1" ht="33.75" customHeight="1" spans="1:44">
      <c r="A1" s="183" t="s">
        <v>130</v>
      </c>
      <c r="B1" s="184"/>
      <c r="C1" s="184"/>
      <c r="D1" s="184"/>
      <c r="E1" s="185"/>
      <c r="F1" s="183" t="s">
        <v>131</v>
      </c>
      <c r="G1" s="186"/>
      <c r="H1" s="186"/>
      <c r="I1" s="186"/>
      <c r="J1" s="186"/>
      <c r="K1" s="200"/>
      <c r="L1" s="201"/>
      <c r="M1" s="202" t="s">
        <v>132</v>
      </c>
      <c r="N1" s="202"/>
      <c r="O1" s="203" t="s">
        <v>689</v>
      </c>
      <c r="P1" s="204"/>
      <c r="Q1" s="204"/>
      <c r="R1" s="204"/>
      <c r="S1" s="204"/>
      <c r="T1" s="226"/>
      <c r="U1" s="204"/>
      <c r="V1" s="204"/>
      <c r="W1" s="204"/>
      <c r="X1" s="204"/>
      <c r="Y1" s="204"/>
      <c r="Z1" s="204"/>
      <c r="AA1" s="226"/>
      <c r="AB1" s="226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48"/>
      <c r="AQ1" s="249"/>
      <c r="AR1" s="250" t="e">
        <f>#REF!</f>
        <v>#REF!</v>
      </c>
    </row>
    <row r="2" s="174" customFormat="1" ht="33.75" hidden="1" customHeight="1" spans="1:44">
      <c r="A2" s="187" t="s">
        <v>134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205"/>
      <c r="M2" s="206"/>
      <c r="N2" s="206"/>
      <c r="O2" s="207"/>
      <c r="P2" s="208"/>
      <c r="Q2" s="208"/>
      <c r="R2" s="208"/>
      <c r="S2" s="208"/>
      <c r="T2" s="227"/>
      <c r="U2" s="208"/>
      <c r="V2" s="208"/>
      <c r="W2" s="208"/>
      <c r="X2" s="208"/>
      <c r="Y2" s="208"/>
      <c r="Z2" s="208"/>
      <c r="AA2" s="227"/>
      <c r="AB2" s="227"/>
      <c r="AC2" s="208"/>
      <c r="AD2" s="208"/>
      <c r="AE2" s="208"/>
      <c r="AF2" s="208"/>
      <c r="AG2" s="208"/>
      <c r="AH2" s="208"/>
      <c r="AI2" s="208"/>
      <c r="AJ2" s="208"/>
      <c r="AK2" s="208"/>
      <c r="AL2" s="208"/>
      <c r="AM2" s="208"/>
      <c r="AN2" s="208"/>
      <c r="AO2" s="208"/>
      <c r="AP2" s="251"/>
      <c r="AQ2" s="249" t="s">
        <v>135</v>
      </c>
      <c r="AR2" s="252" t="s">
        <v>9</v>
      </c>
    </row>
    <row r="3" s="174" customFormat="1" ht="33.75" hidden="1" customHeight="1" spans="1:44">
      <c r="A3" s="188" t="s">
        <v>420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209"/>
      <c r="M3" s="202" t="s">
        <v>421</v>
      </c>
      <c r="N3" s="202"/>
      <c r="O3" s="207"/>
      <c r="P3" s="208"/>
      <c r="Q3" s="208"/>
      <c r="R3" s="208"/>
      <c r="S3" s="208"/>
      <c r="T3" s="227"/>
      <c r="U3" s="208"/>
      <c r="V3" s="208"/>
      <c r="W3" s="208"/>
      <c r="X3" s="208"/>
      <c r="Y3" s="208"/>
      <c r="Z3" s="208"/>
      <c r="AA3" s="227"/>
      <c r="AB3" s="227"/>
      <c r="AC3" s="208"/>
      <c r="AD3" s="208"/>
      <c r="AE3" s="208"/>
      <c r="AF3" s="208"/>
      <c r="AG3" s="208"/>
      <c r="AH3" s="208"/>
      <c r="AI3" s="208"/>
      <c r="AJ3" s="208"/>
      <c r="AK3" s="208"/>
      <c r="AL3" s="208"/>
      <c r="AM3" s="208"/>
      <c r="AN3" s="208"/>
      <c r="AO3" s="208"/>
      <c r="AP3" s="251"/>
      <c r="AQ3" s="249" t="s">
        <v>138</v>
      </c>
      <c r="AR3" s="252" t="s">
        <v>7</v>
      </c>
    </row>
    <row r="4" s="174" customFormat="1" ht="33.75" hidden="1" customHeight="1" spans="1:44">
      <c r="A4" s="188" t="s">
        <v>422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210"/>
      <c r="M4" s="202"/>
      <c r="N4" s="202"/>
      <c r="O4" s="207"/>
      <c r="P4" s="208"/>
      <c r="Q4" s="208"/>
      <c r="R4" s="208"/>
      <c r="S4" s="208"/>
      <c r="T4" s="227"/>
      <c r="U4" s="208"/>
      <c r="V4" s="208"/>
      <c r="W4" s="208"/>
      <c r="X4" s="208"/>
      <c r="Y4" s="208"/>
      <c r="Z4" s="208"/>
      <c r="AA4" s="227"/>
      <c r="AB4" s="227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51"/>
      <c r="AQ4" s="249" t="s">
        <v>29</v>
      </c>
      <c r="AR4" s="252" t="s">
        <v>7</v>
      </c>
    </row>
    <row r="5" s="174" customFormat="1" ht="33.75" hidden="1" customHeight="1" spans="1:44">
      <c r="A5" s="190" t="s">
        <v>722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211"/>
      <c r="M5" s="212"/>
      <c r="N5" s="213"/>
      <c r="O5" s="207"/>
      <c r="P5" s="208"/>
      <c r="Q5" s="208"/>
      <c r="R5" s="208"/>
      <c r="S5" s="208"/>
      <c r="T5" s="227"/>
      <c r="U5" s="208"/>
      <c r="V5" s="208"/>
      <c r="W5" s="208"/>
      <c r="X5" s="208"/>
      <c r="Y5" s="208"/>
      <c r="Z5" s="208"/>
      <c r="AA5" s="227"/>
      <c r="AB5" s="227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51"/>
      <c r="AQ5" s="253" t="s">
        <v>141</v>
      </c>
      <c r="AR5" s="254" t="e">
        <f>#REF!</f>
        <v>#REF!</v>
      </c>
    </row>
    <row r="6" s="175" customFormat="1" ht="33.75" hidden="1" customHeight="1" spans="1:44">
      <c r="A6" s="192"/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214"/>
      <c r="M6" s="215"/>
      <c r="N6" s="216"/>
      <c r="O6" s="217"/>
      <c r="P6" s="218"/>
      <c r="Q6" s="218"/>
      <c r="R6" s="218"/>
      <c r="S6" s="218"/>
      <c r="T6" s="228"/>
      <c r="U6" s="218"/>
      <c r="V6" s="218"/>
      <c r="W6" s="218"/>
      <c r="X6" s="218"/>
      <c r="Y6" s="218"/>
      <c r="Z6" s="218"/>
      <c r="AA6" s="228"/>
      <c r="AB6" s="228"/>
      <c r="AC6" s="218"/>
      <c r="AD6" s="218"/>
      <c r="AE6" s="218"/>
      <c r="AF6" s="218"/>
      <c r="AG6" s="218"/>
      <c r="AH6" s="218"/>
      <c r="AI6" s="218"/>
      <c r="AJ6" s="218"/>
      <c r="AK6" s="218"/>
      <c r="AL6" s="218"/>
      <c r="AM6" s="218"/>
      <c r="AN6" s="218"/>
      <c r="AO6" s="218"/>
      <c r="AP6" s="255"/>
      <c r="AQ6" s="256" t="s">
        <v>142</v>
      </c>
      <c r="AR6" s="257"/>
    </row>
    <row r="7" ht="30" customHeight="1" spans="1:44">
      <c r="A7" s="194" t="s">
        <v>1</v>
      </c>
      <c r="B7" s="195" t="s">
        <v>143</v>
      </c>
      <c r="C7" s="195"/>
      <c r="D7" s="195"/>
      <c r="E7" s="195"/>
      <c r="F7" s="195"/>
      <c r="G7" s="195"/>
      <c r="H7" s="195"/>
      <c r="I7" s="195"/>
      <c r="J7" s="195"/>
      <c r="K7" s="195"/>
      <c r="L7" s="195" t="s">
        <v>144</v>
      </c>
      <c r="M7" s="219" t="s">
        <v>2</v>
      </c>
      <c r="N7" s="195" t="s">
        <v>135</v>
      </c>
      <c r="O7" s="195" t="s">
        <v>145</v>
      </c>
      <c r="P7" s="195" t="s">
        <v>146</v>
      </c>
      <c r="Q7" s="195" t="s">
        <v>147</v>
      </c>
      <c r="R7" s="195" t="s">
        <v>23</v>
      </c>
      <c r="S7" s="219" t="s">
        <v>148</v>
      </c>
      <c r="T7" s="195" t="s">
        <v>149</v>
      </c>
      <c r="U7" s="219" t="s">
        <v>150</v>
      </c>
      <c r="V7" s="219" t="s">
        <v>151</v>
      </c>
      <c r="W7" s="229" t="s">
        <v>152</v>
      </c>
      <c r="X7" s="229" t="s">
        <v>153</v>
      </c>
      <c r="Y7" s="229" t="s">
        <v>154</v>
      </c>
      <c r="Z7" s="229" t="s">
        <v>155</v>
      </c>
      <c r="AA7" s="195" t="s">
        <v>156</v>
      </c>
      <c r="AB7" s="231" t="s">
        <v>157</v>
      </c>
      <c r="AC7" s="195" t="s">
        <v>158</v>
      </c>
      <c r="AD7" s="232" t="s">
        <v>159</v>
      </c>
      <c r="AE7" s="233" t="s">
        <v>160</v>
      </c>
      <c r="AF7" s="233"/>
      <c r="AG7" s="233"/>
      <c r="AH7" s="237" t="s">
        <v>161</v>
      </c>
      <c r="AI7" s="238" t="s">
        <v>162</v>
      </c>
      <c r="AJ7" s="233" t="s">
        <v>163</v>
      </c>
      <c r="AK7" s="237" t="s">
        <v>164</v>
      </c>
      <c r="AL7" s="237" t="s">
        <v>165</v>
      </c>
      <c r="AM7" s="237" t="s">
        <v>166</v>
      </c>
      <c r="AN7" s="196" t="s">
        <v>167</v>
      </c>
      <c r="AO7" s="196" t="s">
        <v>168</v>
      </c>
      <c r="AP7" s="196" t="s">
        <v>142</v>
      </c>
      <c r="AQ7" s="247" t="s">
        <v>30</v>
      </c>
      <c r="AR7" s="195" t="s">
        <v>169</v>
      </c>
    </row>
    <row r="8" ht="30" customHeight="1" spans="1:44">
      <c r="A8" s="194"/>
      <c r="B8" s="196">
        <v>0</v>
      </c>
      <c r="C8" s="196">
        <v>1</v>
      </c>
      <c r="D8" s="196">
        <v>2</v>
      </c>
      <c r="E8" s="196">
        <v>3</v>
      </c>
      <c r="F8" s="196">
        <v>4</v>
      </c>
      <c r="G8" s="196">
        <v>5</v>
      </c>
      <c r="H8" s="196">
        <v>6</v>
      </c>
      <c r="I8" s="196">
        <v>7</v>
      </c>
      <c r="J8" s="196">
        <v>8</v>
      </c>
      <c r="K8" s="194">
        <v>9</v>
      </c>
      <c r="L8" s="195"/>
      <c r="M8" s="219"/>
      <c r="N8" s="195"/>
      <c r="O8" s="195"/>
      <c r="P8" s="195"/>
      <c r="Q8" s="195"/>
      <c r="R8" s="195"/>
      <c r="S8" s="219"/>
      <c r="T8" s="195"/>
      <c r="U8" s="219"/>
      <c r="V8" s="219"/>
      <c r="W8" s="229"/>
      <c r="X8" s="229"/>
      <c r="Y8" s="229"/>
      <c r="Z8" s="229"/>
      <c r="AA8" s="195"/>
      <c r="AB8" s="231"/>
      <c r="AC8" s="195"/>
      <c r="AD8" s="232"/>
      <c r="AE8" s="233" t="s">
        <v>170</v>
      </c>
      <c r="AF8" s="233" t="s">
        <v>171</v>
      </c>
      <c r="AG8" s="233" t="s">
        <v>172</v>
      </c>
      <c r="AH8" s="237"/>
      <c r="AI8" s="238"/>
      <c r="AJ8" s="233"/>
      <c r="AK8" s="237"/>
      <c r="AL8" s="237"/>
      <c r="AM8" s="237"/>
      <c r="AN8" s="196"/>
      <c r="AO8" s="196"/>
      <c r="AP8" s="196"/>
      <c r="AQ8" s="247"/>
      <c r="AR8" s="195"/>
    </row>
    <row r="9" ht="40" customHeight="1" spans="1:44">
      <c r="A9" s="194">
        <f t="shared" ref="A9:A18" si="0">ROW()-8</f>
        <v>1</v>
      </c>
      <c r="B9" s="196"/>
      <c r="C9" s="197">
        <v>1</v>
      </c>
      <c r="D9" s="197"/>
      <c r="E9" s="198"/>
      <c r="F9" s="198"/>
      <c r="G9" s="197"/>
      <c r="H9" s="197"/>
      <c r="I9" s="197"/>
      <c r="J9" s="195"/>
      <c r="K9" s="220"/>
      <c r="L9" s="195" t="s">
        <v>704</v>
      </c>
      <c r="M9" s="221"/>
      <c r="N9" s="197" t="s">
        <v>705</v>
      </c>
      <c r="O9" s="222" t="s">
        <v>286</v>
      </c>
      <c r="P9" s="223" t="s">
        <v>95</v>
      </c>
      <c r="Q9" s="196" t="s">
        <v>251</v>
      </c>
      <c r="R9" s="219"/>
      <c r="S9" s="230" t="s">
        <v>42</v>
      </c>
      <c r="T9" s="221" t="s">
        <v>706</v>
      </c>
      <c r="U9" s="230" t="s">
        <v>42</v>
      </c>
      <c r="V9" s="229" t="s">
        <v>178</v>
      </c>
      <c r="W9" s="219" t="s">
        <v>179</v>
      </c>
      <c r="X9" s="198" t="s">
        <v>252</v>
      </c>
      <c r="Y9" s="197" t="s">
        <v>181</v>
      </c>
      <c r="Z9" s="221" t="s">
        <v>182</v>
      </c>
      <c r="AA9" s="221" t="s">
        <v>182</v>
      </c>
      <c r="AB9" s="234">
        <f>AB10</f>
        <v>8.196</v>
      </c>
      <c r="AC9" s="195" t="s">
        <v>288</v>
      </c>
      <c r="AD9" s="229" t="s">
        <v>239</v>
      </c>
      <c r="AE9" s="235"/>
      <c r="AF9" s="235"/>
      <c r="AG9" s="235"/>
      <c r="AH9" s="239"/>
      <c r="AI9" s="240"/>
      <c r="AJ9" s="235"/>
      <c r="AK9" s="239">
        <f>SUM(AK12:AK25)</f>
        <v>0.49963328</v>
      </c>
      <c r="AL9" s="241">
        <f>0.0032*60</f>
        <v>0.192</v>
      </c>
      <c r="AM9" s="242">
        <v>7</v>
      </c>
      <c r="AN9" s="243" t="s">
        <v>211</v>
      </c>
      <c r="AO9" s="243" t="s">
        <v>289</v>
      </c>
      <c r="AP9" s="243"/>
      <c r="AQ9" s="247"/>
      <c r="AR9" s="197">
        <v>1</v>
      </c>
    </row>
    <row r="10" ht="40" customHeight="1" spans="1:44">
      <c r="A10" s="194">
        <f t="shared" si="0"/>
        <v>2</v>
      </c>
      <c r="B10" s="196"/>
      <c r="C10" s="197"/>
      <c r="D10" s="199">
        <v>2</v>
      </c>
      <c r="E10" s="199"/>
      <c r="F10" s="197"/>
      <c r="G10" s="199"/>
      <c r="H10" s="197"/>
      <c r="I10" s="197"/>
      <c r="J10" s="195"/>
      <c r="K10" s="195"/>
      <c r="L10" s="221" t="s">
        <v>706</v>
      </c>
      <c r="M10" s="221" t="s">
        <v>706</v>
      </c>
      <c r="N10" s="197" t="s">
        <v>723</v>
      </c>
      <c r="O10" s="222" t="s">
        <v>286</v>
      </c>
      <c r="P10" s="223" t="s">
        <v>95</v>
      </c>
      <c r="Q10" s="196" t="s">
        <v>177</v>
      </c>
      <c r="R10" s="219"/>
      <c r="S10" s="230" t="s">
        <v>42</v>
      </c>
      <c r="T10" s="221" t="s">
        <v>706</v>
      </c>
      <c r="U10" s="230" t="s">
        <v>42</v>
      </c>
      <c r="V10" s="229" t="s">
        <v>178</v>
      </c>
      <c r="W10" s="219" t="s">
        <v>179</v>
      </c>
      <c r="X10" s="198" t="s">
        <v>197</v>
      </c>
      <c r="Y10" s="197" t="s">
        <v>181</v>
      </c>
      <c r="Z10" s="221" t="s">
        <v>182</v>
      </c>
      <c r="AA10" s="221" t="s">
        <v>182</v>
      </c>
      <c r="AB10" s="234">
        <f>AB11+AB18+AB25*AR25</f>
        <v>8.196</v>
      </c>
      <c r="AC10" s="195" t="s">
        <v>182</v>
      </c>
      <c r="AD10" s="229" t="s">
        <v>234</v>
      </c>
      <c r="AE10" s="235"/>
      <c r="AF10" s="235"/>
      <c r="AG10" s="235"/>
      <c r="AH10" s="239"/>
      <c r="AI10" s="240"/>
      <c r="AJ10" s="235">
        <v>12</v>
      </c>
      <c r="AK10" s="239"/>
      <c r="AL10" s="244">
        <f>9*AJ10/600+10*5/60</f>
        <v>1.01333333333333</v>
      </c>
      <c r="AM10" s="242">
        <v>1</v>
      </c>
      <c r="AN10" s="243" t="s">
        <v>184</v>
      </c>
      <c r="AO10" s="243" t="s">
        <v>235</v>
      </c>
      <c r="AP10" s="243"/>
      <c r="AQ10" s="247"/>
      <c r="AR10" s="195">
        <v>1</v>
      </c>
    </row>
    <row r="11" ht="40" customHeight="1" spans="1:44">
      <c r="A11" s="194">
        <f t="shared" si="0"/>
        <v>3</v>
      </c>
      <c r="B11" s="196"/>
      <c r="C11" s="197"/>
      <c r="D11" s="199"/>
      <c r="E11" s="199">
        <v>3</v>
      </c>
      <c r="F11" s="197"/>
      <c r="G11" s="199"/>
      <c r="H11" s="197"/>
      <c r="I11" s="197"/>
      <c r="J11" s="195"/>
      <c r="K11" s="195"/>
      <c r="L11" s="195"/>
      <c r="M11" s="221" t="s">
        <v>724</v>
      </c>
      <c r="N11" s="197" t="s">
        <v>725</v>
      </c>
      <c r="O11" s="222" t="s">
        <v>286</v>
      </c>
      <c r="P11" s="223" t="s">
        <v>95</v>
      </c>
      <c r="Q11" s="196" t="s">
        <v>177</v>
      </c>
      <c r="R11" s="219"/>
      <c r="S11" s="230" t="s">
        <v>42</v>
      </c>
      <c r="T11" s="221" t="s">
        <v>724</v>
      </c>
      <c r="U11" s="230" t="s">
        <v>42</v>
      </c>
      <c r="V11" s="229" t="s">
        <v>178</v>
      </c>
      <c r="W11" s="219" t="s">
        <v>179</v>
      </c>
      <c r="X11" s="198" t="s">
        <v>197</v>
      </c>
      <c r="Y11" s="197" t="s">
        <v>181</v>
      </c>
      <c r="Z11" s="221" t="s">
        <v>182</v>
      </c>
      <c r="AA11" s="221" t="s">
        <v>182</v>
      </c>
      <c r="AB11" s="234">
        <f>AB12+AB13+AB14+AB15*AR15+AB16+AB17</f>
        <v>3.81</v>
      </c>
      <c r="AC11" s="195" t="s">
        <v>182</v>
      </c>
      <c r="AD11" s="229" t="s">
        <v>234</v>
      </c>
      <c r="AE11" s="235"/>
      <c r="AF11" s="235"/>
      <c r="AG11" s="235"/>
      <c r="AH11" s="239"/>
      <c r="AI11" s="240"/>
      <c r="AJ11" s="235">
        <v>73</v>
      </c>
      <c r="AK11" s="239"/>
      <c r="AL11" s="244">
        <f>9*AJ11/600+10*8/60</f>
        <v>2.42833333333333</v>
      </c>
      <c r="AM11" s="242">
        <v>1</v>
      </c>
      <c r="AN11" s="243" t="s">
        <v>190</v>
      </c>
      <c r="AO11" s="243" t="s">
        <v>235</v>
      </c>
      <c r="AP11" s="243"/>
      <c r="AQ11" s="247"/>
      <c r="AR11" s="195">
        <v>1</v>
      </c>
    </row>
    <row r="12" ht="40" customHeight="1" spans="1:44">
      <c r="A12" s="194">
        <f t="shared" si="0"/>
        <v>4</v>
      </c>
      <c r="B12" s="196"/>
      <c r="C12" s="197"/>
      <c r="D12" s="199"/>
      <c r="E12" s="199"/>
      <c r="F12" s="197">
        <v>4</v>
      </c>
      <c r="G12" s="199"/>
      <c r="H12" s="197"/>
      <c r="I12" s="197"/>
      <c r="J12" s="195"/>
      <c r="K12" s="195"/>
      <c r="L12" s="221" t="s">
        <v>661</v>
      </c>
      <c r="M12" s="221" t="s">
        <v>661</v>
      </c>
      <c r="N12" s="197" t="s">
        <v>662</v>
      </c>
      <c r="O12" s="222" t="s">
        <v>286</v>
      </c>
      <c r="P12" s="223" t="s">
        <v>95</v>
      </c>
      <c r="Q12" s="196" t="s">
        <v>177</v>
      </c>
      <c r="R12" s="219"/>
      <c r="S12" s="230" t="s">
        <v>42</v>
      </c>
      <c r="T12" s="221" t="s">
        <v>661</v>
      </c>
      <c r="U12" s="230" t="s">
        <v>42</v>
      </c>
      <c r="V12" s="229" t="s">
        <v>178</v>
      </c>
      <c r="W12" s="219" t="s">
        <v>179</v>
      </c>
      <c r="X12" s="196" t="s">
        <v>245</v>
      </c>
      <c r="Y12" s="236" t="s">
        <v>726</v>
      </c>
      <c r="Z12" s="221" t="s">
        <v>281</v>
      </c>
      <c r="AA12" s="221" t="s">
        <v>727</v>
      </c>
      <c r="AB12" s="234">
        <v>0.9612</v>
      </c>
      <c r="AC12" s="195" t="s">
        <v>182</v>
      </c>
      <c r="AD12" s="229" t="s">
        <v>429</v>
      </c>
      <c r="AE12" s="235">
        <v>430</v>
      </c>
      <c r="AF12" s="235"/>
      <c r="AG12" s="235"/>
      <c r="AH12" s="239">
        <f>AE12*2.4/1000</f>
        <v>1.032</v>
      </c>
      <c r="AI12" s="245">
        <f t="shared" ref="AI12:AI17" si="1">AB12/AH12</f>
        <v>0.931395348837209</v>
      </c>
      <c r="AJ12" s="235"/>
      <c r="AK12" s="239">
        <f>(40+20+34+14)*2*AE12/1000000</f>
        <v>0.09288</v>
      </c>
      <c r="AL12" s="241">
        <f>0.0028*60</f>
        <v>0.168</v>
      </c>
      <c r="AM12" s="246">
        <v>1</v>
      </c>
      <c r="AN12" s="243" t="s">
        <v>184</v>
      </c>
      <c r="AO12" s="243" t="s">
        <v>263</v>
      </c>
      <c r="AP12" s="243"/>
      <c r="AQ12" s="247"/>
      <c r="AR12" s="195">
        <v>1</v>
      </c>
    </row>
    <row r="13" ht="40" customHeight="1" spans="1:44">
      <c r="A13" s="194">
        <f t="shared" si="0"/>
        <v>5</v>
      </c>
      <c r="B13" s="196"/>
      <c r="C13" s="197"/>
      <c r="D13" s="199"/>
      <c r="E13" s="199"/>
      <c r="F13" s="197">
        <v>4</v>
      </c>
      <c r="G13" s="199"/>
      <c r="H13" s="197"/>
      <c r="I13" s="197"/>
      <c r="J13" s="195"/>
      <c r="K13" s="195"/>
      <c r="L13" s="221" t="s">
        <v>663</v>
      </c>
      <c r="M13" s="221" t="s">
        <v>663</v>
      </c>
      <c r="N13" s="197" t="s">
        <v>664</v>
      </c>
      <c r="O13" s="222" t="s">
        <v>286</v>
      </c>
      <c r="P13" s="223" t="s">
        <v>95</v>
      </c>
      <c r="Q13" s="196" t="s">
        <v>177</v>
      </c>
      <c r="R13" s="219"/>
      <c r="S13" s="230" t="s">
        <v>42</v>
      </c>
      <c r="T13" s="221" t="s">
        <v>663</v>
      </c>
      <c r="U13" s="230" t="s">
        <v>42</v>
      </c>
      <c r="V13" s="229" t="s">
        <v>178</v>
      </c>
      <c r="W13" s="219" t="s">
        <v>179</v>
      </c>
      <c r="X13" s="196" t="s">
        <v>245</v>
      </c>
      <c r="Y13" s="236" t="s">
        <v>427</v>
      </c>
      <c r="Z13" s="221" t="s">
        <v>281</v>
      </c>
      <c r="AA13" s="221" t="s">
        <v>728</v>
      </c>
      <c r="AB13" s="234">
        <v>1.9332</v>
      </c>
      <c r="AC13" s="195" t="s">
        <v>182</v>
      </c>
      <c r="AD13" s="229" t="s">
        <v>262</v>
      </c>
      <c r="AE13" s="235">
        <f>AB13/2.4*1000+10</f>
        <v>815.5</v>
      </c>
      <c r="AF13" s="235"/>
      <c r="AG13" s="235"/>
      <c r="AH13" s="239">
        <f>AE13*2.4/1000</f>
        <v>1.9572</v>
      </c>
      <c r="AI13" s="245">
        <f t="shared" si="1"/>
        <v>0.987737584304108</v>
      </c>
      <c r="AJ13" s="235"/>
      <c r="AK13" s="239">
        <f>(40+20+34+14)*2*AE13/1000000</f>
        <v>0.176148</v>
      </c>
      <c r="AL13" s="244">
        <f>0.0195*60</f>
        <v>1.17</v>
      </c>
      <c r="AM13" s="242">
        <v>1</v>
      </c>
      <c r="AN13" s="243" t="s">
        <v>184</v>
      </c>
      <c r="AO13" s="243" t="s">
        <v>263</v>
      </c>
      <c r="AP13" s="243"/>
      <c r="AQ13" s="247"/>
      <c r="AR13" s="195">
        <v>1</v>
      </c>
    </row>
    <row r="14" ht="40" customHeight="1" spans="1:44">
      <c r="A14" s="194">
        <f t="shared" si="0"/>
        <v>6</v>
      </c>
      <c r="B14" s="196"/>
      <c r="C14" s="197"/>
      <c r="D14" s="199"/>
      <c r="E14" s="199"/>
      <c r="F14" s="197">
        <v>4</v>
      </c>
      <c r="G14" s="199"/>
      <c r="H14" s="197"/>
      <c r="I14" s="197"/>
      <c r="J14" s="195"/>
      <c r="K14" s="195"/>
      <c r="L14" s="221" t="s">
        <v>677</v>
      </c>
      <c r="M14" s="221" t="s">
        <v>677</v>
      </c>
      <c r="N14" s="197" t="s">
        <v>678</v>
      </c>
      <c r="O14" s="222" t="s">
        <v>286</v>
      </c>
      <c r="P14" s="223" t="s">
        <v>95</v>
      </c>
      <c r="Q14" s="196" t="s">
        <v>177</v>
      </c>
      <c r="R14" s="219"/>
      <c r="S14" s="230" t="s">
        <v>42</v>
      </c>
      <c r="T14" s="221" t="s">
        <v>677</v>
      </c>
      <c r="U14" s="230" t="s">
        <v>42</v>
      </c>
      <c r="V14" s="229" t="s">
        <v>178</v>
      </c>
      <c r="W14" s="219" t="s">
        <v>179</v>
      </c>
      <c r="X14" s="196" t="s">
        <v>245</v>
      </c>
      <c r="Y14" s="236" t="s">
        <v>726</v>
      </c>
      <c r="Z14" s="221" t="s">
        <v>281</v>
      </c>
      <c r="AA14" s="221" t="s">
        <v>729</v>
      </c>
      <c r="AB14" s="234">
        <v>0.5491</v>
      </c>
      <c r="AC14" s="195" t="s">
        <v>182</v>
      </c>
      <c r="AD14" s="229" t="s">
        <v>429</v>
      </c>
      <c r="AE14" s="235">
        <v>240</v>
      </c>
      <c r="AF14" s="235"/>
      <c r="AG14" s="235"/>
      <c r="AH14" s="239">
        <f>AE14*2.4/1000</f>
        <v>0.576</v>
      </c>
      <c r="AI14" s="245">
        <f t="shared" si="1"/>
        <v>0.953298611111111</v>
      </c>
      <c r="AJ14" s="235"/>
      <c r="AK14" s="239">
        <f>(40+20+34+14)*2*AE14/1000000</f>
        <v>0.05184</v>
      </c>
      <c r="AL14" s="241">
        <f>0.0028*60</f>
        <v>0.168</v>
      </c>
      <c r="AM14" s="246">
        <v>1</v>
      </c>
      <c r="AN14" s="243" t="s">
        <v>184</v>
      </c>
      <c r="AO14" s="243" t="s">
        <v>263</v>
      </c>
      <c r="AP14" s="243"/>
      <c r="AQ14" s="247"/>
      <c r="AR14" s="195">
        <v>1</v>
      </c>
    </row>
    <row r="15" ht="40" customHeight="1" spans="1:44">
      <c r="A15" s="194">
        <f t="shared" si="0"/>
        <v>7</v>
      </c>
      <c r="B15" s="196"/>
      <c r="C15" s="197"/>
      <c r="D15" s="199"/>
      <c r="E15" s="199"/>
      <c r="F15" s="197">
        <v>4</v>
      </c>
      <c r="G15" s="199"/>
      <c r="H15" s="197"/>
      <c r="I15" s="197"/>
      <c r="J15" s="195"/>
      <c r="K15" s="195"/>
      <c r="L15" s="221" t="s">
        <v>120</v>
      </c>
      <c r="M15" s="221" t="s">
        <v>120</v>
      </c>
      <c r="N15" s="197" t="s">
        <v>121</v>
      </c>
      <c r="O15" s="224" t="s">
        <v>433</v>
      </c>
      <c r="P15" s="223" t="s">
        <v>95</v>
      </c>
      <c r="Q15" s="196" t="s">
        <v>177</v>
      </c>
      <c r="R15" s="219"/>
      <c r="S15" s="230" t="s">
        <v>42</v>
      </c>
      <c r="T15" s="221" t="s">
        <v>120</v>
      </c>
      <c r="U15" s="230" t="s">
        <v>42</v>
      </c>
      <c r="V15" s="229" t="s">
        <v>178</v>
      </c>
      <c r="W15" s="219" t="s">
        <v>179</v>
      </c>
      <c r="X15" s="198" t="s">
        <v>434</v>
      </c>
      <c r="Y15" s="197" t="s">
        <v>435</v>
      </c>
      <c r="Z15" s="221" t="s">
        <v>182</v>
      </c>
      <c r="AA15" s="221" t="s">
        <v>436</v>
      </c>
      <c r="AB15" s="234">
        <v>0.0268</v>
      </c>
      <c r="AC15" s="195" t="s">
        <v>182</v>
      </c>
      <c r="AD15" s="229" t="s">
        <v>437</v>
      </c>
      <c r="AE15" s="235">
        <v>20</v>
      </c>
      <c r="AF15" s="235">
        <v>16</v>
      </c>
      <c r="AG15" s="235"/>
      <c r="AH15" s="239">
        <f>AF15/2*AF15/2*3.14*AE15*7860/1000000000</f>
        <v>0.031590912</v>
      </c>
      <c r="AI15" s="245">
        <f t="shared" si="1"/>
        <v>0.848345245620006</v>
      </c>
      <c r="AJ15" s="235"/>
      <c r="AK15" s="239">
        <f>3.14*AF15*AE15*AR15/1000000</f>
        <v>0.0040192</v>
      </c>
      <c r="AL15" s="241"/>
      <c r="AM15" s="241"/>
      <c r="AN15" s="243" t="s">
        <v>211</v>
      </c>
      <c r="AO15" s="258"/>
      <c r="AP15" s="243"/>
      <c r="AQ15" s="247"/>
      <c r="AR15" s="195">
        <v>4</v>
      </c>
    </row>
    <row r="16" ht="40" customHeight="1" spans="1:45">
      <c r="A16" s="194">
        <f t="shared" si="0"/>
        <v>8</v>
      </c>
      <c r="B16" s="196"/>
      <c r="C16" s="197"/>
      <c r="D16" s="199"/>
      <c r="E16" s="199"/>
      <c r="F16" s="197">
        <v>4</v>
      </c>
      <c r="G16" s="199"/>
      <c r="H16" s="197"/>
      <c r="I16" s="197"/>
      <c r="J16" s="195"/>
      <c r="K16" s="195"/>
      <c r="L16" s="221" t="s">
        <v>439</v>
      </c>
      <c r="M16" s="221" t="s">
        <v>439</v>
      </c>
      <c r="N16" s="197" t="s">
        <v>730</v>
      </c>
      <c r="O16" s="225" t="s">
        <v>444</v>
      </c>
      <c r="P16" s="223"/>
      <c r="Q16" s="196" t="s">
        <v>177</v>
      </c>
      <c r="R16" s="219"/>
      <c r="S16" s="230" t="s">
        <v>42</v>
      </c>
      <c r="T16" s="221" t="s">
        <v>731</v>
      </c>
      <c r="U16" s="230" t="s">
        <v>42</v>
      </c>
      <c r="V16" s="229" t="s">
        <v>178</v>
      </c>
      <c r="W16" s="219" t="s">
        <v>179</v>
      </c>
      <c r="X16" s="198" t="s">
        <v>434</v>
      </c>
      <c r="Y16" s="197" t="s">
        <v>457</v>
      </c>
      <c r="Z16" s="221" t="s">
        <v>182</v>
      </c>
      <c r="AA16" s="221" t="s">
        <v>445</v>
      </c>
      <c r="AB16" s="234">
        <v>0.142</v>
      </c>
      <c r="AC16" s="195" t="s">
        <v>182</v>
      </c>
      <c r="AD16" s="229" t="s">
        <v>437</v>
      </c>
      <c r="AE16" s="235">
        <v>32</v>
      </c>
      <c r="AF16" s="235">
        <v>28</v>
      </c>
      <c r="AG16" s="235"/>
      <c r="AH16" s="239">
        <f>AF16/2*AF16/2*3.14*AE16*7860/1000000000</f>
        <v>0.1547954688</v>
      </c>
      <c r="AI16" s="245">
        <f t="shared" si="1"/>
        <v>0.917339513235157</v>
      </c>
      <c r="AJ16" s="235"/>
      <c r="AK16" s="239">
        <f>3.14*AF16*AE16*AR16/1000000</f>
        <v>0.00281344</v>
      </c>
      <c r="AL16" s="241"/>
      <c r="AM16" s="241"/>
      <c r="AN16" s="243" t="s">
        <v>211</v>
      </c>
      <c r="AO16" s="243" t="s">
        <v>438</v>
      </c>
      <c r="AP16" s="243"/>
      <c r="AQ16" s="247"/>
      <c r="AR16" s="195">
        <v>1</v>
      </c>
      <c r="AS16" s="175" t="s">
        <v>441</v>
      </c>
    </row>
    <row r="17" ht="40" customHeight="1" spans="1:44">
      <c r="A17" s="194">
        <f t="shared" si="0"/>
        <v>9</v>
      </c>
      <c r="B17" s="196"/>
      <c r="C17" s="197"/>
      <c r="D17" s="199"/>
      <c r="E17" s="199"/>
      <c r="F17" s="197">
        <v>4</v>
      </c>
      <c r="G17" s="199"/>
      <c r="H17" s="197"/>
      <c r="I17" s="197"/>
      <c r="J17" s="195"/>
      <c r="K17" s="195"/>
      <c r="L17" s="221" t="s">
        <v>442</v>
      </c>
      <c r="M17" s="221" t="s">
        <v>442</v>
      </c>
      <c r="N17" s="197" t="s">
        <v>443</v>
      </c>
      <c r="O17" s="225" t="s">
        <v>444</v>
      </c>
      <c r="P17" s="223"/>
      <c r="Q17" s="196" t="s">
        <v>177</v>
      </c>
      <c r="R17" s="219"/>
      <c r="S17" s="230" t="s">
        <v>42</v>
      </c>
      <c r="T17" s="221" t="s">
        <v>442</v>
      </c>
      <c r="U17" s="230" t="s">
        <v>42</v>
      </c>
      <c r="V17" s="229" t="s">
        <v>178</v>
      </c>
      <c r="W17" s="219" t="s">
        <v>179</v>
      </c>
      <c r="X17" s="198" t="s">
        <v>434</v>
      </c>
      <c r="Y17" s="197" t="s">
        <v>435</v>
      </c>
      <c r="Z17" s="221" t="s">
        <v>182</v>
      </c>
      <c r="AA17" s="221" t="s">
        <v>445</v>
      </c>
      <c r="AB17" s="234">
        <v>0.1173</v>
      </c>
      <c r="AC17" s="195" t="s">
        <v>182</v>
      </c>
      <c r="AD17" s="229" t="s">
        <v>437</v>
      </c>
      <c r="AE17" s="235">
        <v>26</v>
      </c>
      <c r="AF17" s="235">
        <v>28</v>
      </c>
      <c r="AG17" s="235"/>
      <c r="AH17" s="239">
        <f>AF17/2*AF17/2*3.14*AE17*7860/1000000000</f>
        <v>0.1257713184</v>
      </c>
      <c r="AI17" s="245">
        <f t="shared" si="1"/>
        <v>0.932645069577326</v>
      </c>
      <c r="AJ17" s="235"/>
      <c r="AK17" s="239">
        <f>3.14*AF17*AE17*AR17/1000000</f>
        <v>0.00228592</v>
      </c>
      <c r="AL17" s="241"/>
      <c r="AM17" s="241"/>
      <c r="AN17" s="243" t="s">
        <v>211</v>
      </c>
      <c r="AO17" s="243" t="s">
        <v>438</v>
      </c>
      <c r="AP17" s="243"/>
      <c r="AQ17" s="247"/>
      <c r="AR17" s="195">
        <v>1</v>
      </c>
    </row>
    <row r="18" ht="40" customHeight="1" spans="1:44">
      <c r="A18" s="194">
        <f t="shared" si="0"/>
        <v>10</v>
      </c>
      <c r="B18" s="196"/>
      <c r="C18" s="197"/>
      <c r="D18" s="199"/>
      <c r="E18" s="199">
        <v>3</v>
      </c>
      <c r="F18" s="197"/>
      <c r="G18" s="199"/>
      <c r="H18" s="197"/>
      <c r="I18" s="197"/>
      <c r="J18" s="195"/>
      <c r="K18" s="195"/>
      <c r="L18" s="195"/>
      <c r="M18" s="221" t="s">
        <v>732</v>
      </c>
      <c r="N18" s="197" t="s">
        <v>733</v>
      </c>
      <c r="O18" s="222" t="s">
        <v>286</v>
      </c>
      <c r="P18" s="223" t="s">
        <v>95</v>
      </c>
      <c r="Q18" s="196" t="s">
        <v>177</v>
      </c>
      <c r="R18" s="219"/>
      <c r="S18" s="230" t="s">
        <v>42</v>
      </c>
      <c r="T18" s="221" t="s">
        <v>732</v>
      </c>
      <c r="U18" s="230" t="s">
        <v>42</v>
      </c>
      <c r="V18" s="229" t="s">
        <v>178</v>
      </c>
      <c r="W18" s="219" t="s">
        <v>179</v>
      </c>
      <c r="X18" s="198" t="s">
        <v>197</v>
      </c>
      <c r="Y18" s="197" t="s">
        <v>181</v>
      </c>
      <c r="Z18" s="221" t="s">
        <v>182</v>
      </c>
      <c r="AA18" s="221" t="s">
        <v>182</v>
      </c>
      <c r="AB18" s="234">
        <f>AB19+AB20+AB21+AB22*AR22+AB23+AB24</f>
        <v>3.81</v>
      </c>
      <c r="AC18" s="195" t="s">
        <v>182</v>
      </c>
      <c r="AD18" s="229" t="s">
        <v>234</v>
      </c>
      <c r="AE18" s="235"/>
      <c r="AF18" s="235"/>
      <c r="AG18" s="235"/>
      <c r="AH18" s="239"/>
      <c r="AI18" s="240"/>
      <c r="AJ18" s="235">
        <v>73</v>
      </c>
      <c r="AK18" s="239"/>
      <c r="AL18" s="244">
        <f>9*AJ18/600+10*8/60</f>
        <v>2.42833333333333</v>
      </c>
      <c r="AM18" s="242">
        <v>1</v>
      </c>
      <c r="AN18" s="243" t="s">
        <v>190</v>
      </c>
      <c r="AO18" s="243" t="s">
        <v>235</v>
      </c>
      <c r="AP18" s="243"/>
      <c r="AQ18" s="247"/>
      <c r="AR18" s="195">
        <v>1</v>
      </c>
    </row>
    <row r="19" ht="40" customHeight="1" spans="1:44">
      <c r="A19" s="194">
        <v>66</v>
      </c>
      <c r="B19" s="196"/>
      <c r="C19" s="197"/>
      <c r="D19" s="199"/>
      <c r="E19" s="199"/>
      <c r="F19" s="197">
        <v>4</v>
      </c>
      <c r="G19" s="199"/>
      <c r="H19" s="197"/>
      <c r="I19" s="197"/>
      <c r="J19" s="195"/>
      <c r="K19" s="195"/>
      <c r="L19" s="221" t="s">
        <v>661</v>
      </c>
      <c r="M19" s="221" t="s">
        <v>665</v>
      </c>
      <c r="N19" s="197" t="s">
        <v>666</v>
      </c>
      <c r="O19" s="222" t="s">
        <v>286</v>
      </c>
      <c r="P19" s="223" t="s">
        <v>95</v>
      </c>
      <c r="Q19" s="196" t="s">
        <v>177</v>
      </c>
      <c r="R19" s="219"/>
      <c r="S19" s="230" t="s">
        <v>42</v>
      </c>
      <c r="T19" s="221" t="s">
        <v>661</v>
      </c>
      <c r="U19" s="230" t="s">
        <v>42</v>
      </c>
      <c r="V19" s="229" t="s">
        <v>178</v>
      </c>
      <c r="W19" s="219" t="s">
        <v>179</v>
      </c>
      <c r="X19" s="196" t="s">
        <v>245</v>
      </c>
      <c r="Y19" s="236" t="s">
        <v>734</v>
      </c>
      <c r="Z19" s="221" t="s">
        <v>281</v>
      </c>
      <c r="AA19" s="221" t="s">
        <v>727</v>
      </c>
      <c r="AB19" s="234">
        <v>0.9612</v>
      </c>
      <c r="AC19" s="195" t="s">
        <v>182</v>
      </c>
      <c r="AD19" s="229"/>
      <c r="AE19" s="229"/>
      <c r="AF19" s="229"/>
      <c r="AG19" s="229"/>
      <c r="AH19" s="243"/>
      <c r="AI19" s="243"/>
      <c r="AJ19" s="247"/>
      <c r="AK19" s="195"/>
      <c r="AL19" s="195"/>
      <c r="AM19" s="195"/>
      <c r="AN19" s="243" t="s">
        <v>184</v>
      </c>
      <c r="AO19" s="243" t="s">
        <v>263</v>
      </c>
      <c r="AP19" s="195"/>
      <c r="AQ19" s="195"/>
      <c r="AR19" s="195">
        <v>1</v>
      </c>
    </row>
    <row r="20" ht="40" customHeight="1" spans="1:44">
      <c r="A20" s="194">
        <v>67</v>
      </c>
      <c r="B20" s="196"/>
      <c r="C20" s="197"/>
      <c r="D20" s="199"/>
      <c r="E20" s="199"/>
      <c r="F20" s="197">
        <v>4</v>
      </c>
      <c r="G20" s="199"/>
      <c r="H20" s="197"/>
      <c r="I20" s="197"/>
      <c r="J20" s="195"/>
      <c r="K20" s="195"/>
      <c r="L20" s="221" t="s">
        <v>663</v>
      </c>
      <c r="M20" s="221" t="s">
        <v>667</v>
      </c>
      <c r="N20" s="197" t="s">
        <v>668</v>
      </c>
      <c r="O20" s="222" t="s">
        <v>286</v>
      </c>
      <c r="P20" s="223" t="s">
        <v>95</v>
      </c>
      <c r="Q20" s="196" t="s">
        <v>177</v>
      </c>
      <c r="R20" s="219"/>
      <c r="S20" s="230" t="s">
        <v>42</v>
      </c>
      <c r="T20" s="221" t="s">
        <v>663</v>
      </c>
      <c r="U20" s="230" t="s">
        <v>42</v>
      </c>
      <c r="V20" s="229" t="s">
        <v>178</v>
      </c>
      <c r="W20" s="219" t="s">
        <v>179</v>
      </c>
      <c r="X20" s="196" t="s">
        <v>245</v>
      </c>
      <c r="Y20" s="236" t="s">
        <v>427</v>
      </c>
      <c r="Z20" s="221" t="s">
        <v>281</v>
      </c>
      <c r="AA20" s="221" t="s">
        <v>728</v>
      </c>
      <c r="AB20" s="234">
        <v>1.9332</v>
      </c>
      <c r="AC20" s="195" t="s">
        <v>182</v>
      </c>
      <c r="AD20" s="229"/>
      <c r="AE20" s="229"/>
      <c r="AF20" s="229"/>
      <c r="AG20" s="229"/>
      <c r="AH20" s="243"/>
      <c r="AI20" s="243"/>
      <c r="AJ20" s="247"/>
      <c r="AK20" s="195"/>
      <c r="AL20" s="195"/>
      <c r="AM20" s="195"/>
      <c r="AN20" s="243" t="s">
        <v>184</v>
      </c>
      <c r="AO20" s="243" t="s">
        <v>263</v>
      </c>
      <c r="AP20" s="195"/>
      <c r="AQ20" s="195"/>
      <c r="AR20" s="195">
        <v>1</v>
      </c>
    </row>
    <row r="21" ht="40" customHeight="1" spans="1:44">
      <c r="A21" s="194">
        <f>ROW()-8</f>
        <v>13</v>
      </c>
      <c r="B21" s="196"/>
      <c r="C21" s="197"/>
      <c r="D21" s="199"/>
      <c r="E21" s="199"/>
      <c r="F21" s="197">
        <v>4</v>
      </c>
      <c r="G21" s="199"/>
      <c r="H21" s="197"/>
      <c r="I21" s="197"/>
      <c r="J21" s="195"/>
      <c r="K21" s="195"/>
      <c r="L21" s="221" t="s">
        <v>677</v>
      </c>
      <c r="M21" s="221" t="s">
        <v>677</v>
      </c>
      <c r="N21" s="197" t="s">
        <v>678</v>
      </c>
      <c r="O21" s="222" t="s">
        <v>286</v>
      </c>
      <c r="P21" s="223"/>
      <c r="Q21" s="196" t="s">
        <v>177</v>
      </c>
      <c r="R21" s="219"/>
      <c r="S21" s="230" t="s">
        <v>42</v>
      </c>
      <c r="T21" s="221" t="s">
        <v>677</v>
      </c>
      <c r="U21" s="230" t="s">
        <v>42</v>
      </c>
      <c r="V21" s="229" t="s">
        <v>178</v>
      </c>
      <c r="W21" s="219" t="s">
        <v>179</v>
      </c>
      <c r="X21" s="196" t="s">
        <v>245</v>
      </c>
      <c r="Y21" s="236" t="s">
        <v>726</v>
      </c>
      <c r="Z21" s="221" t="s">
        <v>281</v>
      </c>
      <c r="AA21" s="221" t="s">
        <v>729</v>
      </c>
      <c r="AB21" s="234">
        <v>0.5491</v>
      </c>
      <c r="AC21" s="195" t="s">
        <v>182</v>
      </c>
      <c r="AD21" s="229" t="s">
        <v>429</v>
      </c>
      <c r="AE21" s="235">
        <v>240</v>
      </c>
      <c r="AF21" s="235"/>
      <c r="AG21" s="235"/>
      <c r="AH21" s="239">
        <f>AE21*2.4/1000</f>
        <v>0.576</v>
      </c>
      <c r="AI21" s="245">
        <f>AB21/AH21</f>
        <v>0.953298611111111</v>
      </c>
      <c r="AJ21" s="235"/>
      <c r="AK21" s="239">
        <f>(40+20+34+14)*2*AE21/1000000</f>
        <v>0.05184</v>
      </c>
      <c r="AL21" s="241">
        <f>0.0028*60</f>
        <v>0.168</v>
      </c>
      <c r="AM21" s="246">
        <v>1</v>
      </c>
      <c r="AN21" s="243" t="s">
        <v>184</v>
      </c>
      <c r="AO21" s="243" t="s">
        <v>263</v>
      </c>
      <c r="AP21" s="243"/>
      <c r="AQ21" s="247"/>
      <c r="AR21" s="195">
        <v>1</v>
      </c>
    </row>
    <row r="22" ht="40" customHeight="1" spans="1:44">
      <c r="A22" s="194">
        <f>ROW()-8</f>
        <v>14</v>
      </c>
      <c r="B22" s="196"/>
      <c r="C22" s="197"/>
      <c r="D22" s="199"/>
      <c r="E22" s="199"/>
      <c r="F22" s="197">
        <v>4</v>
      </c>
      <c r="G22" s="199"/>
      <c r="H22" s="197"/>
      <c r="I22" s="197"/>
      <c r="J22" s="195"/>
      <c r="K22" s="195"/>
      <c r="L22" s="221" t="s">
        <v>120</v>
      </c>
      <c r="M22" s="221" t="s">
        <v>120</v>
      </c>
      <c r="N22" s="197" t="s">
        <v>121</v>
      </c>
      <c r="O22" s="224" t="s">
        <v>433</v>
      </c>
      <c r="P22" s="223" t="s">
        <v>95</v>
      </c>
      <c r="Q22" s="196" t="s">
        <v>177</v>
      </c>
      <c r="R22" s="219"/>
      <c r="S22" s="230" t="s">
        <v>42</v>
      </c>
      <c r="T22" s="221" t="s">
        <v>120</v>
      </c>
      <c r="U22" s="230" t="s">
        <v>42</v>
      </c>
      <c r="V22" s="229" t="s">
        <v>178</v>
      </c>
      <c r="W22" s="219" t="s">
        <v>179</v>
      </c>
      <c r="X22" s="198" t="s">
        <v>434</v>
      </c>
      <c r="Y22" s="197" t="s">
        <v>435</v>
      </c>
      <c r="Z22" s="221" t="s">
        <v>182</v>
      </c>
      <c r="AA22" s="221" t="s">
        <v>436</v>
      </c>
      <c r="AB22" s="234">
        <v>0.0268</v>
      </c>
      <c r="AC22" s="195" t="s">
        <v>182</v>
      </c>
      <c r="AD22" s="229" t="s">
        <v>437</v>
      </c>
      <c r="AE22" s="235">
        <v>20</v>
      </c>
      <c r="AF22" s="235">
        <v>16</v>
      </c>
      <c r="AG22" s="235"/>
      <c r="AH22" s="239">
        <f>AF22/2*AF22/2*3.14*AE22*7860/1000000000</f>
        <v>0.031590912</v>
      </c>
      <c r="AI22" s="245">
        <f>AB22/AH22</f>
        <v>0.848345245620006</v>
      </c>
      <c r="AJ22" s="235"/>
      <c r="AK22" s="239">
        <f>3.14*AF22*AE22*AR22/1000000</f>
        <v>0.0040192</v>
      </c>
      <c r="AL22" s="241"/>
      <c r="AM22" s="241"/>
      <c r="AN22" s="243" t="s">
        <v>211</v>
      </c>
      <c r="AO22" s="258"/>
      <c r="AP22" s="243"/>
      <c r="AQ22" s="247"/>
      <c r="AR22" s="195">
        <v>4</v>
      </c>
    </row>
    <row r="23" ht="40" customHeight="1" spans="1:45">
      <c r="A23" s="194">
        <f>ROW()-8</f>
        <v>15</v>
      </c>
      <c r="B23" s="196"/>
      <c r="C23" s="197"/>
      <c r="D23" s="199"/>
      <c r="E23" s="199"/>
      <c r="F23" s="197">
        <v>4</v>
      </c>
      <c r="G23" s="199"/>
      <c r="H23" s="197"/>
      <c r="I23" s="197"/>
      <c r="J23" s="195"/>
      <c r="K23" s="195"/>
      <c r="L23" s="221" t="s">
        <v>439</v>
      </c>
      <c r="M23" s="221" t="s">
        <v>439</v>
      </c>
      <c r="N23" s="197" t="s">
        <v>456</v>
      </c>
      <c r="O23" s="225" t="s">
        <v>444</v>
      </c>
      <c r="P23" s="223" t="s">
        <v>95</v>
      </c>
      <c r="Q23" s="196" t="s">
        <v>177</v>
      </c>
      <c r="R23" s="219"/>
      <c r="S23" s="230" t="s">
        <v>42</v>
      </c>
      <c r="T23" s="221" t="s">
        <v>439</v>
      </c>
      <c r="U23" s="230" t="s">
        <v>42</v>
      </c>
      <c r="V23" s="229" t="s">
        <v>178</v>
      </c>
      <c r="W23" s="219" t="s">
        <v>179</v>
      </c>
      <c r="X23" s="198" t="s">
        <v>434</v>
      </c>
      <c r="Y23" s="197" t="s">
        <v>457</v>
      </c>
      <c r="Z23" s="221" t="s">
        <v>182</v>
      </c>
      <c r="AA23" s="221" t="s">
        <v>445</v>
      </c>
      <c r="AB23" s="234">
        <v>0.142</v>
      </c>
      <c r="AC23" s="195" t="s">
        <v>182</v>
      </c>
      <c r="AD23" s="229" t="s">
        <v>437</v>
      </c>
      <c r="AE23" s="235">
        <v>30</v>
      </c>
      <c r="AF23" s="235">
        <v>28</v>
      </c>
      <c r="AG23" s="235"/>
      <c r="AH23" s="239">
        <f>AF23/2*AF23/2*3.14*AE23*7860/1000000000</f>
        <v>0.145120752</v>
      </c>
      <c r="AI23" s="245">
        <f>AB23/AH23</f>
        <v>0.978495480784168</v>
      </c>
      <c r="AJ23" s="235"/>
      <c r="AK23" s="239">
        <f>3.14*AF23*AE23*AR23/1000000</f>
        <v>0.0026376</v>
      </c>
      <c r="AL23" s="241"/>
      <c r="AM23" s="241"/>
      <c r="AN23" s="243" t="s">
        <v>211</v>
      </c>
      <c r="AO23" s="243" t="s">
        <v>438</v>
      </c>
      <c r="AP23" s="243"/>
      <c r="AQ23" s="247"/>
      <c r="AR23" s="195">
        <v>1</v>
      </c>
      <c r="AS23" s="175" t="s">
        <v>441</v>
      </c>
    </row>
    <row r="24" ht="40" customHeight="1" spans="1:44">
      <c r="A24" s="194">
        <f>ROW()-8</f>
        <v>16</v>
      </c>
      <c r="B24" s="196"/>
      <c r="C24" s="197"/>
      <c r="D24" s="199"/>
      <c r="E24" s="199"/>
      <c r="F24" s="197">
        <v>4</v>
      </c>
      <c r="G24" s="199"/>
      <c r="H24" s="197"/>
      <c r="I24" s="197"/>
      <c r="J24" s="195"/>
      <c r="K24" s="195"/>
      <c r="L24" s="221" t="s">
        <v>442</v>
      </c>
      <c r="M24" s="221" t="s">
        <v>442</v>
      </c>
      <c r="N24" s="197" t="s">
        <v>443</v>
      </c>
      <c r="O24" s="225" t="s">
        <v>444</v>
      </c>
      <c r="P24" s="223" t="s">
        <v>95</v>
      </c>
      <c r="Q24" s="196" t="s">
        <v>177</v>
      </c>
      <c r="R24" s="219"/>
      <c r="S24" s="230" t="s">
        <v>42</v>
      </c>
      <c r="T24" s="221" t="s">
        <v>442</v>
      </c>
      <c r="U24" s="230" t="s">
        <v>42</v>
      </c>
      <c r="V24" s="229" t="s">
        <v>178</v>
      </c>
      <c r="W24" s="219" t="s">
        <v>179</v>
      </c>
      <c r="X24" s="198" t="s">
        <v>434</v>
      </c>
      <c r="Y24" s="197" t="s">
        <v>435</v>
      </c>
      <c r="Z24" s="221" t="s">
        <v>182</v>
      </c>
      <c r="AA24" s="221" t="s">
        <v>445</v>
      </c>
      <c r="AB24" s="234">
        <v>0.1173</v>
      </c>
      <c r="AC24" s="195" t="s">
        <v>182</v>
      </c>
      <c r="AD24" s="229" t="s">
        <v>437</v>
      </c>
      <c r="AE24" s="235">
        <v>26</v>
      </c>
      <c r="AF24" s="235">
        <v>28</v>
      </c>
      <c r="AG24" s="235"/>
      <c r="AH24" s="239">
        <f>AF24/2*AF24/2*3.14*AE24*7860/1000000000</f>
        <v>0.1257713184</v>
      </c>
      <c r="AI24" s="245">
        <f>AB24/AH24</f>
        <v>0.932645069577326</v>
      </c>
      <c r="AJ24" s="235"/>
      <c r="AK24" s="239">
        <f>3.14*AF24*AE24*AR24/1000000</f>
        <v>0.00228592</v>
      </c>
      <c r="AL24" s="241"/>
      <c r="AM24" s="241"/>
      <c r="AN24" s="243" t="s">
        <v>211</v>
      </c>
      <c r="AO24" s="243" t="s">
        <v>438</v>
      </c>
      <c r="AP24" s="243"/>
      <c r="AQ24" s="247"/>
      <c r="AR24" s="195">
        <v>1</v>
      </c>
    </row>
    <row r="25" s="176" customFormat="1" ht="40" customHeight="1" spans="1:44">
      <c r="A25" s="194">
        <f>ROW()-8</f>
        <v>17</v>
      </c>
      <c r="B25" s="196"/>
      <c r="C25" s="197"/>
      <c r="D25" s="197"/>
      <c r="E25" s="199">
        <v>3</v>
      </c>
      <c r="F25" s="198"/>
      <c r="G25" s="197"/>
      <c r="H25" s="197"/>
      <c r="I25" s="197"/>
      <c r="J25" s="195"/>
      <c r="K25" s="220"/>
      <c r="L25" s="221" t="s">
        <v>458</v>
      </c>
      <c r="M25" s="221" t="s">
        <v>458</v>
      </c>
      <c r="N25" s="197" t="s">
        <v>459</v>
      </c>
      <c r="O25" s="222" t="s">
        <v>286</v>
      </c>
      <c r="P25" s="223" t="s">
        <v>95</v>
      </c>
      <c r="Q25" s="196" t="s">
        <v>177</v>
      </c>
      <c r="R25" s="221"/>
      <c r="S25" s="230" t="s">
        <v>42</v>
      </c>
      <c r="T25" s="221" t="s">
        <v>460</v>
      </c>
      <c r="U25" s="230" t="s">
        <v>42</v>
      </c>
      <c r="V25" s="229" t="s">
        <v>178</v>
      </c>
      <c r="W25" s="219" t="s">
        <v>179</v>
      </c>
      <c r="X25" s="198" t="s">
        <v>330</v>
      </c>
      <c r="Y25" s="236" t="s">
        <v>461</v>
      </c>
      <c r="Z25" s="194" t="s">
        <v>247</v>
      </c>
      <c r="AA25" s="221" t="s">
        <v>462</v>
      </c>
      <c r="AB25" s="234">
        <v>0.192</v>
      </c>
      <c r="AC25" s="195" t="s">
        <v>182</v>
      </c>
      <c r="AD25" s="229" t="s">
        <v>429</v>
      </c>
      <c r="AE25" s="235">
        <v>336</v>
      </c>
      <c r="AF25" s="235"/>
      <c r="AG25" s="235"/>
      <c r="AH25" s="239">
        <f>AE25*0.5893/1000</f>
        <v>0.1980048</v>
      </c>
      <c r="AI25" s="245">
        <f>AB25/AH25</f>
        <v>0.969673462461516</v>
      </c>
      <c r="AJ25" s="235"/>
      <c r="AK25" s="239">
        <f>(20+10+17+7)*2*AE25*AR25/1000000</f>
        <v>0.108864</v>
      </c>
      <c r="AL25" s="241">
        <f>0.0028*60</f>
        <v>0.168</v>
      </c>
      <c r="AM25" s="246">
        <v>1</v>
      </c>
      <c r="AN25" s="243" t="s">
        <v>184</v>
      </c>
      <c r="AO25" s="243" t="s">
        <v>263</v>
      </c>
      <c r="AP25" s="243"/>
      <c r="AQ25" s="247"/>
      <c r="AR25" s="197">
        <v>3</v>
      </c>
    </row>
    <row r="26" s="177" customFormat="1" ht="15" customHeight="1" spans="1:43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O26" s="179"/>
      <c r="P26" s="178"/>
      <c r="Q26" s="178"/>
      <c r="R26" s="178"/>
      <c r="S26" s="178"/>
      <c r="U26" s="178"/>
      <c r="V26" s="178"/>
      <c r="W26" s="178"/>
      <c r="X26" s="178"/>
      <c r="Y26" s="178"/>
      <c r="Z26" s="178"/>
      <c r="AB26" s="182"/>
      <c r="AC26" s="178"/>
      <c r="AD26" s="178"/>
      <c r="AE26" s="178"/>
      <c r="AF26" s="178"/>
      <c r="AG26" s="178"/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</row>
    <row r="27" s="177" customFormat="1" ht="15" customHeight="1" spans="1:43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O27" s="179"/>
      <c r="P27" s="178"/>
      <c r="Q27" s="178"/>
      <c r="R27" s="178"/>
      <c r="S27" s="178"/>
      <c r="U27" s="178"/>
      <c r="V27" s="178"/>
      <c r="W27" s="178"/>
      <c r="X27" s="178"/>
      <c r="Y27" s="178"/>
      <c r="Z27" s="178"/>
      <c r="AB27" s="182"/>
      <c r="AC27" s="178"/>
      <c r="AD27" s="178"/>
      <c r="AE27" s="178"/>
      <c r="AF27" s="178"/>
      <c r="AG27" s="178"/>
      <c r="AH27" s="178"/>
      <c r="AI27" s="178"/>
      <c r="AJ27" s="178"/>
      <c r="AK27" s="178"/>
      <c r="AL27" s="178"/>
      <c r="AM27" s="178"/>
      <c r="AN27" s="178"/>
      <c r="AO27" s="178"/>
      <c r="AP27" s="178"/>
      <c r="AQ27" s="178"/>
    </row>
    <row r="28" s="177" customFormat="1" ht="15" customHeight="1" spans="1:43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O28" s="179"/>
      <c r="P28" s="178"/>
      <c r="Q28" s="178"/>
      <c r="R28" s="178"/>
      <c r="S28" s="178"/>
      <c r="U28" s="178"/>
      <c r="V28" s="178"/>
      <c r="W28" s="178"/>
      <c r="X28" s="178"/>
      <c r="Y28" s="178"/>
      <c r="Z28" s="178"/>
      <c r="AB28" s="182"/>
      <c r="AC28" s="178"/>
      <c r="AD28" s="178"/>
      <c r="AE28" s="178"/>
      <c r="AF28" s="178"/>
      <c r="AG28" s="178"/>
      <c r="AH28" s="178"/>
      <c r="AI28" s="178"/>
      <c r="AJ28" s="178"/>
      <c r="AK28" s="178"/>
      <c r="AL28" s="178"/>
      <c r="AM28" s="178"/>
      <c r="AN28" s="178"/>
      <c r="AO28" s="178"/>
      <c r="AP28" s="178"/>
      <c r="AQ28" s="178"/>
    </row>
    <row r="29" s="177" customFormat="1" ht="15" customHeight="1" spans="1:43">
      <c r="A29" s="178"/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O29" s="179"/>
      <c r="P29" s="178"/>
      <c r="Q29" s="178"/>
      <c r="R29" s="178"/>
      <c r="S29" s="178"/>
      <c r="U29" s="178"/>
      <c r="V29" s="178"/>
      <c r="W29" s="178"/>
      <c r="X29" s="178"/>
      <c r="Y29" s="178"/>
      <c r="Z29" s="178"/>
      <c r="AB29" s="182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8"/>
      <c r="AO29" s="178"/>
      <c r="AP29" s="178"/>
      <c r="AQ29" s="178"/>
    </row>
    <row r="30" s="177" customFormat="1" ht="15" customHeight="1" spans="1:43">
      <c r="A30" s="17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O30" s="179"/>
      <c r="P30" s="178"/>
      <c r="Q30" s="178"/>
      <c r="R30" s="178"/>
      <c r="S30" s="178"/>
      <c r="U30" s="178"/>
      <c r="V30" s="178"/>
      <c r="W30" s="178"/>
      <c r="X30" s="178"/>
      <c r="Y30" s="178"/>
      <c r="Z30" s="178"/>
      <c r="AB30" s="182"/>
      <c r="AC30" s="178"/>
      <c r="AD30" s="178"/>
      <c r="AE30" s="178"/>
      <c r="AF30" s="178"/>
      <c r="AG30" s="178"/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</row>
    <row r="31" s="177" customFormat="1" ht="15" customHeight="1" spans="1:43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O31" s="179"/>
      <c r="P31" s="178"/>
      <c r="Q31" s="178"/>
      <c r="R31" s="178"/>
      <c r="S31" s="178"/>
      <c r="U31" s="178"/>
      <c r="V31" s="178"/>
      <c r="W31" s="178"/>
      <c r="X31" s="178"/>
      <c r="Y31" s="178"/>
      <c r="Z31" s="178"/>
      <c r="AB31" s="182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</row>
    <row r="32" s="177" customFormat="1" ht="15" customHeight="1" spans="1:43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O32" s="179"/>
      <c r="P32" s="178"/>
      <c r="Q32" s="178"/>
      <c r="R32" s="178"/>
      <c r="S32" s="178"/>
      <c r="U32" s="178"/>
      <c r="V32" s="178"/>
      <c r="W32" s="178"/>
      <c r="X32" s="178"/>
      <c r="Y32" s="178"/>
      <c r="Z32" s="178"/>
      <c r="AB32" s="182"/>
      <c r="AC32" s="178"/>
      <c r="AD32" s="178"/>
      <c r="AE32" s="178"/>
      <c r="AF32" s="178"/>
      <c r="AG32" s="178"/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</row>
    <row r="33" s="177" customFormat="1" ht="15" customHeight="1" spans="1:43">
      <c r="A33" s="178"/>
      <c r="B33" s="178"/>
      <c r="C33" s="178"/>
      <c r="D33" s="178"/>
      <c r="E33" s="178"/>
      <c r="F33" s="178"/>
      <c r="G33" s="178"/>
      <c r="H33" s="178"/>
      <c r="I33" s="178"/>
      <c r="J33" s="178"/>
      <c r="K33" s="178"/>
      <c r="L33" s="178"/>
      <c r="O33" s="179"/>
      <c r="P33" s="178"/>
      <c r="Q33" s="178"/>
      <c r="R33" s="178"/>
      <c r="S33" s="178"/>
      <c r="U33" s="178"/>
      <c r="V33" s="178"/>
      <c r="W33" s="178"/>
      <c r="X33" s="178"/>
      <c r="Y33" s="178"/>
      <c r="Z33" s="178"/>
      <c r="AB33" s="182"/>
      <c r="AC33" s="178"/>
      <c r="AD33" s="178"/>
      <c r="AE33" s="178"/>
      <c r="AF33" s="178"/>
      <c r="AG33" s="178"/>
      <c r="AH33" s="178"/>
      <c r="AI33" s="178"/>
      <c r="AJ33" s="178"/>
      <c r="AK33" s="178"/>
      <c r="AL33" s="178"/>
      <c r="AM33" s="178"/>
      <c r="AN33" s="178"/>
      <c r="AO33" s="178"/>
      <c r="AP33" s="178"/>
      <c r="AQ33" s="178"/>
    </row>
    <row r="34" s="177" customFormat="1" ht="15" customHeight="1" spans="1:43">
      <c r="A34" s="17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O34" s="179"/>
      <c r="P34" s="178"/>
      <c r="Q34" s="178"/>
      <c r="R34" s="178"/>
      <c r="S34" s="178"/>
      <c r="U34" s="178"/>
      <c r="V34" s="178"/>
      <c r="W34" s="178"/>
      <c r="X34" s="178"/>
      <c r="Y34" s="178"/>
      <c r="Z34" s="178"/>
      <c r="AB34" s="182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178"/>
      <c r="AN34" s="178"/>
      <c r="AO34" s="178"/>
      <c r="AP34" s="178"/>
      <c r="AQ34" s="178"/>
    </row>
    <row r="35" s="177" customFormat="1" ht="15" customHeight="1" spans="1:43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78"/>
      <c r="L35" s="178"/>
      <c r="O35" s="179"/>
      <c r="P35" s="178"/>
      <c r="Q35" s="178"/>
      <c r="R35" s="178"/>
      <c r="S35" s="178"/>
      <c r="U35" s="178"/>
      <c r="V35" s="178"/>
      <c r="W35" s="178"/>
      <c r="X35" s="178"/>
      <c r="Y35" s="178"/>
      <c r="Z35" s="178"/>
      <c r="AB35" s="182"/>
      <c r="AC35" s="178"/>
      <c r="AD35" s="178"/>
      <c r="AE35" s="178"/>
      <c r="AF35" s="178"/>
      <c r="AG35" s="178"/>
      <c r="AH35" s="178"/>
      <c r="AI35" s="178"/>
      <c r="AJ35" s="178"/>
      <c r="AK35" s="178"/>
      <c r="AL35" s="178"/>
      <c r="AM35" s="178"/>
      <c r="AN35" s="178"/>
      <c r="AO35" s="178"/>
      <c r="AP35" s="178"/>
      <c r="AQ35" s="178"/>
    </row>
    <row r="36" s="177" customFormat="1" ht="15" customHeight="1" spans="1:43">
      <c r="A36" s="178"/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O36" s="179"/>
      <c r="P36" s="178"/>
      <c r="Q36" s="178"/>
      <c r="R36" s="178"/>
      <c r="S36" s="178"/>
      <c r="U36" s="178"/>
      <c r="V36" s="178"/>
      <c r="W36" s="178"/>
      <c r="X36" s="178"/>
      <c r="Y36" s="178"/>
      <c r="Z36" s="178"/>
      <c r="AB36" s="182"/>
      <c r="AC36" s="178"/>
      <c r="AD36" s="178"/>
      <c r="AE36" s="178"/>
      <c r="AF36" s="178"/>
      <c r="AG36" s="178"/>
      <c r="AH36" s="178"/>
      <c r="AI36" s="178"/>
      <c r="AJ36" s="178"/>
      <c r="AK36" s="178"/>
      <c r="AL36" s="178"/>
      <c r="AM36" s="178"/>
      <c r="AN36" s="178"/>
      <c r="AO36" s="178"/>
      <c r="AP36" s="178"/>
      <c r="AQ36" s="178"/>
    </row>
    <row r="37" s="177" customFormat="1" spans="1:43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O37" s="179"/>
      <c r="P37" s="178"/>
      <c r="Q37" s="178"/>
      <c r="R37" s="178"/>
      <c r="S37" s="178"/>
      <c r="U37" s="178"/>
      <c r="V37" s="178"/>
      <c r="W37" s="178"/>
      <c r="X37" s="178"/>
      <c r="Y37" s="178"/>
      <c r="Z37" s="178"/>
      <c r="AB37" s="182"/>
      <c r="AC37" s="178"/>
      <c r="AD37" s="178"/>
      <c r="AE37" s="178"/>
      <c r="AF37" s="178"/>
      <c r="AG37" s="178"/>
      <c r="AH37" s="178"/>
      <c r="AI37" s="178"/>
      <c r="AJ37" s="178"/>
      <c r="AK37" s="178"/>
      <c r="AL37" s="178"/>
      <c r="AM37" s="178"/>
      <c r="AN37" s="178"/>
      <c r="AO37" s="178"/>
      <c r="AP37" s="178"/>
      <c r="AQ37" s="178"/>
    </row>
    <row r="38" s="177" customFormat="1" spans="1:43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O38" s="179"/>
      <c r="P38" s="178"/>
      <c r="Q38" s="178"/>
      <c r="R38" s="178"/>
      <c r="S38" s="178"/>
      <c r="U38" s="178"/>
      <c r="V38" s="178"/>
      <c r="W38" s="178"/>
      <c r="X38" s="178"/>
      <c r="Y38" s="178"/>
      <c r="Z38" s="178"/>
      <c r="AB38" s="182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</row>
    <row r="39" s="177" customFormat="1" spans="1:43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O39" s="179"/>
      <c r="P39" s="178"/>
      <c r="Q39" s="178"/>
      <c r="R39" s="178"/>
      <c r="S39" s="178"/>
      <c r="U39" s="178"/>
      <c r="V39" s="178"/>
      <c r="W39" s="178"/>
      <c r="X39" s="178"/>
      <c r="Y39" s="178"/>
      <c r="Z39" s="178"/>
      <c r="AB39" s="182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</row>
    <row r="40" s="177" customFormat="1" spans="1:43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O40" s="179"/>
      <c r="P40" s="178"/>
      <c r="Q40" s="178"/>
      <c r="R40" s="178"/>
      <c r="S40" s="178"/>
      <c r="U40" s="178"/>
      <c r="V40" s="178"/>
      <c r="W40" s="178"/>
      <c r="X40" s="178"/>
      <c r="Y40" s="178"/>
      <c r="Z40" s="178"/>
      <c r="AB40" s="182"/>
      <c r="AC40" s="178"/>
      <c r="AD40" s="178"/>
      <c r="AE40" s="178"/>
      <c r="AF40" s="178"/>
      <c r="AG40" s="178"/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</row>
    <row r="41" s="177" customFormat="1" spans="1:43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O41" s="179"/>
      <c r="P41" s="178"/>
      <c r="Q41" s="178"/>
      <c r="R41" s="178"/>
      <c r="S41" s="178"/>
      <c r="U41" s="178"/>
      <c r="V41" s="178"/>
      <c r="W41" s="178"/>
      <c r="X41" s="178"/>
      <c r="Y41" s="178"/>
      <c r="Z41" s="178"/>
      <c r="AB41" s="182"/>
      <c r="AC41" s="178"/>
      <c r="AD41" s="178"/>
      <c r="AE41" s="178"/>
      <c r="AF41" s="178"/>
      <c r="AG41" s="178"/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</row>
    <row r="42" s="177" customFormat="1" spans="1:43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O42" s="179"/>
      <c r="P42" s="178"/>
      <c r="Q42" s="178"/>
      <c r="R42" s="178"/>
      <c r="S42" s="178"/>
      <c r="U42" s="178"/>
      <c r="V42" s="178"/>
      <c r="W42" s="178"/>
      <c r="X42" s="178"/>
      <c r="Y42" s="178"/>
      <c r="Z42" s="178"/>
      <c r="AB42" s="182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</row>
    <row r="43" s="177" customFormat="1" spans="1:43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O43" s="179"/>
      <c r="P43" s="178"/>
      <c r="Q43" s="178"/>
      <c r="R43" s="178"/>
      <c r="S43" s="178"/>
      <c r="U43" s="178"/>
      <c r="V43" s="178"/>
      <c r="W43" s="178"/>
      <c r="X43" s="178"/>
      <c r="Y43" s="178"/>
      <c r="Z43" s="178"/>
      <c r="AB43" s="182"/>
      <c r="AC43" s="178"/>
      <c r="AD43" s="178"/>
      <c r="AE43" s="178"/>
      <c r="AF43" s="178"/>
      <c r="AG43" s="178"/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</row>
    <row r="44" s="177" customFormat="1" spans="1:43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O44" s="179"/>
      <c r="P44" s="178"/>
      <c r="Q44" s="178"/>
      <c r="R44" s="178"/>
      <c r="S44" s="178"/>
      <c r="U44" s="178"/>
      <c r="V44" s="178"/>
      <c r="W44" s="178"/>
      <c r="X44" s="178"/>
      <c r="Y44" s="178"/>
      <c r="Z44" s="178"/>
      <c r="AB44" s="182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</row>
  </sheetData>
  <autoFilter ref="A8:AR25">
    <extLst/>
  </autoFilter>
  <mergeCells count="42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O1:AP6"/>
    <mergeCell ref="A5:N6"/>
  </mergeCells>
  <conditionalFormatting sqref="K9">
    <cfRule type="duplicateValues" dxfId="4" priority="702"/>
    <cfRule type="duplicateValues" dxfId="4" priority="703"/>
  </conditionalFormatting>
  <conditionalFormatting sqref="V9">
    <cfRule type="cellIs" dxfId="6" priority="41" operator="equal">
      <formula>"Y"</formula>
    </cfRule>
    <cfRule type="cellIs" dxfId="5" priority="42" operator="equal">
      <formula>"N"</formula>
    </cfRule>
  </conditionalFormatting>
  <conditionalFormatting sqref="W9">
    <cfRule type="cellIs" dxfId="6" priority="39" operator="equal">
      <formula>"Y"</formula>
    </cfRule>
    <cfRule type="cellIs" dxfId="5" priority="40" operator="equal">
      <formula>"N"</formula>
    </cfRule>
  </conditionalFormatting>
  <conditionalFormatting sqref="K10">
    <cfRule type="duplicateValues" dxfId="4" priority="58"/>
  </conditionalFormatting>
  <conditionalFormatting sqref="V10">
    <cfRule type="cellIs" dxfId="6" priority="56" operator="equal">
      <formula>"Y"</formula>
    </cfRule>
    <cfRule type="cellIs" dxfId="5" priority="57" operator="equal">
      <formula>"N"</formula>
    </cfRule>
  </conditionalFormatting>
  <conditionalFormatting sqref="W10">
    <cfRule type="cellIs" dxfId="6" priority="54" operator="equal">
      <formula>"Y"</formula>
    </cfRule>
    <cfRule type="cellIs" dxfId="5" priority="55" operator="equal">
      <formula>"N"</formula>
    </cfRule>
  </conditionalFormatting>
  <conditionalFormatting sqref="K11">
    <cfRule type="duplicateValues" dxfId="4" priority="121"/>
  </conditionalFormatting>
  <conditionalFormatting sqref="V11">
    <cfRule type="cellIs" dxfId="6" priority="119" operator="equal">
      <formula>"Y"</formula>
    </cfRule>
    <cfRule type="cellIs" dxfId="5" priority="120" operator="equal">
      <formula>"N"</formula>
    </cfRule>
  </conditionalFormatting>
  <conditionalFormatting sqref="W11">
    <cfRule type="cellIs" dxfId="6" priority="117" operator="equal">
      <formula>"Y"</formula>
    </cfRule>
    <cfRule type="cellIs" dxfId="5" priority="118" operator="equal">
      <formula>"N"</formula>
    </cfRule>
  </conditionalFormatting>
  <conditionalFormatting sqref="K12">
    <cfRule type="duplicateValues" dxfId="4" priority="116"/>
  </conditionalFormatting>
  <conditionalFormatting sqref="V12">
    <cfRule type="cellIs" dxfId="6" priority="114" operator="equal">
      <formula>"Y"</formula>
    </cfRule>
    <cfRule type="cellIs" dxfId="5" priority="115" operator="equal">
      <formula>"N"</formula>
    </cfRule>
  </conditionalFormatting>
  <conditionalFormatting sqref="W12">
    <cfRule type="cellIs" dxfId="6" priority="112" operator="equal">
      <formula>"Y"</formula>
    </cfRule>
    <cfRule type="cellIs" dxfId="5" priority="113" operator="equal">
      <formula>"N"</formula>
    </cfRule>
  </conditionalFormatting>
  <conditionalFormatting sqref="K13">
    <cfRule type="duplicateValues" dxfId="4" priority="111"/>
  </conditionalFormatting>
  <conditionalFormatting sqref="V13">
    <cfRule type="cellIs" dxfId="6" priority="109" operator="equal">
      <formula>"Y"</formula>
    </cfRule>
    <cfRule type="cellIs" dxfId="5" priority="110" operator="equal">
      <formula>"N"</formula>
    </cfRule>
  </conditionalFormatting>
  <conditionalFormatting sqref="W13">
    <cfRule type="cellIs" dxfId="6" priority="107" operator="equal">
      <formula>"Y"</formula>
    </cfRule>
    <cfRule type="cellIs" dxfId="5" priority="108" operator="equal">
      <formula>"N"</formula>
    </cfRule>
  </conditionalFormatting>
  <conditionalFormatting sqref="K14">
    <cfRule type="duplicateValues" dxfId="4" priority="106"/>
  </conditionalFormatting>
  <conditionalFormatting sqref="V14">
    <cfRule type="cellIs" dxfId="6" priority="104" operator="equal">
      <formula>"Y"</formula>
    </cfRule>
    <cfRule type="cellIs" dxfId="5" priority="105" operator="equal">
      <formula>"N"</formula>
    </cfRule>
  </conditionalFormatting>
  <conditionalFormatting sqref="W14">
    <cfRule type="cellIs" dxfId="6" priority="102" operator="equal">
      <formula>"Y"</formula>
    </cfRule>
    <cfRule type="cellIs" dxfId="5" priority="103" operator="equal">
      <formula>"N"</formula>
    </cfRule>
  </conditionalFormatting>
  <conditionalFormatting sqref="V15">
    <cfRule type="cellIs" dxfId="6" priority="99" operator="equal">
      <formula>"Y"</formula>
    </cfRule>
    <cfRule type="cellIs" dxfId="5" priority="100" operator="equal">
      <formula>"N"</formula>
    </cfRule>
  </conditionalFormatting>
  <conditionalFormatting sqref="W15">
    <cfRule type="cellIs" dxfId="6" priority="97" operator="equal">
      <formula>"Y"</formula>
    </cfRule>
    <cfRule type="cellIs" dxfId="5" priority="98" operator="equal">
      <formula>"N"</formula>
    </cfRule>
  </conditionalFormatting>
  <conditionalFormatting sqref="V16">
    <cfRule type="cellIs" dxfId="6" priority="89" operator="equal">
      <formula>"Y"</formula>
    </cfRule>
    <cfRule type="cellIs" dxfId="5" priority="90" operator="equal">
      <formula>"N"</formula>
    </cfRule>
  </conditionalFormatting>
  <conditionalFormatting sqref="W16">
    <cfRule type="cellIs" dxfId="6" priority="87" operator="equal">
      <formula>"Y"</formula>
    </cfRule>
    <cfRule type="cellIs" dxfId="5" priority="88" operator="equal">
      <formula>"N"</formula>
    </cfRule>
  </conditionalFormatting>
  <conditionalFormatting sqref="K17">
    <cfRule type="duplicateValues" dxfId="4" priority="77"/>
  </conditionalFormatting>
  <conditionalFormatting sqref="V17">
    <cfRule type="cellIs" dxfId="6" priority="75" operator="equal">
      <formula>"Y"</formula>
    </cfRule>
    <cfRule type="cellIs" dxfId="5" priority="76" operator="equal">
      <formula>"N"</formula>
    </cfRule>
  </conditionalFormatting>
  <conditionalFormatting sqref="W17">
    <cfRule type="cellIs" dxfId="6" priority="73" operator="equal">
      <formula>"Y"</formula>
    </cfRule>
    <cfRule type="cellIs" dxfId="5" priority="74" operator="equal">
      <formula>"N"</formula>
    </cfRule>
  </conditionalFormatting>
  <conditionalFormatting sqref="K18">
    <cfRule type="duplicateValues" dxfId="4" priority="96"/>
  </conditionalFormatting>
  <conditionalFormatting sqref="V18">
    <cfRule type="cellIs" dxfId="6" priority="94" operator="equal">
      <formula>"Y"</formula>
    </cfRule>
    <cfRule type="cellIs" dxfId="5" priority="95" operator="equal">
      <formula>"N"</formula>
    </cfRule>
  </conditionalFormatting>
  <conditionalFormatting sqref="W18">
    <cfRule type="cellIs" dxfId="6" priority="92" operator="equal">
      <formula>"Y"</formula>
    </cfRule>
    <cfRule type="cellIs" dxfId="5" priority="93" operator="equal">
      <formula>"N"</formula>
    </cfRule>
  </conditionalFormatting>
  <conditionalFormatting sqref="K19">
    <cfRule type="duplicateValues" dxfId="4" priority="16"/>
  </conditionalFormatting>
  <conditionalFormatting sqref="V19">
    <cfRule type="cellIs" dxfId="6" priority="13" operator="equal">
      <formula>"Y"</formula>
    </cfRule>
    <cfRule type="cellIs" dxfId="5" priority="14" operator="equal">
      <formula>"N"</formula>
    </cfRule>
  </conditionalFormatting>
  <conditionalFormatting sqref="W19">
    <cfRule type="cellIs" dxfId="6" priority="11" operator="equal">
      <formula>"Y"</formula>
    </cfRule>
    <cfRule type="cellIs" dxfId="5" priority="12" operator="equal">
      <formula>"N"</formula>
    </cfRule>
  </conditionalFormatting>
  <conditionalFormatting sqref="K20">
    <cfRule type="duplicateValues" dxfId="4" priority="15"/>
  </conditionalFormatting>
  <conditionalFormatting sqref="V20">
    <cfRule type="cellIs" dxfId="6" priority="9" operator="equal">
      <formula>"Y"</formula>
    </cfRule>
    <cfRule type="cellIs" dxfId="5" priority="10" operator="equal">
      <formula>"N"</formula>
    </cfRule>
  </conditionalFormatting>
  <conditionalFormatting sqref="W20">
    <cfRule type="cellIs" dxfId="6" priority="7" operator="equal">
      <formula>"Y"</formula>
    </cfRule>
    <cfRule type="cellIs" dxfId="5" priority="8" operator="equal">
      <formula>"N"</formula>
    </cfRule>
  </conditionalFormatting>
  <conditionalFormatting sqref="K21">
    <cfRule type="duplicateValues" dxfId="4" priority="91"/>
  </conditionalFormatting>
  <conditionalFormatting sqref="V21">
    <cfRule type="cellIs" dxfId="6" priority="85" operator="equal">
      <formula>"Y"</formula>
    </cfRule>
    <cfRule type="cellIs" dxfId="5" priority="86" operator="equal">
      <formula>"N"</formula>
    </cfRule>
  </conditionalFormatting>
  <conditionalFormatting sqref="W21">
    <cfRule type="cellIs" dxfId="6" priority="83" operator="equal">
      <formula>"Y"</formula>
    </cfRule>
    <cfRule type="cellIs" dxfId="5" priority="84" operator="equal">
      <formula>"N"</formula>
    </cfRule>
  </conditionalFormatting>
  <conditionalFormatting sqref="V22">
    <cfRule type="cellIs" dxfId="6" priority="80" operator="equal">
      <formula>"Y"</formula>
    </cfRule>
    <cfRule type="cellIs" dxfId="5" priority="81" operator="equal">
      <formula>"N"</formula>
    </cfRule>
  </conditionalFormatting>
  <conditionalFormatting sqref="W22">
    <cfRule type="cellIs" dxfId="6" priority="78" operator="equal">
      <formula>"Y"</formula>
    </cfRule>
    <cfRule type="cellIs" dxfId="5" priority="79" operator="equal">
      <formula>"N"</formula>
    </cfRule>
  </conditionalFormatting>
  <conditionalFormatting sqref="K23">
    <cfRule type="duplicateValues" dxfId="4" priority="49"/>
  </conditionalFormatting>
  <conditionalFormatting sqref="V23">
    <cfRule type="cellIs" dxfId="6" priority="47" operator="equal">
      <formula>"Y"</formula>
    </cfRule>
    <cfRule type="cellIs" dxfId="5" priority="48" operator="equal">
      <formula>"N"</formula>
    </cfRule>
  </conditionalFormatting>
  <conditionalFormatting sqref="W23">
    <cfRule type="cellIs" dxfId="6" priority="45" operator="equal">
      <formula>"Y"</formula>
    </cfRule>
    <cfRule type="cellIs" dxfId="5" priority="46" operator="equal">
      <formula>"N"</formula>
    </cfRule>
  </conditionalFormatting>
  <conditionalFormatting sqref="V24">
    <cfRule type="cellIs" dxfId="6" priority="71" operator="equal">
      <formula>"Y"</formula>
    </cfRule>
    <cfRule type="cellIs" dxfId="5" priority="72" operator="equal">
      <formula>"N"</formula>
    </cfRule>
  </conditionalFormatting>
  <conditionalFormatting sqref="W24">
    <cfRule type="cellIs" dxfId="6" priority="69" operator="equal">
      <formula>"Y"</formula>
    </cfRule>
    <cfRule type="cellIs" dxfId="5" priority="70" operator="equal">
      <formula>"N"</formula>
    </cfRule>
  </conditionalFormatting>
  <conditionalFormatting sqref="K25">
    <cfRule type="duplicateValues" dxfId="4" priority="63"/>
    <cfRule type="duplicateValues" dxfId="4" priority="64"/>
  </conditionalFormatting>
  <conditionalFormatting sqref="V25">
    <cfRule type="cellIs" dxfId="6" priority="61" operator="equal">
      <formula>"Y"</formula>
    </cfRule>
    <cfRule type="cellIs" dxfId="5" priority="62" operator="equal">
      <formula>"N"</formula>
    </cfRule>
  </conditionalFormatting>
  <conditionalFormatting sqref="W25">
    <cfRule type="cellIs" dxfId="6" priority="59" operator="equal">
      <formula>"Y"</formula>
    </cfRule>
    <cfRule type="cellIs" dxfId="5" priority="60" operator="equal">
      <formula>"N"</formula>
    </cfRule>
  </conditionalFormatting>
  <conditionalFormatting sqref="K15:K16">
    <cfRule type="duplicateValues" dxfId="4" priority="101"/>
  </conditionalFormatting>
  <conditionalFormatting sqref="M19:M20">
    <cfRule type="duplicateValues" dxfId="4" priority="6"/>
  </conditionalFormatting>
  <conditionalFormatting sqref="K22 K24">
    <cfRule type="duplicateValues" dxfId="4" priority="82"/>
  </conditionalFormatting>
  <dataValidations count="1">
    <dataValidation type="list" allowBlank="1" showInputMessage="1" showErrorMessage="1" sqref="V9:W25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8" scale="93" fitToHeight="0" orientation="landscape"/>
  <headerFooter>
    <oddFooter>&amp;C第 &amp;P 页，共 &amp;N 页</oddFooter>
  </headerFooter>
  <rowBreaks count="1" manualBreakCount="1">
    <brk id="17" max="43" man="1"/>
  </row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Q68"/>
  <sheetViews>
    <sheetView view="pageBreakPreview" zoomScale="55" zoomScaleNormal="100" workbookViewId="0">
      <pane ySplit="8" topLeftCell="A27" activePane="bottomLeft" state="frozen"/>
      <selection/>
      <selection pane="bottomLeft" activeCell="N31" sqref="N31"/>
    </sheetView>
  </sheetViews>
  <sheetFormatPr defaultColWidth="9" defaultRowHeight="16.5"/>
  <cols>
    <col min="1" max="1" width="4.5" style="7" customWidth="1"/>
    <col min="2" max="11" width="2.62727272727273" style="7" customWidth="1"/>
    <col min="12" max="12" width="13.5" style="7" customWidth="1"/>
    <col min="13" max="13" width="16.5" style="13" customWidth="1"/>
    <col min="14" max="14" width="28.2545454545455" style="13" customWidth="1"/>
    <col min="15" max="15" width="13.7545454545455" style="14" customWidth="1" outlineLevel="1"/>
    <col min="16" max="16" width="4.87272727272727" style="7" customWidth="1" outlineLevel="1"/>
    <col min="17" max="17" width="5.25454545454545" style="7" customWidth="1" outlineLevel="1"/>
    <col min="18" max="18" width="7.37272727272727" style="15" customWidth="1"/>
    <col min="19" max="19" width="6.12727272727273" style="16" hidden="1" customWidth="1" outlineLevel="1"/>
    <col min="20" max="20" width="15.2545454545455" style="17" hidden="1" customWidth="1" outlineLevel="1"/>
    <col min="21" max="21" width="5.75454545454545" style="18" hidden="1" customWidth="1" outlineLevel="1"/>
    <col min="22" max="22" width="8.37272727272727" style="16" hidden="1" customWidth="1" outlineLevel="1"/>
    <col min="23" max="23" width="7.62727272727273" style="16" hidden="1" customWidth="1" outlineLevel="1"/>
    <col min="24" max="24" width="10.2545454545455" style="16" customWidth="1" collapsed="1"/>
    <col min="25" max="25" width="15" style="16" customWidth="1"/>
    <col min="26" max="26" width="10.7545454545455" style="16" hidden="1" customWidth="1" outlineLevel="1"/>
    <col min="27" max="27" width="14.1272727272727" style="13" hidden="1" customWidth="1" outlineLevel="1"/>
    <col min="28" max="28" width="8.25454545454545" style="19" customWidth="1" collapsed="1"/>
    <col min="29" max="29" width="5.12727272727273" style="7" customWidth="1"/>
    <col min="30" max="35" width="10.6272727272727" style="7" customWidth="1" outlineLevel="1"/>
    <col min="36" max="36" width="10.6272727272727" style="20" customWidth="1" outlineLevel="1"/>
    <col min="37" max="37" width="10.6272727272727" style="7" customWidth="1" outlineLevel="1"/>
    <col min="38" max="39" width="10.6272727272727" style="7" customWidth="1"/>
    <col min="40" max="40" width="7.25454545454545" style="7" hidden="1" customWidth="1" outlineLevel="1"/>
    <col min="41" max="41" width="10" style="7" hidden="1" customWidth="1" outlineLevel="1"/>
    <col min="42" max="42" width="10.3727272727273" style="17" customWidth="1" collapsed="1"/>
    <col min="43" max="16384" width="9" style="7"/>
  </cols>
  <sheetData>
    <row r="1" ht="33.75" hidden="1" customHeight="1" outlineLevel="1" spans="1:42">
      <c r="A1" s="21" t="s">
        <v>735</v>
      </c>
      <c r="B1" s="22"/>
      <c r="C1" s="22"/>
      <c r="D1" s="22"/>
      <c r="E1" s="23"/>
      <c r="F1" s="24" t="s">
        <v>131</v>
      </c>
      <c r="G1" s="25"/>
      <c r="H1" s="25"/>
      <c r="I1" s="25"/>
      <c r="J1" s="25"/>
      <c r="K1" s="49"/>
      <c r="L1" s="49"/>
      <c r="M1" s="50" t="s">
        <v>132</v>
      </c>
      <c r="N1" s="50"/>
      <c r="O1" s="51" t="s">
        <v>689</v>
      </c>
      <c r="P1" s="52"/>
      <c r="Q1" s="52"/>
      <c r="R1" s="52"/>
      <c r="S1" s="52"/>
      <c r="T1" s="86"/>
      <c r="U1" s="52"/>
      <c r="V1" s="52"/>
      <c r="W1" s="52"/>
      <c r="X1" s="52"/>
      <c r="Y1" s="52"/>
      <c r="Z1" s="52"/>
      <c r="AA1" s="86"/>
      <c r="AB1" s="86"/>
      <c r="AC1" s="52"/>
      <c r="AD1" s="52"/>
      <c r="AE1" s="52"/>
      <c r="AF1" s="52"/>
      <c r="AG1" s="52"/>
      <c r="AH1" s="52"/>
      <c r="AI1" s="52"/>
      <c r="AJ1" s="128"/>
      <c r="AK1" s="52"/>
      <c r="AL1" s="52"/>
      <c r="AM1" s="52"/>
      <c r="AN1" s="129"/>
      <c r="AO1" s="156"/>
      <c r="AP1" s="157" t="e">
        <f>#REF!</f>
        <v>#REF!</v>
      </c>
    </row>
    <row r="2" s="1" customFormat="1" ht="33.75" hidden="1" customHeight="1" outlineLevel="1" spans="1:42">
      <c r="A2" s="26" t="s">
        <v>134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53"/>
      <c r="N2" s="53"/>
      <c r="O2" s="54"/>
      <c r="P2" s="55"/>
      <c r="Q2" s="55"/>
      <c r="R2" s="55"/>
      <c r="S2" s="55"/>
      <c r="T2" s="87"/>
      <c r="U2" s="55"/>
      <c r="V2" s="55"/>
      <c r="W2" s="55"/>
      <c r="X2" s="55"/>
      <c r="Y2" s="55"/>
      <c r="Z2" s="55"/>
      <c r="AA2" s="87"/>
      <c r="AB2" s="87"/>
      <c r="AC2" s="55"/>
      <c r="AD2" s="55"/>
      <c r="AE2" s="55"/>
      <c r="AF2" s="55"/>
      <c r="AG2" s="55"/>
      <c r="AH2" s="55"/>
      <c r="AI2" s="55"/>
      <c r="AJ2" s="130"/>
      <c r="AK2" s="55"/>
      <c r="AL2" s="55"/>
      <c r="AM2" s="55"/>
      <c r="AN2" s="131"/>
      <c r="AO2" s="156" t="s">
        <v>135</v>
      </c>
      <c r="AP2" s="158" t="s">
        <v>9</v>
      </c>
    </row>
    <row r="3" s="2" customFormat="1" ht="33.75" hidden="1" customHeight="1" outlineLevel="1" spans="1:42">
      <c r="A3" s="27" t="s">
        <v>136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50" t="s">
        <v>421</v>
      </c>
      <c r="N3" s="50"/>
      <c r="O3" s="54"/>
      <c r="P3" s="55"/>
      <c r="Q3" s="55"/>
      <c r="R3" s="55"/>
      <c r="S3" s="55"/>
      <c r="T3" s="87"/>
      <c r="U3" s="55"/>
      <c r="V3" s="55"/>
      <c r="W3" s="55"/>
      <c r="X3" s="55"/>
      <c r="Y3" s="55"/>
      <c r="Z3" s="55"/>
      <c r="AA3" s="87"/>
      <c r="AB3" s="87"/>
      <c r="AC3" s="55"/>
      <c r="AD3" s="55"/>
      <c r="AE3" s="55"/>
      <c r="AF3" s="55"/>
      <c r="AG3" s="55"/>
      <c r="AH3" s="55"/>
      <c r="AI3" s="55"/>
      <c r="AJ3" s="130"/>
      <c r="AK3" s="55"/>
      <c r="AL3" s="55"/>
      <c r="AM3" s="55"/>
      <c r="AN3" s="131"/>
      <c r="AO3" s="156" t="s">
        <v>138</v>
      </c>
      <c r="AP3" s="158" t="s">
        <v>7</v>
      </c>
    </row>
    <row r="4" s="1" customFormat="1" ht="33.75" hidden="1" customHeight="1" outlineLevel="1" spans="1:42">
      <c r="A4" s="28" t="s">
        <v>422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50"/>
      <c r="N4" s="50"/>
      <c r="O4" s="54"/>
      <c r="P4" s="55"/>
      <c r="Q4" s="55"/>
      <c r="R4" s="55"/>
      <c r="S4" s="55"/>
      <c r="T4" s="87"/>
      <c r="U4" s="55"/>
      <c r="V4" s="55"/>
      <c r="W4" s="55"/>
      <c r="X4" s="55"/>
      <c r="Y4" s="55"/>
      <c r="Z4" s="55"/>
      <c r="AA4" s="87"/>
      <c r="AB4" s="87"/>
      <c r="AC4" s="55"/>
      <c r="AD4" s="55"/>
      <c r="AE4" s="55"/>
      <c r="AF4" s="55"/>
      <c r="AG4" s="55"/>
      <c r="AH4" s="55"/>
      <c r="AI4" s="55"/>
      <c r="AJ4" s="130"/>
      <c r="AK4" s="55"/>
      <c r="AL4" s="55"/>
      <c r="AM4" s="55"/>
      <c r="AN4" s="131"/>
      <c r="AO4" s="156" t="s">
        <v>29</v>
      </c>
      <c r="AP4" s="158" t="s">
        <v>7</v>
      </c>
    </row>
    <row r="5" s="1" customFormat="1" ht="33.75" hidden="1" customHeight="1" outlineLevel="1" spans="1:42">
      <c r="A5" s="29" t="s">
        <v>722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56"/>
      <c r="N5" s="57"/>
      <c r="O5" s="54"/>
      <c r="P5" s="55"/>
      <c r="Q5" s="55"/>
      <c r="R5" s="55"/>
      <c r="S5" s="55"/>
      <c r="T5" s="87"/>
      <c r="U5" s="55"/>
      <c r="V5" s="55"/>
      <c r="W5" s="55"/>
      <c r="X5" s="55"/>
      <c r="Y5" s="55"/>
      <c r="Z5" s="55"/>
      <c r="AA5" s="87"/>
      <c r="AB5" s="87"/>
      <c r="AC5" s="55"/>
      <c r="AD5" s="55"/>
      <c r="AE5" s="55"/>
      <c r="AF5" s="55"/>
      <c r="AG5" s="55"/>
      <c r="AH5" s="55"/>
      <c r="AI5" s="55"/>
      <c r="AJ5" s="130"/>
      <c r="AK5" s="55"/>
      <c r="AL5" s="55"/>
      <c r="AM5" s="55"/>
      <c r="AN5" s="131"/>
      <c r="AO5" s="159" t="s">
        <v>141</v>
      </c>
      <c r="AP5" s="160" t="e">
        <f>#REF!</f>
        <v>#REF!</v>
      </c>
    </row>
    <row r="6" s="3" customFormat="1" ht="33.75" hidden="1" customHeight="1" outlineLevel="1" spans="1:42">
      <c r="A6" s="3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58"/>
      <c r="N6" s="59"/>
      <c r="O6" s="60"/>
      <c r="P6" s="61"/>
      <c r="Q6" s="61"/>
      <c r="R6" s="61"/>
      <c r="S6" s="61"/>
      <c r="T6" s="88"/>
      <c r="U6" s="61"/>
      <c r="V6" s="61"/>
      <c r="W6" s="61"/>
      <c r="X6" s="61"/>
      <c r="Y6" s="61"/>
      <c r="Z6" s="61"/>
      <c r="AA6" s="88"/>
      <c r="AB6" s="88"/>
      <c r="AC6" s="61"/>
      <c r="AD6" s="61"/>
      <c r="AE6" s="61"/>
      <c r="AF6" s="61"/>
      <c r="AG6" s="61"/>
      <c r="AH6" s="61"/>
      <c r="AI6" s="61"/>
      <c r="AJ6" s="132"/>
      <c r="AK6" s="61"/>
      <c r="AL6" s="61"/>
      <c r="AM6" s="61"/>
      <c r="AN6" s="133"/>
      <c r="AO6" s="161" t="s">
        <v>142</v>
      </c>
      <c r="AP6" s="162"/>
    </row>
    <row r="7" s="4" customFormat="1" ht="30" customHeight="1" collapsed="1" spans="1:42">
      <c r="A7" s="33" t="s">
        <v>1</v>
      </c>
      <c r="B7" s="34" t="s">
        <v>143</v>
      </c>
      <c r="C7" s="35"/>
      <c r="D7" s="35"/>
      <c r="E7" s="35"/>
      <c r="F7" s="35"/>
      <c r="G7" s="35"/>
      <c r="H7" s="35"/>
      <c r="I7" s="35"/>
      <c r="J7" s="35"/>
      <c r="K7" s="62"/>
      <c r="L7" s="63" t="s">
        <v>144</v>
      </c>
      <c r="M7" s="64" t="s">
        <v>2</v>
      </c>
      <c r="N7" s="63" t="s">
        <v>135</v>
      </c>
      <c r="O7" s="63" t="s">
        <v>145</v>
      </c>
      <c r="P7" s="63" t="s">
        <v>146</v>
      </c>
      <c r="Q7" s="63" t="s">
        <v>147</v>
      </c>
      <c r="R7" s="63" t="s">
        <v>23</v>
      </c>
      <c r="S7" s="64" t="s">
        <v>148</v>
      </c>
      <c r="T7" s="63" t="s">
        <v>149</v>
      </c>
      <c r="U7" s="64" t="s">
        <v>150</v>
      </c>
      <c r="V7" s="64" t="s">
        <v>151</v>
      </c>
      <c r="W7" s="89" t="s">
        <v>152</v>
      </c>
      <c r="X7" s="89" t="s">
        <v>153</v>
      </c>
      <c r="Y7" s="89" t="s">
        <v>154</v>
      </c>
      <c r="Z7" s="89" t="s">
        <v>155</v>
      </c>
      <c r="AA7" s="63" t="s">
        <v>156</v>
      </c>
      <c r="AB7" s="108" t="s">
        <v>157</v>
      </c>
      <c r="AC7" s="63" t="s">
        <v>158</v>
      </c>
      <c r="AD7" s="109" t="s">
        <v>159</v>
      </c>
      <c r="AE7" s="110" t="s">
        <v>160</v>
      </c>
      <c r="AF7" s="111"/>
      <c r="AG7" s="134"/>
      <c r="AH7" s="135" t="s">
        <v>161</v>
      </c>
      <c r="AI7" s="136" t="s">
        <v>162</v>
      </c>
      <c r="AJ7" s="137" t="s">
        <v>163</v>
      </c>
      <c r="AK7" s="135" t="s">
        <v>164</v>
      </c>
      <c r="AL7" s="37" t="s">
        <v>167</v>
      </c>
      <c r="AM7" s="37" t="s">
        <v>168</v>
      </c>
      <c r="AN7" s="138" t="s">
        <v>142</v>
      </c>
      <c r="AO7" s="163" t="s">
        <v>30</v>
      </c>
      <c r="AP7" s="164" t="s">
        <v>169</v>
      </c>
    </row>
    <row r="8" s="4" customFormat="1" ht="30" customHeight="1" spans="1:42">
      <c r="A8" s="36"/>
      <c r="B8" s="37">
        <v>0</v>
      </c>
      <c r="C8" s="37">
        <v>1</v>
      </c>
      <c r="D8" s="37">
        <v>2</v>
      </c>
      <c r="E8" s="37">
        <v>3</v>
      </c>
      <c r="F8" s="37">
        <v>4</v>
      </c>
      <c r="G8" s="37">
        <v>5</v>
      </c>
      <c r="H8" s="37">
        <v>6</v>
      </c>
      <c r="I8" s="37">
        <v>7</v>
      </c>
      <c r="J8" s="37">
        <v>8</v>
      </c>
      <c r="K8" s="65">
        <v>9</v>
      </c>
      <c r="L8" s="66"/>
      <c r="M8" s="67"/>
      <c r="N8" s="66"/>
      <c r="O8" s="66"/>
      <c r="P8" s="66"/>
      <c r="Q8" s="66"/>
      <c r="R8" s="66"/>
      <c r="S8" s="67"/>
      <c r="T8" s="66"/>
      <c r="U8" s="67"/>
      <c r="V8" s="67"/>
      <c r="W8" s="90"/>
      <c r="X8" s="90"/>
      <c r="Y8" s="90"/>
      <c r="Z8" s="90"/>
      <c r="AA8" s="66"/>
      <c r="AB8" s="112"/>
      <c r="AC8" s="66"/>
      <c r="AD8" s="113"/>
      <c r="AE8" s="114" t="s">
        <v>170</v>
      </c>
      <c r="AF8" s="114" t="s">
        <v>171</v>
      </c>
      <c r="AG8" s="114" t="s">
        <v>172</v>
      </c>
      <c r="AH8" s="139"/>
      <c r="AI8" s="140"/>
      <c r="AJ8" s="141"/>
      <c r="AK8" s="139"/>
      <c r="AL8" s="37"/>
      <c r="AM8" s="37"/>
      <c r="AN8" s="106"/>
      <c r="AO8" s="71"/>
      <c r="AP8" s="165"/>
    </row>
    <row r="9" s="5" customFormat="1" ht="39.95" customHeight="1" spans="1:42">
      <c r="A9" s="36">
        <v>15</v>
      </c>
      <c r="B9" s="37"/>
      <c r="C9" s="38">
        <v>1</v>
      </c>
      <c r="D9" s="38"/>
      <c r="E9" s="39"/>
      <c r="F9" s="39"/>
      <c r="G9" s="38"/>
      <c r="H9" s="38"/>
      <c r="I9" s="38"/>
      <c r="J9" s="68"/>
      <c r="K9" s="68"/>
      <c r="L9" s="69" t="s">
        <v>701</v>
      </c>
      <c r="M9" s="69" t="s">
        <v>701</v>
      </c>
      <c r="N9" s="38" t="s">
        <v>702</v>
      </c>
      <c r="O9" s="70" t="s">
        <v>286</v>
      </c>
      <c r="P9" s="39" t="s">
        <v>79</v>
      </c>
      <c r="Q9" s="37" t="s">
        <v>177</v>
      </c>
      <c r="R9" s="91"/>
      <c r="S9" s="92" t="s">
        <v>79</v>
      </c>
      <c r="T9" s="69" t="s">
        <v>189</v>
      </c>
      <c r="U9" s="73" t="s">
        <v>182</v>
      </c>
      <c r="V9" s="67" t="s">
        <v>178</v>
      </c>
      <c r="W9" s="93" t="s">
        <v>179</v>
      </c>
      <c r="X9" s="39" t="s">
        <v>197</v>
      </c>
      <c r="Y9" s="38" t="s">
        <v>181</v>
      </c>
      <c r="Z9" s="37" t="s">
        <v>182</v>
      </c>
      <c r="AA9" s="37" t="s">
        <v>182</v>
      </c>
      <c r="AB9" s="115" t="e">
        <f>AB10+AB25+AB43+AB44+AB45+AB46+AB47</f>
        <v>#REF!</v>
      </c>
      <c r="AC9" s="66"/>
      <c r="AD9" s="68" t="s">
        <v>234</v>
      </c>
      <c r="AE9" s="116"/>
      <c r="AF9" s="116"/>
      <c r="AG9" s="116"/>
      <c r="AH9" s="142"/>
      <c r="AI9" s="143"/>
      <c r="AJ9" s="116">
        <v>10</v>
      </c>
      <c r="AK9" s="142"/>
      <c r="AL9" s="144" t="s">
        <v>184</v>
      </c>
      <c r="AM9" s="144" t="s">
        <v>235</v>
      </c>
      <c r="AN9" s="144"/>
      <c r="AO9" s="71"/>
      <c r="AP9" s="166">
        <v>1</v>
      </c>
    </row>
    <row r="10" s="5" customFormat="1" ht="39.95" customHeight="1" spans="1:42">
      <c r="A10" s="36"/>
      <c r="B10" s="37"/>
      <c r="C10" s="38"/>
      <c r="D10" s="38">
        <v>2</v>
      </c>
      <c r="E10" s="39"/>
      <c r="F10" s="39"/>
      <c r="G10" s="38"/>
      <c r="H10" s="38"/>
      <c r="I10" s="38"/>
      <c r="J10" s="68"/>
      <c r="K10" s="68"/>
      <c r="L10" s="69"/>
      <c r="M10" s="69"/>
      <c r="N10" s="38" t="s">
        <v>736</v>
      </c>
      <c r="O10" s="70"/>
      <c r="P10" s="39"/>
      <c r="Q10" s="37" t="s">
        <v>251</v>
      </c>
      <c r="R10" s="91"/>
      <c r="S10" s="92"/>
      <c r="T10" s="69"/>
      <c r="U10" s="73"/>
      <c r="V10" s="67"/>
      <c r="W10" s="93" t="s">
        <v>179</v>
      </c>
      <c r="X10" s="39" t="s">
        <v>197</v>
      </c>
      <c r="Y10" s="38" t="s">
        <v>181</v>
      </c>
      <c r="Z10" s="37" t="s">
        <v>182</v>
      </c>
      <c r="AA10" s="37" t="s">
        <v>182</v>
      </c>
      <c r="AB10" s="115" t="e">
        <f>AB11+AB13+AB19+AB20+AB21+AB24</f>
        <v>#REF!</v>
      </c>
      <c r="AC10" s="68" t="s">
        <v>182</v>
      </c>
      <c r="AD10" s="68" t="s">
        <v>234</v>
      </c>
      <c r="AE10" s="116"/>
      <c r="AF10" s="116"/>
      <c r="AG10" s="116"/>
      <c r="AH10" s="142"/>
      <c r="AI10" s="143"/>
      <c r="AJ10" s="116">
        <v>46</v>
      </c>
      <c r="AK10" s="142"/>
      <c r="AL10" s="144" t="s">
        <v>184</v>
      </c>
      <c r="AM10" s="144" t="s">
        <v>235</v>
      </c>
      <c r="AN10" s="144"/>
      <c r="AO10" s="71"/>
      <c r="AP10" s="166">
        <v>1</v>
      </c>
    </row>
    <row r="11" ht="39.95" customHeight="1" spans="1:42">
      <c r="A11" s="36">
        <v>17</v>
      </c>
      <c r="B11" s="37"/>
      <c r="C11" s="38"/>
      <c r="D11" s="38"/>
      <c r="E11" s="39">
        <v>3</v>
      </c>
      <c r="F11" s="39"/>
      <c r="G11" s="38"/>
      <c r="H11" s="38"/>
      <c r="I11" s="38"/>
      <c r="J11" s="68"/>
      <c r="K11" s="68"/>
      <c r="L11" s="68"/>
      <c r="M11" s="69" t="s">
        <v>737</v>
      </c>
      <c r="N11" s="38" t="s">
        <v>738</v>
      </c>
      <c r="O11" s="70" t="s">
        <v>286</v>
      </c>
      <c r="P11" s="39" t="s">
        <v>95</v>
      </c>
      <c r="Q11" s="37" t="s">
        <v>177</v>
      </c>
      <c r="R11" s="91"/>
      <c r="S11" s="92" t="s">
        <v>79</v>
      </c>
      <c r="T11" s="69" t="s">
        <v>189</v>
      </c>
      <c r="U11" s="73" t="s">
        <v>182</v>
      </c>
      <c r="V11" s="67" t="s">
        <v>178</v>
      </c>
      <c r="W11" s="93" t="s">
        <v>179</v>
      </c>
      <c r="X11" s="39" t="s">
        <v>197</v>
      </c>
      <c r="Y11" s="38" t="s">
        <v>181</v>
      </c>
      <c r="Z11" s="37" t="s">
        <v>182</v>
      </c>
      <c r="AA11" s="37" t="s">
        <v>182</v>
      </c>
      <c r="AB11" s="115" t="e">
        <f>AB12+#REF!</f>
        <v>#REF!</v>
      </c>
      <c r="AC11" s="66"/>
      <c r="AD11" s="68" t="s">
        <v>234</v>
      </c>
      <c r="AE11" s="116"/>
      <c r="AF11" s="116"/>
      <c r="AG11" s="116"/>
      <c r="AH11" s="142"/>
      <c r="AI11" s="143"/>
      <c r="AJ11" s="116">
        <v>6</v>
      </c>
      <c r="AK11" s="142"/>
      <c r="AL11" s="66" t="s">
        <v>190</v>
      </c>
      <c r="AM11" s="144"/>
      <c r="AN11" s="144"/>
      <c r="AO11" s="71"/>
      <c r="AP11" s="166">
        <v>1</v>
      </c>
    </row>
    <row r="12" ht="39.95" customHeight="1" spans="1:42">
      <c r="A12" s="36">
        <v>18</v>
      </c>
      <c r="B12" s="37"/>
      <c r="C12" s="38"/>
      <c r="D12" s="38"/>
      <c r="E12" s="39"/>
      <c r="F12" s="39">
        <v>4</v>
      </c>
      <c r="G12" s="38"/>
      <c r="H12" s="38"/>
      <c r="I12" s="38"/>
      <c r="J12" s="68"/>
      <c r="K12" s="68"/>
      <c r="L12" s="68" t="s">
        <v>520</v>
      </c>
      <c r="M12" s="69" t="s">
        <v>521</v>
      </c>
      <c r="N12" s="38" t="s">
        <v>739</v>
      </c>
      <c r="O12" s="70" t="s">
        <v>244</v>
      </c>
      <c r="P12" s="39" t="s">
        <v>95</v>
      </c>
      <c r="Q12" s="37" t="s">
        <v>177</v>
      </c>
      <c r="R12" s="91"/>
      <c r="S12" s="92" t="s">
        <v>79</v>
      </c>
      <c r="T12" s="69" t="s">
        <v>189</v>
      </c>
      <c r="U12" s="73" t="s">
        <v>182</v>
      </c>
      <c r="V12" s="67" t="s">
        <v>179</v>
      </c>
      <c r="W12" s="93" t="s">
        <v>178</v>
      </c>
      <c r="X12" s="37" t="s">
        <v>267</v>
      </c>
      <c r="Y12" s="38" t="s">
        <v>523</v>
      </c>
      <c r="Z12" s="73" t="s">
        <v>269</v>
      </c>
      <c r="AA12" s="37" t="s">
        <v>524</v>
      </c>
      <c r="AB12" s="115">
        <v>0.2944</v>
      </c>
      <c r="AC12" s="66"/>
      <c r="AD12" s="68" t="s">
        <v>271</v>
      </c>
      <c r="AE12" s="116">
        <v>285</v>
      </c>
      <c r="AF12" s="116">
        <v>79</v>
      </c>
      <c r="AG12" s="116">
        <v>2.5</v>
      </c>
      <c r="AH12" s="142">
        <f>AE12*AF12*AG12*7860/1000000000</f>
        <v>0.44241975</v>
      </c>
      <c r="AI12" s="143">
        <f>AB12/AH12</f>
        <v>0.665431414397752</v>
      </c>
      <c r="AJ12" s="116"/>
      <c r="AK12" s="142"/>
      <c r="AL12" s="144" t="s">
        <v>211</v>
      </c>
      <c r="AM12" s="144" t="s">
        <v>526</v>
      </c>
      <c r="AN12" s="144"/>
      <c r="AO12" s="71"/>
      <c r="AP12" s="166">
        <v>1</v>
      </c>
    </row>
    <row r="13" ht="39.95" customHeight="1" spans="1:42">
      <c r="A13" s="36">
        <v>36</v>
      </c>
      <c r="B13" s="37"/>
      <c r="C13" s="38"/>
      <c r="D13" s="38"/>
      <c r="E13" s="39">
        <v>3</v>
      </c>
      <c r="F13" s="39"/>
      <c r="G13" s="38"/>
      <c r="H13" s="38"/>
      <c r="I13" s="38"/>
      <c r="J13" s="68"/>
      <c r="K13" s="68"/>
      <c r="L13" s="68" t="s">
        <v>543</v>
      </c>
      <c r="M13" s="69" t="s">
        <v>544</v>
      </c>
      <c r="N13" s="38" t="s">
        <v>545</v>
      </c>
      <c r="O13" s="70" t="s">
        <v>196</v>
      </c>
      <c r="P13" s="39" t="s">
        <v>79</v>
      </c>
      <c r="Q13" s="37" t="s">
        <v>177</v>
      </c>
      <c r="R13" s="91"/>
      <c r="S13" s="92" t="s">
        <v>42</v>
      </c>
      <c r="T13" s="69" t="s">
        <v>189</v>
      </c>
      <c r="U13" s="73" t="s">
        <v>182</v>
      </c>
      <c r="V13" s="93" t="s">
        <v>179</v>
      </c>
      <c r="W13" s="67" t="s">
        <v>178</v>
      </c>
      <c r="X13" s="39" t="s">
        <v>197</v>
      </c>
      <c r="Y13" s="38" t="s">
        <v>181</v>
      </c>
      <c r="Z13" s="73" t="s">
        <v>182</v>
      </c>
      <c r="AA13" s="37" t="s">
        <v>182</v>
      </c>
      <c r="AB13" s="115">
        <f>AB14+AB16*AP15+AB16+AB17+AB18</f>
        <v>0.4379</v>
      </c>
      <c r="AC13" s="66"/>
      <c r="AD13" s="68" t="s">
        <v>234</v>
      </c>
      <c r="AE13" s="116"/>
      <c r="AF13" s="116"/>
      <c r="AG13" s="116"/>
      <c r="AH13" s="142"/>
      <c r="AI13" s="143"/>
      <c r="AJ13" s="116">
        <v>8</v>
      </c>
      <c r="AK13" s="142"/>
      <c r="AL13" s="144" t="s">
        <v>211</v>
      </c>
      <c r="AM13" s="144" t="s">
        <v>327</v>
      </c>
      <c r="AN13" s="144"/>
      <c r="AO13" s="71"/>
      <c r="AP13" s="166">
        <v>1</v>
      </c>
    </row>
    <row r="14" ht="39.95" customHeight="1" spans="1:42">
      <c r="A14" s="36">
        <v>37</v>
      </c>
      <c r="B14" s="37"/>
      <c r="C14" s="38"/>
      <c r="D14" s="38"/>
      <c r="E14" s="39"/>
      <c r="F14" s="39">
        <v>4</v>
      </c>
      <c r="G14" s="38"/>
      <c r="H14" s="38"/>
      <c r="I14" s="38"/>
      <c r="J14" s="68"/>
      <c r="K14" s="68"/>
      <c r="L14" s="68"/>
      <c r="M14" s="69" t="s">
        <v>546</v>
      </c>
      <c r="N14" s="38" t="s">
        <v>547</v>
      </c>
      <c r="O14" s="70" t="s">
        <v>196</v>
      </c>
      <c r="P14" s="39" t="s">
        <v>95</v>
      </c>
      <c r="Q14" s="37" t="s">
        <v>177</v>
      </c>
      <c r="R14" s="91"/>
      <c r="S14" s="92" t="s">
        <v>42</v>
      </c>
      <c r="T14" s="69" t="s">
        <v>189</v>
      </c>
      <c r="U14" s="73" t="s">
        <v>182</v>
      </c>
      <c r="V14" s="93" t="s">
        <v>179</v>
      </c>
      <c r="W14" s="67" t="s">
        <v>178</v>
      </c>
      <c r="X14" s="37" t="s">
        <v>330</v>
      </c>
      <c r="Y14" s="38" t="s">
        <v>340</v>
      </c>
      <c r="Z14" s="73" t="s">
        <v>247</v>
      </c>
      <c r="AA14" s="37" t="s">
        <v>548</v>
      </c>
      <c r="AB14" s="115">
        <v>0.059</v>
      </c>
      <c r="AC14" s="66"/>
      <c r="AD14" s="68" t="s">
        <v>210</v>
      </c>
      <c r="AE14" s="116">
        <f t="shared" ref="AE14:AE18" si="0">AB14/0.154*1000</f>
        <v>383.116883116883</v>
      </c>
      <c r="AF14" s="116">
        <v>5</v>
      </c>
      <c r="AG14" s="116"/>
      <c r="AH14" s="142">
        <f t="shared" ref="AH14:AH18" si="1">AE14*0.154/1000</f>
        <v>0.059</v>
      </c>
      <c r="AI14" s="143">
        <f t="shared" ref="AI13:AI20" si="2">AB14/AH14</f>
        <v>1</v>
      </c>
      <c r="AJ14" s="116"/>
      <c r="AK14" s="142"/>
      <c r="AL14" s="145"/>
      <c r="AM14" s="145"/>
      <c r="AN14" s="144"/>
      <c r="AO14" s="71"/>
      <c r="AP14" s="166">
        <v>1</v>
      </c>
    </row>
    <row r="15" s="6" customFormat="1" ht="39.95" customHeight="1" spans="1:42">
      <c r="A15" s="36">
        <v>38</v>
      </c>
      <c r="B15" s="37"/>
      <c r="C15" s="38"/>
      <c r="D15" s="38"/>
      <c r="E15" s="39"/>
      <c r="F15" s="39">
        <v>4</v>
      </c>
      <c r="G15" s="38"/>
      <c r="H15" s="38"/>
      <c r="I15" s="38"/>
      <c r="J15" s="68"/>
      <c r="K15" s="68"/>
      <c r="L15" s="68"/>
      <c r="M15" s="69" t="s">
        <v>549</v>
      </c>
      <c r="N15" s="38" t="s">
        <v>550</v>
      </c>
      <c r="O15" s="70" t="s">
        <v>196</v>
      </c>
      <c r="P15" s="39" t="s">
        <v>95</v>
      </c>
      <c r="Q15" s="37" t="s">
        <v>177</v>
      </c>
      <c r="R15" s="91"/>
      <c r="S15" s="92" t="s">
        <v>42</v>
      </c>
      <c r="T15" s="69" t="s">
        <v>189</v>
      </c>
      <c r="U15" s="73" t="s">
        <v>182</v>
      </c>
      <c r="V15" s="93" t="s">
        <v>179</v>
      </c>
      <c r="W15" s="67" t="s">
        <v>178</v>
      </c>
      <c r="X15" s="37" t="s">
        <v>330</v>
      </c>
      <c r="Y15" s="38" t="s">
        <v>340</v>
      </c>
      <c r="Z15" s="73" t="s">
        <v>247</v>
      </c>
      <c r="AA15" s="37" t="s">
        <v>551</v>
      </c>
      <c r="AB15" s="115">
        <v>0.0654</v>
      </c>
      <c r="AC15" s="66"/>
      <c r="AD15" s="68" t="s">
        <v>210</v>
      </c>
      <c r="AE15" s="116">
        <f t="shared" si="0"/>
        <v>424.675324675325</v>
      </c>
      <c r="AF15" s="116">
        <v>5</v>
      </c>
      <c r="AG15" s="116"/>
      <c r="AH15" s="142">
        <f t="shared" si="1"/>
        <v>0.0654</v>
      </c>
      <c r="AI15" s="143">
        <f t="shared" si="2"/>
        <v>1</v>
      </c>
      <c r="AJ15" s="116"/>
      <c r="AK15" s="142"/>
      <c r="AL15" s="145"/>
      <c r="AM15" s="145"/>
      <c r="AN15" s="144"/>
      <c r="AO15" s="71"/>
      <c r="AP15" s="166">
        <v>2</v>
      </c>
    </row>
    <row r="16" s="6" customFormat="1" ht="39.95" customHeight="1" spans="1:42">
      <c r="A16" s="36">
        <v>39</v>
      </c>
      <c r="B16" s="37"/>
      <c r="C16" s="38"/>
      <c r="D16" s="38"/>
      <c r="E16" s="39"/>
      <c r="F16" s="39">
        <v>4</v>
      </c>
      <c r="G16" s="38"/>
      <c r="H16" s="38"/>
      <c r="I16" s="38"/>
      <c r="J16" s="68"/>
      <c r="K16" s="68"/>
      <c r="L16" s="68"/>
      <c r="M16" s="69" t="s">
        <v>552</v>
      </c>
      <c r="N16" s="38" t="s">
        <v>553</v>
      </c>
      <c r="O16" s="70" t="s">
        <v>196</v>
      </c>
      <c r="P16" s="39" t="s">
        <v>95</v>
      </c>
      <c r="Q16" s="37" t="s">
        <v>177</v>
      </c>
      <c r="R16" s="91"/>
      <c r="S16" s="92" t="s">
        <v>42</v>
      </c>
      <c r="T16" s="69" t="s">
        <v>189</v>
      </c>
      <c r="U16" s="73" t="s">
        <v>182</v>
      </c>
      <c r="V16" s="93" t="s">
        <v>179</v>
      </c>
      <c r="W16" s="67" t="s">
        <v>178</v>
      </c>
      <c r="X16" s="37" t="s">
        <v>330</v>
      </c>
      <c r="Y16" s="38" t="s">
        <v>340</v>
      </c>
      <c r="Z16" s="73" t="s">
        <v>247</v>
      </c>
      <c r="AA16" s="37" t="s">
        <v>555</v>
      </c>
      <c r="AB16" s="115">
        <v>0.0887</v>
      </c>
      <c r="AC16" s="66"/>
      <c r="AD16" s="68" t="s">
        <v>210</v>
      </c>
      <c r="AE16" s="116">
        <f t="shared" si="0"/>
        <v>575.974025974026</v>
      </c>
      <c r="AF16" s="116">
        <v>5</v>
      </c>
      <c r="AG16" s="116"/>
      <c r="AH16" s="142">
        <f t="shared" si="1"/>
        <v>0.0887</v>
      </c>
      <c r="AI16" s="143">
        <f t="shared" si="2"/>
        <v>1</v>
      </c>
      <c r="AJ16" s="116"/>
      <c r="AK16" s="142"/>
      <c r="AL16" s="145"/>
      <c r="AM16" s="145"/>
      <c r="AN16" s="144"/>
      <c r="AO16" s="71"/>
      <c r="AP16" s="166">
        <v>1</v>
      </c>
    </row>
    <row r="17" ht="39.95" customHeight="1" spans="1:42">
      <c r="A17" s="36">
        <v>40</v>
      </c>
      <c r="B17" s="37"/>
      <c r="C17" s="38"/>
      <c r="D17" s="38"/>
      <c r="E17" s="39"/>
      <c r="F17" s="39">
        <v>4</v>
      </c>
      <c r="G17" s="38"/>
      <c r="H17" s="38"/>
      <c r="I17" s="38"/>
      <c r="J17" s="68"/>
      <c r="K17" s="68"/>
      <c r="L17" s="68"/>
      <c r="M17" s="69" t="s">
        <v>356</v>
      </c>
      <c r="N17" s="38" t="s">
        <v>357</v>
      </c>
      <c r="O17" s="70" t="s">
        <v>244</v>
      </c>
      <c r="P17" s="39" t="s">
        <v>95</v>
      </c>
      <c r="Q17" s="37" t="s">
        <v>177</v>
      </c>
      <c r="R17" s="91"/>
      <c r="S17" s="92" t="s">
        <v>42</v>
      </c>
      <c r="T17" s="69" t="s">
        <v>189</v>
      </c>
      <c r="U17" s="73" t="s">
        <v>182</v>
      </c>
      <c r="V17" s="67" t="s">
        <v>179</v>
      </c>
      <c r="W17" s="93" t="s">
        <v>178</v>
      </c>
      <c r="X17" s="37" t="s">
        <v>330</v>
      </c>
      <c r="Y17" s="38" t="s">
        <v>340</v>
      </c>
      <c r="Z17" s="73" t="s">
        <v>247</v>
      </c>
      <c r="AA17" s="37" t="s">
        <v>358</v>
      </c>
      <c r="AB17" s="115">
        <v>0.0241</v>
      </c>
      <c r="AC17" s="66"/>
      <c r="AD17" s="68" t="s">
        <v>210</v>
      </c>
      <c r="AE17" s="116">
        <f t="shared" si="0"/>
        <v>156.493506493506</v>
      </c>
      <c r="AF17" s="116">
        <v>5</v>
      </c>
      <c r="AG17" s="116"/>
      <c r="AH17" s="142">
        <f t="shared" si="1"/>
        <v>0.0241</v>
      </c>
      <c r="AI17" s="143">
        <f t="shared" si="2"/>
        <v>1</v>
      </c>
      <c r="AJ17" s="116"/>
      <c r="AK17" s="142"/>
      <c r="AL17" s="145"/>
      <c r="AM17" s="145"/>
      <c r="AN17" s="144"/>
      <c r="AO17" s="71"/>
      <c r="AP17" s="166">
        <v>1</v>
      </c>
    </row>
    <row r="18" ht="39.95" customHeight="1" spans="1:42">
      <c r="A18" s="36">
        <v>41</v>
      </c>
      <c r="B18" s="37"/>
      <c r="C18" s="38"/>
      <c r="D18" s="38"/>
      <c r="E18" s="39"/>
      <c r="F18" s="39">
        <v>4</v>
      </c>
      <c r="G18" s="38"/>
      <c r="H18" s="38"/>
      <c r="I18" s="38"/>
      <c r="J18" s="68"/>
      <c r="K18" s="68"/>
      <c r="L18" s="68"/>
      <c r="M18" s="69" t="s">
        <v>556</v>
      </c>
      <c r="N18" s="38" t="s">
        <v>557</v>
      </c>
      <c r="O18" s="70" t="s">
        <v>196</v>
      </c>
      <c r="P18" s="39" t="s">
        <v>95</v>
      </c>
      <c r="Q18" s="37" t="s">
        <v>177</v>
      </c>
      <c r="R18" s="91"/>
      <c r="S18" s="92" t="s">
        <v>42</v>
      </c>
      <c r="T18" s="69" t="s">
        <v>189</v>
      </c>
      <c r="U18" s="73" t="s">
        <v>182</v>
      </c>
      <c r="V18" s="93" t="s">
        <v>179</v>
      </c>
      <c r="W18" s="67" t="s">
        <v>178</v>
      </c>
      <c r="X18" s="37" t="s">
        <v>330</v>
      </c>
      <c r="Y18" s="38" t="s">
        <v>340</v>
      </c>
      <c r="Z18" s="73" t="s">
        <v>247</v>
      </c>
      <c r="AA18" s="37" t="s">
        <v>555</v>
      </c>
      <c r="AB18" s="115">
        <v>0.0887</v>
      </c>
      <c r="AC18" s="66"/>
      <c r="AD18" s="68" t="s">
        <v>210</v>
      </c>
      <c r="AE18" s="116">
        <f t="shared" si="0"/>
        <v>575.974025974026</v>
      </c>
      <c r="AF18" s="116">
        <v>5</v>
      </c>
      <c r="AG18" s="116"/>
      <c r="AH18" s="142">
        <f t="shared" si="1"/>
        <v>0.0887</v>
      </c>
      <c r="AI18" s="143">
        <f t="shared" si="2"/>
        <v>1</v>
      </c>
      <c r="AJ18" s="116"/>
      <c r="AK18" s="142"/>
      <c r="AL18" s="145"/>
      <c r="AM18" s="145"/>
      <c r="AN18" s="144"/>
      <c r="AO18" s="71"/>
      <c r="AP18" s="166">
        <v>1</v>
      </c>
    </row>
    <row r="19" ht="39.95" customHeight="1" spans="1:42">
      <c r="A19" s="36">
        <v>42</v>
      </c>
      <c r="B19" s="40"/>
      <c r="C19" s="41"/>
      <c r="D19" s="38"/>
      <c r="E19" s="39">
        <v>3</v>
      </c>
      <c r="F19" s="39"/>
      <c r="G19" s="38"/>
      <c r="H19" s="38"/>
      <c r="I19" s="38"/>
      <c r="J19" s="68"/>
      <c r="K19" s="68"/>
      <c r="L19" s="68" t="s">
        <v>618</v>
      </c>
      <c r="M19" s="69" t="s">
        <v>615</v>
      </c>
      <c r="N19" s="38" t="s">
        <v>616</v>
      </c>
      <c r="O19" s="70" t="s">
        <v>196</v>
      </c>
      <c r="P19" s="39" t="s">
        <v>95</v>
      </c>
      <c r="Q19" s="37" t="s">
        <v>177</v>
      </c>
      <c r="R19" s="94"/>
      <c r="S19" s="92" t="s">
        <v>42</v>
      </c>
      <c r="T19" s="69" t="s">
        <v>189</v>
      </c>
      <c r="U19" s="73" t="s">
        <v>182</v>
      </c>
      <c r="V19" s="93" t="s">
        <v>179</v>
      </c>
      <c r="W19" s="67" t="s">
        <v>178</v>
      </c>
      <c r="X19" s="37" t="s">
        <v>330</v>
      </c>
      <c r="Y19" s="38" t="s">
        <v>331</v>
      </c>
      <c r="Z19" s="73" t="s">
        <v>247</v>
      </c>
      <c r="AA19" s="37" t="s">
        <v>617</v>
      </c>
      <c r="AB19" s="115">
        <v>0.1914</v>
      </c>
      <c r="AC19" s="66"/>
      <c r="AD19" s="68" t="s">
        <v>210</v>
      </c>
      <c r="AE19" s="116">
        <f>AB19/0.395*1000</f>
        <v>484.556962025316</v>
      </c>
      <c r="AF19" s="116">
        <v>5</v>
      </c>
      <c r="AG19" s="116"/>
      <c r="AH19" s="142">
        <f>AE19*0.395/1000</f>
        <v>0.1914</v>
      </c>
      <c r="AI19" s="143">
        <f t="shared" si="2"/>
        <v>1</v>
      </c>
      <c r="AJ19" s="116"/>
      <c r="AK19" s="142"/>
      <c r="AL19" s="144" t="s">
        <v>211</v>
      </c>
      <c r="AM19" s="144" t="s">
        <v>327</v>
      </c>
      <c r="AN19" s="144"/>
      <c r="AO19" s="71"/>
      <c r="AP19" s="166">
        <v>1</v>
      </c>
    </row>
    <row r="20" ht="39.95" customHeight="1" spans="1:42">
      <c r="A20" s="36">
        <v>43</v>
      </c>
      <c r="B20" s="40"/>
      <c r="C20" s="41"/>
      <c r="D20" s="38"/>
      <c r="E20" s="39">
        <v>3</v>
      </c>
      <c r="F20" s="39"/>
      <c r="G20" s="38"/>
      <c r="H20" s="38"/>
      <c r="I20" s="38"/>
      <c r="J20" s="68"/>
      <c r="K20" s="68"/>
      <c r="L20" s="68" t="s">
        <v>614</v>
      </c>
      <c r="M20" s="69" t="s">
        <v>619</v>
      </c>
      <c r="N20" s="38" t="s">
        <v>620</v>
      </c>
      <c r="O20" s="70" t="s">
        <v>196</v>
      </c>
      <c r="P20" s="39" t="s">
        <v>95</v>
      </c>
      <c r="Q20" s="37" t="s">
        <v>177</v>
      </c>
      <c r="R20" s="94"/>
      <c r="S20" s="92" t="s">
        <v>42</v>
      </c>
      <c r="T20" s="69" t="s">
        <v>189</v>
      </c>
      <c r="U20" s="73" t="s">
        <v>182</v>
      </c>
      <c r="V20" s="93" t="s">
        <v>179</v>
      </c>
      <c r="W20" s="67" t="s">
        <v>178</v>
      </c>
      <c r="X20" s="37" t="s">
        <v>330</v>
      </c>
      <c r="Y20" s="38" t="s">
        <v>340</v>
      </c>
      <c r="Z20" s="73" t="s">
        <v>247</v>
      </c>
      <c r="AA20" s="37" t="s">
        <v>621</v>
      </c>
      <c r="AB20" s="115">
        <v>0.0975</v>
      </c>
      <c r="AC20" s="66"/>
      <c r="AD20" s="68" t="s">
        <v>210</v>
      </c>
      <c r="AE20" s="116">
        <f>AB20/0.154*1000</f>
        <v>633.116883116883</v>
      </c>
      <c r="AF20" s="116">
        <v>5</v>
      </c>
      <c r="AG20" s="116"/>
      <c r="AH20" s="142">
        <f>AE20*0.154/1000</f>
        <v>0.0975</v>
      </c>
      <c r="AI20" s="143">
        <f t="shared" si="2"/>
        <v>1</v>
      </c>
      <c r="AJ20" s="116"/>
      <c r="AK20" s="142"/>
      <c r="AL20" s="144" t="s">
        <v>211</v>
      </c>
      <c r="AM20" s="144" t="s">
        <v>327</v>
      </c>
      <c r="AN20" s="144"/>
      <c r="AO20" s="71"/>
      <c r="AP20" s="166">
        <v>1</v>
      </c>
    </row>
    <row r="21" ht="39.95" customHeight="1" spans="1:42">
      <c r="A21" s="36">
        <v>25</v>
      </c>
      <c r="B21" s="37"/>
      <c r="C21" s="38"/>
      <c r="D21" s="38"/>
      <c r="E21" s="39">
        <v>3</v>
      </c>
      <c r="F21" s="39"/>
      <c r="G21" s="38"/>
      <c r="H21" s="38"/>
      <c r="I21" s="38"/>
      <c r="J21" s="68"/>
      <c r="K21" s="68"/>
      <c r="L21" s="68" t="s">
        <v>489</v>
      </c>
      <c r="M21" s="69" t="s">
        <v>490</v>
      </c>
      <c r="N21" s="38" t="s">
        <v>491</v>
      </c>
      <c r="O21" s="70" t="s">
        <v>196</v>
      </c>
      <c r="P21" s="39" t="s">
        <v>95</v>
      </c>
      <c r="Q21" s="37" t="s">
        <v>177</v>
      </c>
      <c r="R21" s="91"/>
      <c r="S21" s="92" t="s">
        <v>42</v>
      </c>
      <c r="T21" s="69" t="s">
        <v>189</v>
      </c>
      <c r="U21" s="73" t="s">
        <v>182</v>
      </c>
      <c r="V21" s="93" t="s">
        <v>179</v>
      </c>
      <c r="W21" s="67" t="s">
        <v>178</v>
      </c>
      <c r="X21" s="39" t="s">
        <v>197</v>
      </c>
      <c r="Y21" s="38" t="s">
        <v>181</v>
      </c>
      <c r="Z21" s="37" t="s">
        <v>182</v>
      </c>
      <c r="AA21" s="37" t="s">
        <v>182</v>
      </c>
      <c r="AB21" s="115">
        <f>AB22+AB23</f>
        <v>1.316</v>
      </c>
      <c r="AC21" s="66"/>
      <c r="AD21" s="68" t="s">
        <v>262</v>
      </c>
      <c r="AE21" s="116"/>
      <c r="AF21" s="116"/>
      <c r="AG21" s="116"/>
      <c r="AH21" s="142"/>
      <c r="AI21" s="143"/>
      <c r="AJ21" s="116"/>
      <c r="AK21" s="142"/>
      <c r="AL21" s="144" t="s">
        <v>184</v>
      </c>
      <c r="AM21" s="144" t="s">
        <v>263</v>
      </c>
      <c r="AN21" s="144"/>
      <c r="AO21" s="71"/>
      <c r="AP21" s="166">
        <v>1</v>
      </c>
    </row>
    <row r="22" ht="39.95" customHeight="1" spans="1:42">
      <c r="A22" s="36">
        <v>26</v>
      </c>
      <c r="B22" s="37"/>
      <c r="C22" s="38"/>
      <c r="D22" s="38"/>
      <c r="E22" s="39"/>
      <c r="F22" s="39">
        <v>4</v>
      </c>
      <c r="G22" s="38"/>
      <c r="H22" s="38"/>
      <c r="I22" s="38"/>
      <c r="J22" s="68"/>
      <c r="K22" s="68"/>
      <c r="L22" s="68"/>
      <c r="M22" s="69" t="s">
        <v>493</v>
      </c>
      <c r="N22" s="38" t="s">
        <v>494</v>
      </c>
      <c r="O22" s="70" t="s">
        <v>196</v>
      </c>
      <c r="P22" s="39" t="s">
        <v>95</v>
      </c>
      <c r="Q22" s="37" t="s">
        <v>177</v>
      </c>
      <c r="R22" s="91"/>
      <c r="S22" s="92" t="s">
        <v>42</v>
      </c>
      <c r="T22" s="73" t="s">
        <v>189</v>
      </c>
      <c r="U22" s="68" t="s">
        <v>182</v>
      </c>
      <c r="V22" s="93" t="s">
        <v>179</v>
      </c>
      <c r="W22" s="67" t="s">
        <v>178</v>
      </c>
      <c r="X22" s="37" t="s">
        <v>245</v>
      </c>
      <c r="Y22" s="38" t="s">
        <v>740</v>
      </c>
      <c r="Z22" s="73" t="s">
        <v>496</v>
      </c>
      <c r="AA22" s="37" t="s">
        <v>497</v>
      </c>
      <c r="AB22" s="115">
        <v>1.197</v>
      </c>
      <c r="AC22" s="66"/>
      <c r="AD22" s="68"/>
      <c r="AE22" s="116">
        <f>AB22/0.869*1000+10</f>
        <v>1387.44533947066</v>
      </c>
      <c r="AF22" s="116">
        <v>25</v>
      </c>
      <c r="AG22" s="116">
        <v>1.5</v>
      </c>
      <c r="AH22" s="142">
        <f>AE22*0.869/1000</f>
        <v>1.20569</v>
      </c>
      <c r="AI22" s="143">
        <f t="shared" ref="AI22:AI24" si="3">AB22/AH22</f>
        <v>0.992792508853851</v>
      </c>
      <c r="AJ22" s="116"/>
      <c r="AK22" s="142"/>
      <c r="AL22" s="145"/>
      <c r="AM22" s="145"/>
      <c r="AN22" s="144"/>
      <c r="AO22" s="71"/>
      <c r="AP22" s="166">
        <v>1</v>
      </c>
    </row>
    <row r="23" ht="39.95" customHeight="1" spans="1:42">
      <c r="A23" s="36">
        <v>27</v>
      </c>
      <c r="B23" s="37"/>
      <c r="C23" s="38"/>
      <c r="D23" s="38"/>
      <c r="E23" s="39"/>
      <c r="F23" s="39">
        <v>4</v>
      </c>
      <c r="G23" s="38"/>
      <c r="H23" s="38"/>
      <c r="I23" s="38"/>
      <c r="J23" s="68"/>
      <c r="K23" s="68"/>
      <c r="L23" s="68"/>
      <c r="M23" s="69" t="s">
        <v>498</v>
      </c>
      <c r="N23" s="38" t="s">
        <v>499</v>
      </c>
      <c r="O23" s="70" t="s">
        <v>244</v>
      </c>
      <c r="P23" s="39" t="s">
        <v>95</v>
      </c>
      <c r="Q23" s="37" t="s">
        <v>177</v>
      </c>
      <c r="R23" s="91"/>
      <c r="S23" s="92" t="s">
        <v>42</v>
      </c>
      <c r="T23" s="73" t="s">
        <v>189</v>
      </c>
      <c r="U23" s="73" t="s">
        <v>182</v>
      </c>
      <c r="V23" s="67" t="s">
        <v>179</v>
      </c>
      <c r="W23" s="93" t="s">
        <v>178</v>
      </c>
      <c r="X23" s="37" t="s">
        <v>245</v>
      </c>
      <c r="Y23" s="38" t="s">
        <v>500</v>
      </c>
      <c r="Z23" s="73" t="s">
        <v>496</v>
      </c>
      <c r="AA23" s="37" t="s">
        <v>501</v>
      </c>
      <c r="AB23" s="115">
        <v>0.119</v>
      </c>
      <c r="AC23" s="66"/>
      <c r="AD23" s="68"/>
      <c r="AE23" s="116">
        <f>AB23/0.684*1000+10</f>
        <v>183.976608187134</v>
      </c>
      <c r="AF23" s="116">
        <v>20</v>
      </c>
      <c r="AG23" s="116">
        <v>1.5</v>
      </c>
      <c r="AH23" s="142">
        <f>AE23*0.684/1000</f>
        <v>0.12584</v>
      </c>
      <c r="AI23" s="146">
        <f t="shared" si="3"/>
        <v>0.945645263827082</v>
      </c>
      <c r="AJ23" s="116"/>
      <c r="AK23" s="142"/>
      <c r="AL23" s="145"/>
      <c r="AM23" s="145"/>
      <c r="AN23" s="144"/>
      <c r="AO23" s="71"/>
      <c r="AP23" s="166">
        <v>1</v>
      </c>
    </row>
    <row r="24" ht="39.95" customHeight="1" spans="1:42">
      <c r="A24" s="36">
        <v>35</v>
      </c>
      <c r="B24" s="37"/>
      <c r="C24" s="38"/>
      <c r="D24" s="38"/>
      <c r="E24" s="39">
        <v>3</v>
      </c>
      <c r="F24" s="39"/>
      <c r="G24" s="38"/>
      <c r="H24" s="38"/>
      <c r="I24" s="38"/>
      <c r="J24" s="68"/>
      <c r="K24" s="68"/>
      <c r="L24" s="68" t="s">
        <v>513</v>
      </c>
      <c r="M24" s="69" t="s">
        <v>514</v>
      </c>
      <c r="N24" s="38" t="s">
        <v>515</v>
      </c>
      <c r="O24" s="71" t="s">
        <v>244</v>
      </c>
      <c r="P24" s="39" t="s">
        <v>95</v>
      </c>
      <c r="Q24" s="37" t="s">
        <v>177</v>
      </c>
      <c r="R24" s="91"/>
      <c r="S24" s="92" t="s">
        <v>42</v>
      </c>
      <c r="T24" s="69" t="s">
        <v>189</v>
      </c>
      <c r="U24" s="73" t="s">
        <v>182</v>
      </c>
      <c r="V24" s="67" t="s">
        <v>179</v>
      </c>
      <c r="W24" s="93" t="s">
        <v>178</v>
      </c>
      <c r="X24" s="37" t="s">
        <v>245</v>
      </c>
      <c r="Y24" s="38" t="s">
        <v>516</v>
      </c>
      <c r="Z24" s="73" t="s">
        <v>281</v>
      </c>
      <c r="AA24" s="37" t="s">
        <v>517</v>
      </c>
      <c r="AB24" s="115">
        <v>0.3634</v>
      </c>
      <c r="AC24" s="66"/>
      <c r="AD24" s="68" t="s">
        <v>262</v>
      </c>
      <c r="AE24" s="116">
        <f>AB24/0.684*1000+10</f>
        <v>541.286549707602</v>
      </c>
      <c r="AF24" s="116">
        <v>20</v>
      </c>
      <c r="AG24" s="116">
        <v>1.5</v>
      </c>
      <c r="AH24" s="142">
        <f>AE24*0.684/1000</f>
        <v>0.37024</v>
      </c>
      <c r="AI24" s="146">
        <f t="shared" si="3"/>
        <v>0.981525496974935</v>
      </c>
      <c r="AJ24" s="116"/>
      <c r="AK24" s="142"/>
      <c r="AL24" s="144" t="s">
        <v>184</v>
      </c>
      <c r="AM24" s="144" t="s">
        <v>263</v>
      </c>
      <c r="AN24" s="144"/>
      <c r="AO24" s="71"/>
      <c r="AP24" s="166">
        <v>1</v>
      </c>
    </row>
    <row r="25" ht="39.95" customHeight="1" spans="1:42">
      <c r="A25" s="36"/>
      <c r="B25" s="37"/>
      <c r="C25" s="38"/>
      <c r="D25" s="38">
        <v>2</v>
      </c>
      <c r="E25" s="39"/>
      <c r="F25" s="39"/>
      <c r="G25" s="38"/>
      <c r="H25" s="38"/>
      <c r="I25" s="38"/>
      <c r="J25" s="68"/>
      <c r="K25" s="68"/>
      <c r="L25" s="68" t="s">
        <v>741</v>
      </c>
      <c r="M25" s="69"/>
      <c r="N25" s="38" t="s">
        <v>742</v>
      </c>
      <c r="O25" s="71" t="s">
        <v>196</v>
      </c>
      <c r="P25" s="39" t="s">
        <v>95</v>
      </c>
      <c r="Q25" s="37" t="s">
        <v>251</v>
      </c>
      <c r="R25" s="91"/>
      <c r="S25" s="92" t="s">
        <v>79</v>
      </c>
      <c r="T25" s="73" t="s">
        <v>189</v>
      </c>
      <c r="U25" s="73" t="s">
        <v>182</v>
      </c>
      <c r="V25" s="67" t="s">
        <v>179</v>
      </c>
      <c r="W25" s="93" t="s">
        <v>178</v>
      </c>
      <c r="X25" s="39" t="s">
        <v>252</v>
      </c>
      <c r="Y25" s="38" t="s">
        <v>181</v>
      </c>
      <c r="Z25" s="37"/>
      <c r="AA25" s="37" t="s">
        <v>182</v>
      </c>
      <c r="AB25" s="115" t="e">
        <f>AB26</f>
        <v>#REF!</v>
      </c>
      <c r="AC25" s="66" t="s">
        <v>239</v>
      </c>
      <c r="AD25" s="68" t="s">
        <v>239</v>
      </c>
      <c r="AE25" s="116"/>
      <c r="AF25" s="116"/>
      <c r="AG25" s="116"/>
      <c r="AH25" s="142"/>
      <c r="AI25" s="143"/>
      <c r="AJ25" s="116"/>
      <c r="AK25" s="142">
        <v>0.2258</v>
      </c>
      <c r="AL25" s="144" t="s">
        <v>184</v>
      </c>
      <c r="AM25" s="144" t="s">
        <v>253</v>
      </c>
      <c r="AN25" s="144"/>
      <c r="AO25" s="71"/>
      <c r="AP25" s="166">
        <v>1</v>
      </c>
    </row>
    <row r="26" ht="39.95" customHeight="1" spans="1:42">
      <c r="A26" s="36"/>
      <c r="B26" s="37"/>
      <c r="C26" s="38"/>
      <c r="D26" s="38"/>
      <c r="E26" s="39">
        <v>3</v>
      </c>
      <c r="F26" s="39"/>
      <c r="G26" s="38"/>
      <c r="H26" s="38"/>
      <c r="I26" s="38"/>
      <c r="J26" s="68"/>
      <c r="K26" s="68"/>
      <c r="L26" s="68" t="s">
        <v>743</v>
      </c>
      <c r="M26" s="69"/>
      <c r="N26" s="38" t="s">
        <v>744</v>
      </c>
      <c r="O26" s="71" t="s">
        <v>196</v>
      </c>
      <c r="P26" s="39" t="s">
        <v>95</v>
      </c>
      <c r="Q26" s="37" t="s">
        <v>251</v>
      </c>
      <c r="R26" s="91"/>
      <c r="S26" s="92" t="s">
        <v>79</v>
      </c>
      <c r="T26" s="73" t="s">
        <v>189</v>
      </c>
      <c r="U26" s="73" t="s">
        <v>182</v>
      </c>
      <c r="V26" s="67" t="s">
        <v>179</v>
      </c>
      <c r="W26" s="93" t="s">
        <v>178</v>
      </c>
      <c r="X26" s="39" t="s">
        <v>562</v>
      </c>
      <c r="Y26" s="38" t="s">
        <v>181</v>
      </c>
      <c r="Z26" s="37"/>
      <c r="AA26" s="37" t="s">
        <v>182</v>
      </c>
      <c r="AB26" s="115" t="e">
        <f>#REF!+AB27+AB16</f>
        <v>#REF!</v>
      </c>
      <c r="AC26" s="68" t="s">
        <v>182</v>
      </c>
      <c r="AD26" s="68" t="s">
        <v>234</v>
      </c>
      <c r="AE26" s="116"/>
      <c r="AF26" s="116"/>
      <c r="AG26" s="116"/>
      <c r="AH26" s="142"/>
      <c r="AI26" s="143"/>
      <c r="AJ26" s="116">
        <v>12</v>
      </c>
      <c r="AK26" s="142"/>
      <c r="AL26" s="144" t="s">
        <v>184</v>
      </c>
      <c r="AM26" s="144" t="s">
        <v>235</v>
      </c>
      <c r="AN26" s="144"/>
      <c r="AO26" s="71"/>
      <c r="AP26" s="166">
        <v>1</v>
      </c>
    </row>
    <row r="27" ht="39.95" customHeight="1" spans="1:42">
      <c r="A27" s="36">
        <v>19</v>
      </c>
      <c r="B27" s="37"/>
      <c r="C27" s="38"/>
      <c r="D27" s="38"/>
      <c r="E27" s="39"/>
      <c r="F27" s="39">
        <v>4</v>
      </c>
      <c r="G27" s="38"/>
      <c r="H27" s="38"/>
      <c r="I27" s="38"/>
      <c r="J27" s="68"/>
      <c r="K27" s="68"/>
      <c r="L27" s="68"/>
      <c r="M27" s="69" t="s">
        <v>745</v>
      </c>
      <c r="N27" s="38" t="s">
        <v>746</v>
      </c>
      <c r="O27" s="70" t="s">
        <v>286</v>
      </c>
      <c r="P27" s="39" t="s">
        <v>95</v>
      </c>
      <c r="Q27" s="37" t="s">
        <v>177</v>
      </c>
      <c r="R27" s="91"/>
      <c r="S27" s="95" t="s">
        <v>79</v>
      </c>
      <c r="T27" s="73" t="s">
        <v>189</v>
      </c>
      <c r="U27" s="73" t="s">
        <v>182</v>
      </c>
      <c r="V27" s="67" t="s">
        <v>178</v>
      </c>
      <c r="W27" s="93" t="s">
        <v>179</v>
      </c>
      <c r="X27" s="39" t="s">
        <v>197</v>
      </c>
      <c r="Y27" s="38" t="s">
        <v>181</v>
      </c>
      <c r="Z27" s="37" t="s">
        <v>182</v>
      </c>
      <c r="AA27" s="37" t="s">
        <v>182</v>
      </c>
      <c r="AB27" s="115">
        <f>AB28+AB29+AB30</f>
        <v>0.9631</v>
      </c>
      <c r="AC27" s="66"/>
      <c r="AD27" s="68" t="s">
        <v>234</v>
      </c>
      <c r="AE27" s="116"/>
      <c r="AF27" s="116"/>
      <c r="AG27" s="116"/>
      <c r="AH27" s="142"/>
      <c r="AI27" s="143"/>
      <c r="AJ27" s="116">
        <v>11</v>
      </c>
      <c r="AK27" s="142"/>
      <c r="AL27" s="144" t="s">
        <v>190</v>
      </c>
      <c r="AM27" s="144" t="s">
        <v>235</v>
      </c>
      <c r="AN27" s="144"/>
      <c r="AO27" s="71"/>
      <c r="AP27" s="166">
        <v>1</v>
      </c>
    </row>
    <row r="28" ht="39.95" customHeight="1" spans="1:42">
      <c r="A28" s="36">
        <v>20</v>
      </c>
      <c r="B28" s="37"/>
      <c r="C28" s="38"/>
      <c r="D28" s="38"/>
      <c r="E28" s="39"/>
      <c r="F28" s="39"/>
      <c r="G28" s="38">
        <v>5</v>
      </c>
      <c r="H28" s="38"/>
      <c r="I28" s="38"/>
      <c r="J28" s="68"/>
      <c r="K28" s="68"/>
      <c r="L28" s="68" t="s">
        <v>565</v>
      </c>
      <c r="M28" s="69" t="s">
        <v>114</v>
      </c>
      <c r="N28" s="38" t="s">
        <v>115</v>
      </c>
      <c r="O28" s="70" t="s">
        <v>244</v>
      </c>
      <c r="P28" s="39" t="s">
        <v>95</v>
      </c>
      <c r="Q28" s="37" t="s">
        <v>177</v>
      </c>
      <c r="R28" s="91"/>
      <c r="S28" s="92" t="s">
        <v>79</v>
      </c>
      <c r="T28" s="73" t="s">
        <v>189</v>
      </c>
      <c r="U28" s="73" t="s">
        <v>182</v>
      </c>
      <c r="V28" s="67" t="s">
        <v>179</v>
      </c>
      <c r="W28" s="93" t="s">
        <v>178</v>
      </c>
      <c r="X28" s="37" t="s">
        <v>267</v>
      </c>
      <c r="Y28" s="38" t="s">
        <v>567</v>
      </c>
      <c r="Z28" s="73" t="s">
        <v>269</v>
      </c>
      <c r="AA28" s="37" t="s">
        <v>568</v>
      </c>
      <c r="AB28" s="115">
        <v>0.8465</v>
      </c>
      <c r="AC28" s="66"/>
      <c r="AD28" s="68" t="s">
        <v>271</v>
      </c>
      <c r="AE28" s="116">
        <v>258</v>
      </c>
      <c r="AF28" s="116">
        <v>251</v>
      </c>
      <c r="AG28" s="116">
        <v>3.5</v>
      </c>
      <c r="AH28" s="142">
        <f t="shared" ref="AH28:AH30" si="4">AE28*AF28*AG28*7860/1000000000</f>
        <v>1.78149258</v>
      </c>
      <c r="AI28" s="143">
        <f t="shared" ref="AI28:AI30" si="5">AB28/AH28</f>
        <v>0.475163359928224</v>
      </c>
      <c r="AJ28" s="116"/>
      <c r="AK28" s="142"/>
      <c r="AL28" s="144" t="s">
        <v>211</v>
      </c>
      <c r="AM28" s="144" t="s">
        <v>570</v>
      </c>
      <c r="AN28" s="144"/>
      <c r="AO28" s="71"/>
      <c r="AP28" s="166">
        <v>1</v>
      </c>
    </row>
    <row r="29" ht="39.95" customHeight="1" spans="1:42">
      <c r="A29" s="36">
        <v>21</v>
      </c>
      <c r="B29" s="37"/>
      <c r="C29" s="38"/>
      <c r="D29" s="38"/>
      <c r="E29" s="39"/>
      <c r="F29" s="39"/>
      <c r="G29" s="38">
        <v>5</v>
      </c>
      <c r="H29" s="38"/>
      <c r="I29" s="38"/>
      <c r="J29" s="68"/>
      <c r="K29" s="68"/>
      <c r="L29" s="68" t="s">
        <v>577</v>
      </c>
      <c r="M29" s="38" t="s">
        <v>578</v>
      </c>
      <c r="N29" s="38" t="s">
        <v>579</v>
      </c>
      <c r="O29" s="70" t="s">
        <v>244</v>
      </c>
      <c r="P29" s="39" t="s">
        <v>95</v>
      </c>
      <c r="Q29" s="37" t="s">
        <v>177</v>
      </c>
      <c r="R29" s="91"/>
      <c r="S29" s="92" t="s">
        <v>42</v>
      </c>
      <c r="T29" s="73" t="s">
        <v>189</v>
      </c>
      <c r="U29" s="73" t="s">
        <v>182</v>
      </c>
      <c r="V29" s="67" t="s">
        <v>179</v>
      </c>
      <c r="W29" s="93" t="s">
        <v>178</v>
      </c>
      <c r="X29" s="37" t="s">
        <v>267</v>
      </c>
      <c r="Y29" s="38" t="s">
        <v>523</v>
      </c>
      <c r="Z29" s="73" t="s">
        <v>269</v>
      </c>
      <c r="AA29" s="37" t="s">
        <v>580</v>
      </c>
      <c r="AB29" s="115">
        <v>0.0765</v>
      </c>
      <c r="AC29" s="66"/>
      <c r="AD29" s="68" t="s">
        <v>271</v>
      </c>
      <c r="AE29" s="116">
        <v>89</v>
      </c>
      <c r="AF29" s="116">
        <v>78</v>
      </c>
      <c r="AG29" s="116">
        <v>2.5</v>
      </c>
      <c r="AH29" s="142">
        <f t="shared" si="4"/>
        <v>0.1364103</v>
      </c>
      <c r="AI29" s="143">
        <f t="shared" si="5"/>
        <v>0.560808091471099</v>
      </c>
      <c r="AJ29" s="116"/>
      <c r="AK29" s="142"/>
      <c r="AL29" s="144" t="s">
        <v>211</v>
      </c>
      <c r="AM29" s="144" t="s">
        <v>272</v>
      </c>
      <c r="AN29" s="144"/>
      <c r="AO29" s="71"/>
      <c r="AP29" s="166">
        <v>1</v>
      </c>
    </row>
    <row r="30" ht="39.95" customHeight="1" spans="1:42">
      <c r="A30" s="36">
        <v>22</v>
      </c>
      <c r="B30" s="37"/>
      <c r="C30" s="38"/>
      <c r="D30" s="38"/>
      <c r="E30" s="39"/>
      <c r="F30" s="39"/>
      <c r="G30" s="38">
        <v>5</v>
      </c>
      <c r="H30" s="38"/>
      <c r="I30" s="38"/>
      <c r="J30" s="68"/>
      <c r="K30" s="68"/>
      <c r="L30" s="68" t="s">
        <v>582</v>
      </c>
      <c r="M30" s="38" t="s">
        <v>583</v>
      </c>
      <c r="N30" s="38" t="s">
        <v>584</v>
      </c>
      <c r="O30" s="70" t="s">
        <v>244</v>
      </c>
      <c r="P30" s="39" t="s">
        <v>95</v>
      </c>
      <c r="Q30" s="37" t="s">
        <v>177</v>
      </c>
      <c r="R30" s="91"/>
      <c r="S30" s="92" t="s">
        <v>42</v>
      </c>
      <c r="T30" s="73" t="s">
        <v>189</v>
      </c>
      <c r="U30" s="73" t="s">
        <v>182</v>
      </c>
      <c r="V30" s="67" t="s">
        <v>179</v>
      </c>
      <c r="W30" s="93" t="s">
        <v>178</v>
      </c>
      <c r="X30" s="37" t="s">
        <v>267</v>
      </c>
      <c r="Y30" s="38" t="s">
        <v>523</v>
      </c>
      <c r="Z30" s="73" t="s">
        <v>269</v>
      </c>
      <c r="AA30" s="37" t="s">
        <v>585</v>
      </c>
      <c r="AB30" s="115">
        <v>0.0401</v>
      </c>
      <c r="AC30" s="66"/>
      <c r="AD30" s="68" t="s">
        <v>271</v>
      </c>
      <c r="AE30" s="116">
        <v>63</v>
      </c>
      <c r="AF30" s="116">
        <v>41</v>
      </c>
      <c r="AG30" s="116">
        <v>2.5</v>
      </c>
      <c r="AH30" s="142">
        <f t="shared" si="4"/>
        <v>0.05075595</v>
      </c>
      <c r="AI30" s="143">
        <f t="shared" si="5"/>
        <v>0.790055156095</v>
      </c>
      <c r="AJ30" s="116"/>
      <c r="AK30" s="142"/>
      <c r="AL30" s="144" t="s">
        <v>211</v>
      </c>
      <c r="AM30" s="144" t="s">
        <v>272</v>
      </c>
      <c r="AN30" s="144"/>
      <c r="AO30" s="71"/>
      <c r="AP30" s="166">
        <v>1</v>
      </c>
    </row>
    <row r="31" s="7" customFormat="1" ht="39.95" customHeight="1" spans="1:43">
      <c r="A31" s="36"/>
      <c r="B31" s="37"/>
      <c r="C31" s="38"/>
      <c r="D31" s="38">
        <v>2</v>
      </c>
      <c r="E31" s="39"/>
      <c r="F31" s="39"/>
      <c r="G31" s="38"/>
      <c r="H31" s="38"/>
      <c r="I31" s="38"/>
      <c r="J31" s="68"/>
      <c r="K31" s="68"/>
      <c r="L31" s="38" t="s">
        <v>686</v>
      </c>
      <c r="M31" s="38" t="s">
        <v>686</v>
      </c>
      <c r="N31" s="38" t="s">
        <v>687</v>
      </c>
      <c r="O31" s="72" t="s">
        <v>286</v>
      </c>
      <c r="P31" s="39" t="s">
        <v>95</v>
      </c>
      <c r="Q31" s="37" t="s">
        <v>177</v>
      </c>
      <c r="R31" s="91"/>
      <c r="S31" s="92" t="s">
        <v>42</v>
      </c>
      <c r="T31" s="73" t="s">
        <v>189</v>
      </c>
      <c r="U31" s="73" t="s">
        <v>182</v>
      </c>
      <c r="V31" s="67" t="s">
        <v>178</v>
      </c>
      <c r="W31" s="93" t="s">
        <v>179</v>
      </c>
      <c r="X31" s="37" t="s">
        <v>245</v>
      </c>
      <c r="Y31" s="38" t="s">
        <v>276</v>
      </c>
      <c r="Z31" s="73" t="s">
        <v>496</v>
      </c>
      <c r="AA31" s="37" t="s">
        <v>747</v>
      </c>
      <c r="AB31" s="115">
        <v>0.033</v>
      </c>
      <c r="AC31" s="66"/>
      <c r="AD31" s="68"/>
      <c r="AE31" s="116"/>
      <c r="AF31" s="116"/>
      <c r="AG31" s="116"/>
      <c r="AH31" s="142"/>
      <c r="AI31" s="143"/>
      <c r="AJ31" s="116"/>
      <c r="AK31" s="142"/>
      <c r="AL31" s="144" t="s">
        <v>184</v>
      </c>
      <c r="AM31" s="147" t="s">
        <v>538</v>
      </c>
      <c r="AN31" s="144"/>
      <c r="AO31" s="71"/>
      <c r="AP31" s="166">
        <v>1</v>
      </c>
      <c r="AQ31" s="3" t="s">
        <v>91</v>
      </c>
    </row>
    <row r="32" ht="39.95" customHeight="1" spans="1:42">
      <c r="A32" s="36">
        <v>29</v>
      </c>
      <c r="B32" s="37"/>
      <c r="C32" s="38"/>
      <c r="D32" s="38"/>
      <c r="E32" s="39"/>
      <c r="F32" s="39">
        <v>4</v>
      </c>
      <c r="G32" s="38"/>
      <c r="H32" s="38"/>
      <c r="I32" s="38"/>
      <c r="J32" s="68"/>
      <c r="K32" s="68"/>
      <c r="L32" s="68" t="s">
        <v>748</v>
      </c>
      <c r="M32" s="69" t="s">
        <v>748</v>
      </c>
      <c r="N32" s="38" t="s">
        <v>749</v>
      </c>
      <c r="O32" s="71" t="s">
        <v>286</v>
      </c>
      <c r="P32" s="39" t="s">
        <v>79</v>
      </c>
      <c r="Q32" s="37" t="s">
        <v>177</v>
      </c>
      <c r="R32" s="91"/>
      <c r="S32" s="92" t="s">
        <v>42</v>
      </c>
      <c r="T32" s="73" t="s">
        <v>189</v>
      </c>
      <c r="U32" s="73" t="s">
        <v>182</v>
      </c>
      <c r="V32" s="93" t="s">
        <v>178</v>
      </c>
      <c r="W32" s="95" t="s">
        <v>179</v>
      </c>
      <c r="X32" s="39" t="s">
        <v>197</v>
      </c>
      <c r="Y32" s="38" t="s">
        <v>181</v>
      </c>
      <c r="Z32" s="73" t="s">
        <v>182</v>
      </c>
      <c r="AA32" s="37" t="s">
        <v>182</v>
      </c>
      <c r="AB32" s="115">
        <f>AB33+AB34+AB35</f>
        <v>0.6591</v>
      </c>
      <c r="AC32" s="66"/>
      <c r="AD32" s="68" t="s">
        <v>750</v>
      </c>
      <c r="AE32" s="116"/>
      <c r="AF32" s="116"/>
      <c r="AG32" s="116"/>
      <c r="AH32" s="142"/>
      <c r="AI32" s="143"/>
      <c r="AJ32" s="116">
        <v>2</v>
      </c>
      <c r="AK32" s="142"/>
      <c r="AL32" s="144" t="s">
        <v>190</v>
      </c>
      <c r="AM32" s="66"/>
      <c r="AN32" s="144"/>
      <c r="AO32" s="71"/>
      <c r="AP32" s="166">
        <v>1</v>
      </c>
    </row>
    <row r="33" ht="39.95" customHeight="1" spans="1:42">
      <c r="A33" s="36">
        <v>30</v>
      </c>
      <c r="B33" s="37"/>
      <c r="C33" s="38"/>
      <c r="D33" s="38"/>
      <c r="E33" s="39"/>
      <c r="F33" s="39"/>
      <c r="G33" s="38">
        <v>5</v>
      </c>
      <c r="H33" s="38"/>
      <c r="I33" s="38"/>
      <c r="J33" s="68"/>
      <c r="K33" s="68"/>
      <c r="L33" s="68" t="s">
        <v>590</v>
      </c>
      <c r="M33" s="73" t="s">
        <v>591</v>
      </c>
      <c r="N33" s="38" t="s">
        <v>592</v>
      </c>
      <c r="O33" s="70" t="s">
        <v>593</v>
      </c>
      <c r="P33" s="39" t="s">
        <v>95</v>
      </c>
      <c r="Q33" s="37" t="s">
        <v>177</v>
      </c>
      <c r="R33" s="91"/>
      <c r="S33" s="92" t="s">
        <v>42</v>
      </c>
      <c r="T33" s="73" t="s">
        <v>189</v>
      </c>
      <c r="U33" s="73" t="s">
        <v>182</v>
      </c>
      <c r="V33" s="95" t="s">
        <v>179</v>
      </c>
      <c r="W33" s="93" t="s">
        <v>178</v>
      </c>
      <c r="X33" s="37" t="s">
        <v>267</v>
      </c>
      <c r="Y33" s="38" t="s">
        <v>594</v>
      </c>
      <c r="Z33" s="73" t="s">
        <v>182</v>
      </c>
      <c r="AA33" s="37" t="s">
        <v>595</v>
      </c>
      <c r="AB33" s="115">
        <v>0.0002</v>
      </c>
      <c r="AC33" s="68" t="s">
        <v>182</v>
      </c>
      <c r="AD33" s="68"/>
      <c r="AE33" s="68"/>
      <c r="AF33" s="68"/>
      <c r="AG33" s="68"/>
      <c r="AH33" s="68"/>
      <c r="AI33" s="68"/>
      <c r="AJ33" s="116"/>
      <c r="AK33" s="68"/>
      <c r="AL33" s="68" t="s">
        <v>211</v>
      </c>
      <c r="AM33" s="68"/>
      <c r="AN33" s="144"/>
      <c r="AO33" s="167"/>
      <c r="AP33" s="38">
        <v>1</v>
      </c>
    </row>
    <row r="34" s="8" customFormat="1" ht="39.95" customHeight="1" spans="1:42">
      <c r="A34" s="36">
        <v>31</v>
      </c>
      <c r="B34" s="37"/>
      <c r="C34" s="38"/>
      <c r="D34" s="38"/>
      <c r="E34" s="39"/>
      <c r="F34" s="39"/>
      <c r="G34" s="38">
        <v>5</v>
      </c>
      <c r="H34" s="38"/>
      <c r="I34" s="38"/>
      <c r="J34" s="68"/>
      <c r="K34" s="68"/>
      <c r="L34" s="68" t="s">
        <v>751</v>
      </c>
      <c r="M34" s="69" t="s">
        <v>751</v>
      </c>
      <c r="N34" s="38" t="s">
        <v>752</v>
      </c>
      <c r="O34" s="71" t="s">
        <v>286</v>
      </c>
      <c r="P34" s="39" t="s">
        <v>95</v>
      </c>
      <c r="Q34" s="37" t="s">
        <v>177</v>
      </c>
      <c r="R34" s="91"/>
      <c r="S34" s="92" t="s">
        <v>42</v>
      </c>
      <c r="T34" s="73" t="s">
        <v>189</v>
      </c>
      <c r="U34" s="73" t="s">
        <v>182</v>
      </c>
      <c r="V34" s="93" t="s">
        <v>178</v>
      </c>
      <c r="W34" s="95" t="s">
        <v>179</v>
      </c>
      <c r="X34" s="37" t="s">
        <v>267</v>
      </c>
      <c r="Y34" s="38" t="s">
        <v>523</v>
      </c>
      <c r="Z34" s="73" t="s">
        <v>269</v>
      </c>
      <c r="AA34" s="37" t="s">
        <v>600</v>
      </c>
      <c r="AB34" s="115">
        <v>0.6485</v>
      </c>
      <c r="AC34" s="66"/>
      <c r="AD34" s="68" t="s">
        <v>271</v>
      </c>
      <c r="AE34" s="116">
        <v>228</v>
      </c>
      <c r="AF34" s="116">
        <v>221</v>
      </c>
      <c r="AG34" s="116">
        <v>2.5</v>
      </c>
      <c r="AH34" s="142">
        <f>AE34*AF34*AG34*7860/1000000000</f>
        <v>0.9901242</v>
      </c>
      <c r="AI34" s="143">
        <f>AB34/AH34</f>
        <v>0.654968336295588</v>
      </c>
      <c r="AJ34" s="116"/>
      <c r="AK34" s="142"/>
      <c r="AL34" s="68" t="s">
        <v>211</v>
      </c>
      <c r="AM34" s="144" t="s">
        <v>272</v>
      </c>
      <c r="AN34" s="144"/>
      <c r="AO34" s="71"/>
      <c r="AP34" s="166">
        <v>1</v>
      </c>
    </row>
    <row r="35" ht="39.95" customHeight="1" spans="1:42">
      <c r="A35" s="36">
        <v>32</v>
      </c>
      <c r="B35" s="37"/>
      <c r="C35" s="38"/>
      <c r="D35" s="38"/>
      <c r="E35" s="39"/>
      <c r="F35" s="39"/>
      <c r="G35" s="38">
        <v>5</v>
      </c>
      <c r="H35" s="38"/>
      <c r="I35" s="38"/>
      <c r="J35" s="68"/>
      <c r="K35" s="68"/>
      <c r="L35" s="68" t="s">
        <v>602</v>
      </c>
      <c r="M35" s="69" t="s">
        <v>603</v>
      </c>
      <c r="N35" s="38" t="s">
        <v>604</v>
      </c>
      <c r="O35" s="70" t="s">
        <v>244</v>
      </c>
      <c r="P35" s="39" t="s">
        <v>95</v>
      </c>
      <c r="Q35" s="37" t="s">
        <v>177</v>
      </c>
      <c r="R35" s="91"/>
      <c r="S35" s="92" t="s">
        <v>42</v>
      </c>
      <c r="T35" s="73" t="s">
        <v>189</v>
      </c>
      <c r="U35" s="73" t="s">
        <v>182</v>
      </c>
      <c r="V35" s="67" t="s">
        <v>179</v>
      </c>
      <c r="W35" s="93" t="s">
        <v>178</v>
      </c>
      <c r="X35" s="37" t="s">
        <v>291</v>
      </c>
      <c r="Y35" s="73" t="s">
        <v>182</v>
      </c>
      <c r="Z35" s="73" t="s">
        <v>182</v>
      </c>
      <c r="AA35" s="37" t="s">
        <v>182</v>
      </c>
      <c r="AB35" s="115">
        <v>0.0104</v>
      </c>
      <c r="AC35" s="66"/>
      <c r="AD35" s="66"/>
      <c r="AE35" s="66"/>
      <c r="AF35" s="66"/>
      <c r="AG35" s="66"/>
      <c r="AH35" s="66"/>
      <c r="AI35" s="66"/>
      <c r="AJ35" s="127"/>
      <c r="AK35" s="66"/>
      <c r="AL35" s="68" t="s">
        <v>211</v>
      </c>
      <c r="AM35" s="66"/>
      <c r="AN35" s="144"/>
      <c r="AO35" s="71"/>
      <c r="AP35" s="166">
        <v>1</v>
      </c>
    </row>
    <row r="36" s="9" customFormat="1" ht="39.95" customHeight="1" spans="1:42">
      <c r="A36" s="42">
        <v>46</v>
      </c>
      <c r="B36" s="40"/>
      <c r="C36" s="41"/>
      <c r="D36" s="41"/>
      <c r="E36" s="43"/>
      <c r="F36" s="43">
        <v>4</v>
      </c>
      <c r="G36" s="41"/>
      <c r="H36" s="41"/>
      <c r="I36" s="41"/>
      <c r="J36" s="74"/>
      <c r="K36" s="74"/>
      <c r="L36" s="74"/>
      <c r="M36" s="75" t="s">
        <v>610</v>
      </c>
      <c r="N36" s="41" t="s">
        <v>606</v>
      </c>
      <c r="O36" s="76" t="s">
        <v>244</v>
      </c>
      <c r="P36" s="43" t="s">
        <v>79</v>
      </c>
      <c r="Q36" s="40" t="s">
        <v>177</v>
      </c>
      <c r="R36" s="94"/>
      <c r="S36" s="96" t="s">
        <v>42</v>
      </c>
      <c r="T36" s="75" t="s">
        <v>189</v>
      </c>
      <c r="U36" s="77" t="s">
        <v>182</v>
      </c>
      <c r="V36" s="97" t="s">
        <v>179</v>
      </c>
      <c r="W36" s="98" t="s">
        <v>178</v>
      </c>
      <c r="X36" s="43" t="s">
        <v>197</v>
      </c>
      <c r="Y36" s="41" t="s">
        <v>181</v>
      </c>
      <c r="Z36" s="77" t="s">
        <v>182</v>
      </c>
      <c r="AA36" s="40" t="s">
        <v>182</v>
      </c>
      <c r="AB36" s="117">
        <f>AB37+AB38*AP38+AB39</f>
        <v>0.339</v>
      </c>
      <c r="AC36" s="118"/>
      <c r="AD36" s="74" t="s">
        <v>234</v>
      </c>
      <c r="AE36" s="119"/>
      <c r="AF36" s="119"/>
      <c r="AG36" s="119"/>
      <c r="AH36" s="148"/>
      <c r="AI36" s="149"/>
      <c r="AJ36" s="119">
        <v>8</v>
      </c>
      <c r="AK36" s="148"/>
      <c r="AL36" s="150" t="s">
        <v>190</v>
      </c>
      <c r="AM36" s="150" t="s">
        <v>235</v>
      </c>
      <c r="AN36" s="150"/>
      <c r="AO36" s="76"/>
      <c r="AP36" s="168">
        <v>1</v>
      </c>
    </row>
    <row r="37" s="9" customFormat="1" ht="39.95" customHeight="1" spans="1:42">
      <c r="A37" s="42">
        <v>47</v>
      </c>
      <c r="B37" s="40"/>
      <c r="C37" s="41"/>
      <c r="D37" s="41"/>
      <c r="E37" s="43"/>
      <c r="F37" s="43"/>
      <c r="G37" s="41">
        <v>5</v>
      </c>
      <c r="H37" s="41"/>
      <c r="I37" s="41"/>
      <c r="J37" s="74"/>
      <c r="K37" s="74"/>
      <c r="L37" s="74" t="s">
        <v>607</v>
      </c>
      <c r="M37" s="75" t="s">
        <v>100</v>
      </c>
      <c r="N37" s="41" t="s">
        <v>608</v>
      </c>
      <c r="O37" s="76" t="s">
        <v>244</v>
      </c>
      <c r="P37" s="43" t="s">
        <v>95</v>
      </c>
      <c r="Q37" s="40" t="s">
        <v>177</v>
      </c>
      <c r="R37" s="94"/>
      <c r="S37" s="96" t="s">
        <v>42</v>
      </c>
      <c r="T37" s="75" t="s">
        <v>189</v>
      </c>
      <c r="U37" s="77" t="s">
        <v>182</v>
      </c>
      <c r="V37" s="97" t="s">
        <v>179</v>
      </c>
      <c r="W37" s="98" t="s">
        <v>178</v>
      </c>
      <c r="X37" s="40" t="s">
        <v>245</v>
      </c>
      <c r="Y37" s="41" t="s">
        <v>753</v>
      </c>
      <c r="Z37" s="77" t="s">
        <v>260</v>
      </c>
      <c r="AA37" s="40" t="s">
        <v>609</v>
      </c>
      <c r="AB37" s="117">
        <v>0.24</v>
      </c>
      <c r="AC37" s="118"/>
      <c r="AD37" s="74" t="s">
        <v>262</v>
      </c>
      <c r="AE37" s="119">
        <f>AB37/0.758*1000+5</f>
        <v>321.622691292876</v>
      </c>
      <c r="AF37" s="119">
        <v>22</v>
      </c>
      <c r="AG37" s="119">
        <v>1.5</v>
      </c>
      <c r="AH37" s="148">
        <f>AE37*0.758/1000</f>
        <v>0.24379</v>
      </c>
      <c r="AI37" s="149">
        <f>AB37/AH37</f>
        <v>0.984453833217113</v>
      </c>
      <c r="AJ37" s="119"/>
      <c r="AK37" s="148"/>
      <c r="AL37" s="150" t="s">
        <v>184</v>
      </c>
      <c r="AM37" s="150" t="s">
        <v>263</v>
      </c>
      <c r="AN37" s="150"/>
      <c r="AO37" s="76"/>
      <c r="AP37" s="168">
        <v>1</v>
      </c>
    </row>
    <row r="38" s="9" customFormat="1" ht="39.95" customHeight="1" spans="1:42">
      <c r="A38" s="42">
        <v>48</v>
      </c>
      <c r="B38" s="40"/>
      <c r="C38" s="41"/>
      <c r="D38" s="41"/>
      <c r="E38" s="43"/>
      <c r="F38" s="43"/>
      <c r="G38" s="41">
        <v>5</v>
      </c>
      <c r="H38" s="41"/>
      <c r="I38" s="41"/>
      <c r="J38" s="74"/>
      <c r="K38" s="74"/>
      <c r="L38" s="74" t="s">
        <v>273</v>
      </c>
      <c r="M38" s="75" t="s">
        <v>274</v>
      </c>
      <c r="N38" s="41" t="s">
        <v>275</v>
      </c>
      <c r="O38" s="76" t="s">
        <v>244</v>
      </c>
      <c r="P38" s="43" t="s">
        <v>95</v>
      </c>
      <c r="Q38" s="40" t="s">
        <v>177</v>
      </c>
      <c r="R38" s="94"/>
      <c r="S38" s="96" t="s">
        <v>42</v>
      </c>
      <c r="T38" s="75" t="s">
        <v>189</v>
      </c>
      <c r="U38" s="77" t="s">
        <v>182</v>
      </c>
      <c r="V38" s="97" t="s">
        <v>179</v>
      </c>
      <c r="W38" s="98" t="s">
        <v>178</v>
      </c>
      <c r="X38" s="40" t="s">
        <v>267</v>
      </c>
      <c r="Y38" s="41" t="s">
        <v>276</v>
      </c>
      <c r="Z38" s="77" t="s">
        <v>269</v>
      </c>
      <c r="AA38" s="40" t="s">
        <v>277</v>
      </c>
      <c r="AB38" s="117">
        <v>0.0374</v>
      </c>
      <c r="AC38" s="118"/>
      <c r="AD38" s="74" t="s">
        <v>271</v>
      </c>
      <c r="AE38" s="119">
        <v>72</v>
      </c>
      <c r="AF38" s="119">
        <v>71</v>
      </c>
      <c r="AG38" s="119">
        <v>2</v>
      </c>
      <c r="AH38" s="148">
        <f>AE38*AF38*AG38*7860/1000000000</f>
        <v>0.08036064</v>
      </c>
      <c r="AI38" s="149">
        <f>AB38/AH38</f>
        <v>0.465401967928578</v>
      </c>
      <c r="AJ38" s="119"/>
      <c r="AK38" s="148"/>
      <c r="AL38" s="150" t="s">
        <v>211</v>
      </c>
      <c r="AM38" s="150" t="s">
        <v>278</v>
      </c>
      <c r="AN38" s="150"/>
      <c r="AO38" s="76"/>
      <c r="AP38" s="168">
        <v>2</v>
      </c>
    </row>
    <row r="39" s="10" customFormat="1" ht="39.95" customHeight="1" spans="1:43">
      <c r="A39" s="42">
        <v>49</v>
      </c>
      <c r="B39" s="40"/>
      <c r="C39" s="41"/>
      <c r="D39" s="41"/>
      <c r="E39" s="43"/>
      <c r="F39" s="43"/>
      <c r="G39" s="41">
        <v>5</v>
      </c>
      <c r="H39" s="41"/>
      <c r="I39" s="41"/>
      <c r="J39" s="74"/>
      <c r="K39" s="74"/>
      <c r="L39" s="74" t="s">
        <v>612</v>
      </c>
      <c r="M39" s="77" t="s">
        <v>612</v>
      </c>
      <c r="N39" s="41" t="s">
        <v>613</v>
      </c>
      <c r="O39" s="76" t="s">
        <v>244</v>
      </c>
      <c r="P39" s="43" t="s">
        <v>95</v>
      </c>
      <c r="Q39" s="40" t="s">
        <v>177</v>
      </c>
      <c r="R39" s="94"/>
      <c r="S39" s="99" t="s">
        <v>42</v>
      </c>
      <c r="T39" s="75" t="s">
        <v>189</v>
      </c>
      <c r="U39" s="77" t="s">
        <v>182</v>
      </c>
      <c r="V39" s="97" t="s">
        <v>179</v>
      </c>
      <c r="W39" s="98" t="s">
        <v>178</v>
      </c>
      <c r="X39" s="40" t="s">
        <v>330</v>
      </c>
      <c r="Y39" s="41" t="s">
        <v>340</v>
      </c>
      <c r="Z39" s="77" t="s">
        <v>247</v>
      </c>
      <c r="AA39" s="40" t="s">
        <v>182</v>
      </c>
      <c r="AB39" s="117">
        <v>0.0242</v>
      </c>
      <c r="AC39" s="74" t="s">
        <v>182</v>
      </c>
      <c r="AD39" s="74" t="s">
        <v>210</v>
      </c>
      <c r="AE39" s="119">
        <f>AB39/0.154*1000</f>
        <v>157.142857142857</v>
      </c>
      <c r="AF39" s="119">
        <v>5</v>
      </c>
      <c r="AG39" s="119"/>
      <c r="AH39" s="148">
        <f>AE39*0.154/1000</f>
        <v>0.0242</v>
      </c>
      <c r="AI39" s="149">
        <f>AB39/AH39</f>
        <v>1</v>
      </c>
      <c r="AJ39" s="119"/>
      <c r="AK39" s="148"/>
      <c r="AL39" s="150" t="s">
        <v>211</v>
      </c>
      <c r="AM39" s="150" t="s">
        <v>327</v>
      </c>
      <c r="AN39" s="150"/>
      <c r="AO39" s="169"/>
      <c r="AP39" s="41">
        <v>1</v>
      </c>
      <c r="AQ39" s="170"/>
    </row>
    <row r="40" s="11" customFormat="1" ht="39.95" customHeight="1" spans="1:43">
      <c r="A40" s="44"/>
      <c r="B40" s="45"/>
      <c r="C40" s="46"/>
      <c r="D40" s="46"/>
      <c r="E40" s="47"/>
      <c r="F40" s="48">
        <v>4</v>
      </c>
      <c r="G40" s="46"/>
      <c r="H40" s="46"/>
      <c r="I40" s="46"/>
      <c r="J40" s="78"/>
      <c r="K40" s="78"/>
      <c r="L40" s="79"/>
      <c r="M40" s="79" t="s">
        <v>605</v>
      </c>
      <c r="N40" s="80" t="s">
        <v>606</v>
      </c>
      <c r="O40" s="81" t="s">
        <v>244</v>
      </c>
      <c r="P40" s="82" t="s">
        <v>79</v>
      </c>
      <c r="Q40" s="100" t="s">
        <v>177</v>
      </c>
      <c r="R40" s="101"/>
      <c r="S40" s="102" t="s">
        <v>42</v>
      </c>
      <c r="T40" s="79" t="s">
        <v>189</v>
      </c>
      <c r="U40" s="103" t="s">
        <v>182</v>
      </c>
      <c r="V40" s="104" t="s">
        <v>179</v>
      </c>
      <c r="W40" s="105" t="s">
        <v>178</v>
      </c>
      <c r="X40" s="82" t="s">
        <v>197</v>
      </c>
      <c r="Y40" s="120" t="s">
        <v>181</v>
      </c>
      <c r="Z40" s="103" t="s">
        <v>182</v>
      </c>
      <c r="AA40" s="121" t="s">
        <v>182</v>
      </c>
      <c r="AB40" s="122" t="e">
        <f>AB41+AB42*AK42+#REF!</f>
        <v>#REF!</v>
      </c>
      <c r="AC40" s="123"/>
      <c r="AD40" s="78" t="s">
        <v>234</v>
      </c>
      <c r="AE40" s="124"/>
      <c r="AF40" s="124"/>
      <c r="AG40" s="124"/>
      <c r="AH40" s="151"/>
      <c r="AI40" s="152"/>
      <c r="AJ40" s="124">
        <v>8</v>
      </c>
      <c r="AK40" s="151"/>
      <c r="AL40" s="153" t="s">
        <v>190</v>
      </c>
      <c r="AM40" s="153"/>
      <c r="AN40" s="153"/>
      <c r="AO40" s="171"/>
      <c r="AP40" s="80">
        <v>1</v>
      </c>
      <c r="AQ40" s="172"/>
    </row>
    <row r="41" s="11" customFormat="1" ht="39.95" customHeight="1" spans="1:43">
      <c r="A41" s="44"/>
      <c r="B41" s="45"/>
      <c r="C41" s="46"/>
      <c r="D41" s="46"/>
      <c r="E41" s="47"/>
      <c r="F41" s="48"/>
      <c r="G41" s="46">
        <v>5</v>
      </c>
      <c r="H41" s="46"/>
      <c r="I41" s="46"/>
      <c r="J41" s="78"/>
      <c r="K41" s="78"/>
      <c r="L41" s="78" t="s">
        <v>607</v>
      </c>
      <c r="M41" s="79" t="s">
        <v>100</v>
      </c>
      <c r="N41" s="80" t="s">
        <v>608</v>
      </c>
      <c r="O41" s="81" t="s">
        <v>244</v>
      </c>
      <c r="P41" s="82" t="s">
        <v>95</v>
      </c>
      <c r="Q41" s="100" t="s">
        <v>177</v>
      </c>
      <c r="R41" s="101"/>
      <c r="S41" s="102" t="s">
        <v>42</v>
      </c>
      <c r="T41" s="79" t="s">
        <v>189</v>
      </c>
      <c r="U41" s="103" t="s">
        <v>182</v>
      </c>
      <c r="V41" s="104" t="s">
        <v>179</v>
      </c>
      <c r="W41" s="105" t="s">
        <v>178</v>
      </c>
      <c r="X41" s="100" t="s">
        <v>245</v>
      </c>
      <c r="Y41" s="120" t="s">
        <v>259</v>
      </c>
      <c r="Z41" s="103" t="s">
        <v>260</v>
      </c>
      <c r="AA41" s="121" t="s">
        <v>609</v>
      </c>
      <c r="AB41" s="122">
        <v>0.3508</v>
      </c>
      <c r="AC41" s="123"/>
      <c r="AD41" s="78" t="s">
        <v>262</v>
      </c>
      <c r="AE41" s="124">
        <v>321.622691292876</v>
      </c>
      <c r="AF41" s="124">
        <v>22</v>
      </c>
      <c r="AG41" s="124">
        <v>1.5</v>
      </c>
      <c r="AH41" s="151">
        <v>0.24379</v>
      </c>
      <c r="AI41" s="152">
        <v>0.984453833217113</v>
      </c>
      <c r="AJ41" s="124"/>
      <c r="AK41" s="151"/>
      <c r="AL41" s="153" t="s">
        <v>184</v>
      </c>
      <c r="AM41" s="153" t="s">
        <v>263</v>
      </c>
      <c r="AN41" s="153"/>
      <c r="AO41" s="171"/>
      <c r="AP41" s="80">
        <v>1</v>
      </c>
      <c r="AQ41" s="172"/>
    </row>
    <row r="42" s="11" customFormat="1" ht="39.95" customHeight="1" spans="1:43">
      <c r="A42" s="44"/>
      <c r="B42" s="45"/>
      <c r="C42" s="46"/>
      <c r="D42" s="46"/>
      <c r="E42" s="47"/>
      <c r="F42" s="48"/>
      <c r="G42" s="46">
        <v>5</v>
      </c>
      <c r="H42" s="46"/>
      <c r="I42" s="46"/>
      <c r="J42" s="78"/>
      <c r="K42" s="78"/>
      <c r="L42" s="78" t="s">
        <v>273</v>
      </c>
      <c r="M42" s="79" t="s">
        <v>274</v>
      </c>
      <c r="N42" s="80" t="s">
        <v>275</v>
      </c>
      <c r="O42" s="81" t="s">
        <v>244</v>
      </c>
      <c r="P42" s="82" t="s">
        <v>95</v>
      </c>
      <c r="Q42" s="100" t="s">
        <v>177</v>
      </c>
      <c r="R42" s="101"/>
      <c r="S42" s="102" t="s">
        <v>42</v>
      </c>
      <c r="T42" s="79" t="s">
        <v>189</v>
      </c>
      <c r="U42" s="103" t="s">
        <v>182</v>
      </c>
      <c r="V42" s="104" t="s">
        <v>179</v>
      </c>
      <c r="W42" s="105" t="s">
        <v>178</v>
      </c>
      <c r="X42" s="100" t="s">
        <v>267</v>
      </c>
      <c r="Y42" s="120" t="s">
        <v>276</v>
      </c>
      <c r="Z42" s="103" t="s">
        <v>269</v>
      </c>
      <c r="AA42" s="121" t="s">
        <v>277</v>
      </c>
      <c r="AB42" s="122">
        <v>0.0374</v>
      </c>
      <c r="AC42" s="123"/>
      <c r="AD42" s="78" t="s">
        <v>271</v>
      </c>
      <c r="AE42" s="124">
        <v>72</v>
      </c>
      <c r="AF42" s="124">
        <v>71</v>
      </c>
      <c r="AG42" s="124">
        <v>2</v>
      </c>
      <c r="AH42" s="151">
        <v>0.08036064</v>
      </c>
      <c r="AI42" s="152">
        <v>0.465401967928578</v>
      </c>
      <c r="AJ42" s="124"/>
      <c r="AK42" s="151"/>
      <c r="AL42" s="153" t="s">
        <v>211</v>
      </c>
      <c r="AM42" s="153" t="s">
        <v>278</v>
      </c>
      <c r="AN42" s="153"/>
      <c r="AO42" s="171"/>
      <c r="AP42" s="80">
        <v>2</v>
      </c>
      <c r="AQ42" s="172"/>
    </row>
    <row r="43" ht="39.95" customHeight="1" spans="1:42">
      <c r="A43" s="36">
        <v>44</v>
      </c>
      <c r="B43" s="37"/>
      <c r="C43" s="38"/>
      <c r="D43" s="38">
        <v>2</v>
      </c>
      <c r="E43" s="39"/>
      <c r="F43" s="39"/>
      <c r="G43" s="38"/>
      <c r="H43" s="38"/>
      <c r="I43" s="38"/>
      <c r="J43" s="68"/>
      <c r="K43" s="68"/>
      <c r="L43" s="68" t="s">
        <v>622</v>
      </c>
      <c r="M43" s="69" t="s">
        <v>623</v>
      </c>
      <c r="N43" s="38" t="s">
        <v>624</v>
      </c>
      <c r="O43" s="71" t="s">
        <v>244</v>
      </c>
      <c r="P43" s="39" t="s">
        <v>95</v>
      </c>
      <c r="Q43" s="37" t="s">
        <v>177</v>
      </c>
      <c r="R43" s="91"/>
      <c r="S43" s="92" t="s">
        <v>42</v>
      </c>
      <c r="T43" s="69" t="s">
        <v>189</v>
      </c>
      <c r="U43" s="73" t="s">
        <v>182</v>
      </c>
      <c r="V43" s="67" t="s">
        <v>179</v>
      </c>
      <c r="W43" s="93" t="s">
        <v>178</v>
      </c>
      <c r="X43" s="37" t="s">
        <v>330</v>
      </c>
      <c r="Y43" s="38" t="s">
        <v>367</v>
      </c>
      <c r="Z43" s="73" t="s">
        <v>247</v>
      </c>
      <c r="AA43" s="37" t="s">
        <v>625</v>
      </c>
      <c r="AB43" s="115">
        <v>0.071</v>
      </c>
      <c r="AC43" s="66"/>
      <c r="AD43" s="68" t="s">
        <v>210</v>
      </c>
      <c r="AE43" s="116">
        <f>AB43/0.2219*1000</f>
        <v>319.9639477242</v>
      </c>
      <c r="AF43" s="116">
        <v>6</v>
      </c>
      <c r="AG43" s="116"/>
      <c r="AH43" s="142">
        <f>AE43*0.2219/1000</f>
        <v>0.071</v>
      </c>
      <c r="AI43" s="143">
        <f>AB43/AH43</f>
        <v>1</v>
      </c>
      <c r="AJ43" s="116"/>
      <c r="AK43" s="142"/>
      <c r="AL43" s="144" t="s">
        <v>211</v>
      </c>
      <c r="AM43" s="144" t="s">
        <v>327</v>
      </c>
      <c r="AN43" s="144"/>
      <c r="AO43" s="71"/>
      <c r="AP43" s="166">
        <v>1</v>
      </c>
    </row>
    <row r="44" ht="39.95" customHeight="1" spans="1:42">
      <c r="A44" s="36">
        <v>45</v>
      </c>
      <c r="B44" s="37"/>
      <c r="C44" s="38"/>
      <c r="D44" s="38">
        <v>2</v>
      </c>
      <c r="E44" s="39"/>
      <c r="F44" s="39"/>
      <c r="G44" s="38"/>
      <c r="H44" s="38"/>
      <c r="I44" s="38"/>
      <c r="J44" s="68"/>
      <c r="K44" s="68"/>
      <c r="L44" s="68" t="s">
        <v>626</v>
      </c>
      <c r="M44" s="69" t="s">
        <v>627</v>
      </c>
      <c r="N44" s="38" t="s">
        <v>628</v>
      </c>
      <c r="O44" s="71" t="s">
        <v>244</v>
      </c>
      <c r="P44" s="39" t="s">
        <v>95</v>
      </c>
      <c r="Q44" s="37" t="s">
        <v>177</v>
      </c>
      <c r="R44" s="91"/>
      <c r="S44" s="92" t="s">
        <v>42</v>
      </c>
      <c r="T44" s="69" t="s">
        <v>189</v>
      </c>
      <c r="U44" s="73" t="s">
        <v>182</v>
      </c>
      <c r="V44" s="67" t="s">
        <v>179</v>
      </c>
      <c r="W44" s="93" t="s">
        <v>178</v>
      </c>
      <c r="X44" s="37" t="s">
        <v>330</v>
      </c>
      <c r="Y44" s="38" t="s">
        <v>367</v>
      </c>
      <c r="Z44" s="73" t="s">
        <v>247</v>
      </c>
      <c r="AA44" s="37" t="s">
        <v>629</v>
      </c>
      <c r="AB44" s="115">
        <v>0.0747</v>
      </c>
      <c r="AC44" s="66"/>
      <c r="AD44" s="68" t="s">
        <v>210</v>
      </c>
      <c r="AE44" s="116">
        <f>AB44/0.2219*1000</f>
        <v>336.638125281658</v>
      </c>
      <c r="AF44" s="116">
        <v>6</v>
      </c>
      <c r="AG44" s="116"/>
      <c r="AH44" s="142">
        <f>AE44*0.2219/1000</f>
        <v>0.0747</v>
      </c>
      <c r="AI44" s="143">
        <f>AB44/AH44</f>
        <v>1</v>
      </c>
      <c r="AJ44" s="116"/>
      <c r="AK44" s="142"/>
      <c r="AL44" s="144" t="s">
        <v>211</v>
      </c>
      <c r="AM44" s="144" t="s">
        <v>327</v>
      </c>
      <c r="AN44" s="144"/>
      <c r="AO44" s="71"/>
      <c r="AP44" s="166">
        <v>1</v>
      </c>
    </row>
    <row r="45" s="12" customFormat="1" ht="39.95" customHeight="1" spans="1:43">
      <c r="A45" s="36">
        <v>28</v>
      </c>
      <c r="B45" s="37"/>
      <c r="C45" s="38"/>
      <c r="D45" s="38">
        <v>2</v>
      </c>
      <c r="E45" s="39"/>
      <c r="F45" s="39"/>
      <c r="G45" s="38"/>
      <c r="H45" s="38"/>
      <c r="I45" s="38"/>
      <c r="J45" s="68"/>
      <c r="K45" s="68"/>
      <c r="L45" s="66" t="s">
        <v>630</v>
      </c>
      <c r="M45" s="83" t="s">
        <v>631</v>
      </c>
      <c r="N45" s="84" t="s">
        <v>632</v>
      </c>
      <c r="O45" s="72" t="s">
        <v>633</v>
      </c>
      <c r="P45" s="85" t="s">
        <v>95</v>
      </c>
      <c r="Q45" s="106" t="s">
        <v>177</v>
      </c>
      <c r="R45" s="107"/>
      <c r="S45" s="92" t="s">
        <v>42</v>
      </c>
      <c r="T45" s="73" t="s">
        <v>189</v>
      </c>
      <c r="U45" s="73" t="s">
        <v>182</v>
      </c>
      <c r="V45" s="95" t="s">
        <v>179</v>
      </c>
      <c r="W45" s="93" t="s">
        <v>178</v>
      </c>
      <c r="X45" s="106" t="s">
        <v>634</v>
      </c>
      <c r="Y45" s="125" t="s">
        <v>635</v>
      </c>
      <c r="Z45" s="83" t="s">
        <v>208</v>
      </c>
      <c r="AA45" s="36" t="s">
        <v>636</v>
      </c>
      <c r="AB45" s="126">
        <v>0.0181</v>
      </c>
      <c r="AC45" s="66"/>
      <c r="AD45" s="66" t="s">
        <v>637</v>
      </c>
      <c r="AE45" s="127">
        <v>25</v>
      </c>
      <c r="AF45" s="127">
        <v>12</v>
      </c>
      <c r="AG45" s="127"/>
      <c r="AH45" s="154">
        <f>AF45/2*AF45/2*3.14*AE45*7860/1000000000</f>
        <v>0.02221236</v>
      </c>
      <c r="AI45" s="143">
        <f>AB45/AH45</f>
        <v>0.814861635593877</v>
      </c>
      <c r="AJ45" s="155"/>
      <c r="AK45" s="154"/>
      <c r="AL45" s="147" t="s">
        <v>211</v>
      </c>
      <c r="AM45" s="147" t="s">
        <v>754</v>
      </c>
      <c r="AN45" s="147"/>
      <c r="AO45" s="71"/>
      <c r="AP45" s="125">
        <v>1</v>
      </c>
      <c r="AQ45" s="173"/>
    </row>
    <row r="46" s="5" customFormat="1" ht="39.95" customHeight="1" spans="1:42">
      <c r="A46" s="36">
        <v>33</v>
      </c>
      <c r="B46" s="37"/>
      <c r="C46" s="38"/>
      <c r="D46" s="38">
        <v>2</v>
      </c>
      <c r="E46" s="39"/>
      <c r="F46" s="39"/>
      <c r="G46" s="38"/>
      <c r="H46" s="38"/>
      <c r="I46" s="38"/>
      <c r="J46" s="68"/>
      <c r="K46" s="68"/>
      <c r="L46" s="68" t="s">
        <v>303</v>
      </c>
      <c r="M46" s="73" t="s">
        <v>639</v>
      </c>
      <c r="N46" s="38" t="s">
        <v>640</v>
      </c>
      <c r="O46" s="72" t="s">
        <v>633</v>
      </c>
      <c r="P46" s="39" t="s">
        <v>95</v>
      </c>
      <c r="Q46" s="37" t="s">
        <v>177</v>
      </c>
      <c r="R46" s="91"/>
      <c r="S46" s="92" t="s">
        <v>42</v>
      </c>
      <c r="T46" s="73" t="s">
        <v>189</v>
      </c>
      <c r="U46" s="73" t="s">
        <v>182</v>
      </c>
      <c r="V46" s="95" t="s">
        <v>179</v>
      </c>
      <c r="W46" s="93" t="s">
        <v>178</v>
      </c>
      <c r="X46" s="37" t="s">
        <v>291</v>
      </c>
      <c r="Y46" s="73" t="s">
        <v>641</v>
      </c>
      <c r="Z46" s="73" t="s">
        <v>182</v>
      </c>
      <c r="AA46" s="115" t="s">
        <v>642</v>
      </c>
      <c r="AB46" s="39">
        <v>0.0062</v>
      </c>
      <c r="AC46" s="68" t="s">
        <v>182</v>
      </c>
      <c r="AD46" s="68"/>
      <c r="AE46" s="68"/>
      <c r="AF46" s="68"/>
      <c r="AG46" s="68"/>
      <c r="AH46" s="68"/>
      <c r="AI46" s="68"/>
      <c r="AJ46" s="116"/>
      <c r="AK46" s="68"/>
      <c r="AL46" s="144" t="s">
        <v>211</v>
      </c>
      <c r="AM46" s="144"/>
      <c r="AN46" s="144"/>
      <c r="AO46" s="167"/>
      <c r="AP46" s="38">
        <v>1</v>
      </c>
    </row>
    <row r="47" s="5" customFormat="1" ht="39.95" customHeight="1" spans="1:42">
      <c r="A47" s="36">
        <v>34</v>
      </c>
      <c r="B47" s="37"/>
      <c r="C47" s="38"/>
      <c r="D47" s="38">
        <v>2</v>
      </c>
      <c r="E47" s="39"/>
      <c r="F47" s="39"/>
      <c r="G47" s="38"/>
      <c r="H47" s="38"/>
      <c r="I47" s="38"/>
      <c r="J47" s="68"/>
      <c r="K47" s="68"/>
      <c r="L47" s="68" t="s">
        <v>643</v>
      </c>
      <c r="M47" s="73" t="s">
        <v>644</v>
      </c>
      <c r="N47" s="38" t="s">
        <v>645</v>
      </c>
      <c r="O47" s="72" t="s">
        <v>633</v>
      </c>
      <c r="P47" s="39" t="s">
        <v>95</v>
      </c>
      <c r="Q47" s="37" t="s">
        <v>177</v>
      </c>
      <c r="R47" s="91"/>
      <c r="S47" s="92" t="s">
        <v>42</v>
      </c>
      <c r="T47" s="73" t="s">
        <v>189</v>
      </c>
      <c r="U47" s="73" t="s">
        <v>182</v>
      </c>
      <c r="V47" s="95" t="s">
        <v>179</v>
      </c>
      <c r="W47" s="93" t="s">
        <v>178</v>
      </c>
      <c r="X47" s="37" t="s">
        <v>291</v>
      </c>
      <c r="Y47" s="73" t="s">
        <v>307</v>
      </c>
      <c r="Z47" s="73" t="s">
        <v>182</v>
      </c>
      <c r="AA47" s="115" t="s">
        <v>646</v>
      </c>
      <c r="AB47" s="39">
        <v>0.0076</v>
      </c>
      <c r="AC47" s="68" t="s">
        <v>182</v>
      </c>
      <c r="AD47" s="68"/>
      <c r="AE47" s="68"/>
      <c r="AF47" s="68"/>
      <c r="AG47" s="68"/>
      <c r="AH47" s="68"/>
      <c r="AI47" s="68"/>
      <c r="AJ47" s="116"/>
      <c r="AK47" s="68"/>
      <c r="AL47" s="144" t="s">
        <v>211</v>
      </c>
      <c r="AM47" s="144"/>
      <c r="AN47" s="144"/>
      <c r="AO47" s="167"/>
      <c r="AP47" s="38">
        <v>1</v>
      </c>
    </row>
    <row r="48" ht="15" customHeight="1" spans="18:42">
      <c r="R48" s="7"/>
      <c r="S48" s="7"/>
      <c r="T48" s="13"/>
      <c r="U48" s="7"/>
      <c r="V48" s="7"/>
      <c r="W48" s="7"/>
      <c r="X48" s="7"/>
      <c r="Y48" s="7"/>
      <c r="Z48" s="7"/>
      <c r="AP48" s="13"/>
    </row>
    <row r="49" ht="15" customHeight="1" spans="18:42">
      <c r="R49" s="7"/>
      <c r="S49" s="7"/>
      <c r="T49" s="13"/>
      <c r="U49" s="7"/>
      <c r="V49" s="7"/>
      <c r="W49" s="7"/>
      <c r="X49" s="7"/>
      <c r="Y49" s="7"/>
      <c r="Z49" s="7"/>
      <c r="AP49" s="13"/>
    </row>
    <row r="50" ht="15" customHeight="1" spans="18:42">
      <c r="R50" s="7"/>
      <c r="S50" s="7"/>
      <c r="T50" s="13"/>
      <c r="U50" s="7"/>
      <c r="V50" s="7"/>
      <c r="W50" s="7"/>
      <c r="X50" s="7"/>
      <c r="Y50" s="7"/>
      <c r="Z50" s="7"/>
      <c r="AP50" s="13"/>
    </row>
    <row r="51" ht="15" customHeight="1" spans="18:42">
      <c r="R51" s="7"/>
      <c r="S51" s="7"/>
      <c r="T51" s="13"/>
      <c r="U51" s="7"/>
      <c r="V51" s="7"/>
      <c r="W51" s="7"/>
      <c r="X51" s="7"/>
      <c r="Y51" s="7"/>
      <c r="Z51" s="7"/>
      <c r="AP51" s="13"/>
    </row>
    <row r="52" ht="15" customHeight="1" spans="18:42">
      <c r="R52" s="7"/>
      <c r="S52" s="7"/>
      <c r="T52" s="13"/>
      <c r="U52" s="7"/>
      <c r="V52" s="7"/>
      <c r="W52" s="7"/>
      <c r="X52" s="7"/>
      <c r="Y52" s="7"/>
      <c r="Z52" s="7"/>
      <c r="AP52" s="13"/>
    </row>
    <row r="53" ht="15" customHeight="1" spans="18:42">
      <c r="R53" s="7"/>
      <c r="S53" s="7"/>
      <c r="T53" s="13"/>
      <c r="U53" s="7"/>
      <c r="V53" s="7"/>
      <c r="W53" s="7"/>
      <c r="X53" s="7"/>
      <c r="Y53" s="7"/>
      <c r="Z53" s="7"/>
      <c r="AP53" s="13"/>
    </row>
    <row r="54" ht="15" customHeight="1" spans="18:42">
      <c r="R54" s="7"/>
      <c r="S54" s="7"/>
      <c r="T54" s="13"/>
      <c r="U54" s="7"/>
      <c r="V54" s="7"/>
      <c r="W54" s="7"/>
      <c r="X54" s="7"/>
      <c r="Y54" s="7"/>
      <c r="Z54" s="7"/>
      <c r="AP54" s="13"/>
    </row>
    <row r="55" ht="15" customHeight="1" spans="18:42">
      <c r="R55" s="7"/>
      <c r="S55" s="7"/>
      <c r="T55" s="13"/>
      <c r="U55" s="7"/>
      <c r="V55" s="7"/>
      <c r="W55" s="7"/>
      <c r="X55" s="7"/>
      <c r="Y55" s="7"/>
      <c r="Z55" s="7"/>
      <c r="AP55" s="13"/>
    </row>
    <row r="56" ht="15" customHeight="1" spans="18:42">
      <c r="R56" s="7"/>
      <c r="S56" s="7"/>
      <c r="T56" s="13"/>
      <c r="U56" s="7"/>
      <c r="V56" s="7"/>
      <c r="W56" s="7"/>
      <c r="X56" s="7"/>
      <c r="Y56" s="7"/>
      <c r="Z56" s="7"/>
      <c r="AP56" s="13"/>
    </row>
    <row r="57" ht="15" customHeight="1" spans="18:42">
      <c r="R57" s="7"/>
      <c r="S57" s="7"/>
      <c r="T57" s="13"/>
      <c r="U57" s="7"/>
      <c r="V57" s="7"/>
      <c r="W57" s="7"/>
      <c r="X57" s="7"/>
      <c r="Y57" s="7"/>
      <c r="Z57" s="7"/>
      <c r="AP57" s="13"/>
    </row>
    <row r="58" ht="15" customHeight="1" spans="18:42">
      <c r="R58" s="7"/>
      <c r="S58" s="7"/>
      <c r="T58" s="13"/>
      <c r="U58" s="7"/>
      <c r="V58" s="7"/>
      <c r="W58" s="7"/>
      <c r="X58" s="7"/>
      <c r="Y58" s="7"/>
      <c r="Z58" s="7"/>
      <c r="AP58" s="13"/>
    </row>
    <row r="59" ht="15" customHeight="1" spans="18:42">
      <c r="R59" s="7"/>
      <c r="S59" s="7"/>
      <c r="T59" s="13"/>
      <c r="U59" s="7"/>
      <c r="V59" s="7"/>
      <c r="W59" s="7"/>
      <c r="X59" s="7"/>
      <c r="Y59" s="7"/>
      <c r="Z59" s="7"/>
      <c r="AP59" s="13"/>
    </row>
    <row r="60" spans="18:42">
      <c r="R60" s="7"/>
      <c r="S60" s="7"/>
      <c r="T60" s="13"/>
      <c r="U60" s="7"/>
      <c r="V60" s="7"/>
      <c r="W60" s="7"/>
      <c r="X60" s="7"/>
      <c r="Y60" s="7"/>
      <c r="Z60" s="7"/>
      <c r="AP60" s="13"/>
    </row>
    <row r="61" spans="18:42">
      <c r="R61" s="7"/>
      <c r="S61" s="7"/>
      <c r="T61" s="13"/>
      <c r="U61" s="7"/>
      <c r="V61" s="7"/>
      <c r="W61" s="7"/>
      <c r="X61" s="7"/>
      <c r="Y61" s="7"/>
      <c r="Z61" s="7"/>
      <c r="AP61" s="13"/>
    </row>
    <row r="62" spans="18:42">
      <c r="R62" s="7"/>
      <c r="S62" s="7"/>
      <c r="T62" s="13"/>
      <c r="U62" s="7"/>
      <c r="V62" s="7"/>
      <c r="W62" s="7"/>
      <c r="X62" s="7"/>
      <c r="Y62" s="7"/>
      <c r="Z62" s="7"/>
      <c r="AP62" s="13"/>
    </row>
    <row r="63" spans="18:42">
      <c r="R63" s="7"/>
      <c r="S63" s="7"/>
      <c r="T63" s="13"/>
      <c r="U63" s="7"/>
      <c r="V63" s="7"/>
      <c r="W63" s="7"/>
      <c r="X63" s="7"/>
      <c r="Y63" s="7"/>
      <c r="Z63" s="7"/>
      <c r="AP63" s="13"/>
    </row>
    <row r="64" spans="18:42">
      <c r="R64" s="7"/>
      <c r="S64" s="7"/>
      <c r="T64" s="13"/>
      <c r="U64" s="7"/>
      <c r="V64" s="7"/>
      <c r="W64" s="7"/>
      <c r="X64" s="7"/>
      <c r="Y64" s="7"/>
      <c r="Z64" s="7"/>
      <c r="AP64" s="13"/>
    </row>
    <row r="65" spans="18:42">
      <c r="R65" s="7"/>
      <c r="S65" s="7"/>
      <c r="T65" s="13"/>
      <c r="U65" s="7"/>
      <c r="V65" s="7"/>
      <c r="W65" s="7"/>
      <c r="X65" s="7"/>
      <c r="Y65" s="7"/>
      <c r="Z65" s="7"/>
      <c r="AP65" s="13"/>
    </row>
    <row r="66" spans="18:42">
      <c r="R66" s="7"/>
      <c r="S66" s="7"/>
      <c r="T66" s="13"/>
      <c r="U66" s="7"/>
      <c r="V66" s="7"/>
      <c r="W66" s="7"/>
      <c r="X66" s="7"/>
      <c r="Y66" s="7"/>
      <c r="Z66" s="7"/>
      <c r="AP66" s="13"/>
    </row>
    <row r="67" spans="18:42">
      <c r="R67" s="7"/>
      <c r="S67" s="7"/>
      <c r="T67" s="13"/>
      <c r="U67" s="7"/>
      <c r="V67" s="7"/>
      <c r="W67" s="7"/>
      <c r="X67" s="7"/>
      <c r="Y67" s="7"/>
      <c r="Z67" s="7"/>
      <c r="AP67" s="13"/>
    </row>
    <row r="68" spans="18:42">
      <c r="R68" s="7"/>
      <c r="T68" s="13"/>
      <c r="AP68" s="13"/>
    </row>
  </sheetData>
  <autoFilter ref="A8:AP47">
    <extLst/>
  </autoFilter>
  <mergeCells count="40">
    <mergeCell ref="A1:E1"/>
    <mergeCell ref="F1:K1"/>
    <mergeCell ref="M1:N1"/>
    <mergeCell ref="A2:N2"/>
    <mergeCell ref="A3:K3"/>
    <mergeCell ref="M3:N3"/>
    <mergeCell ref="A4:N4"/>
    <mergeCell ref="B7:K7"/>
    <mergeCell ref="AE7:AG7"/>
    <mergeCell ref="A7:A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O1:AN6"/>
    <mergeCell ref="A5:N6"/>
  </mergeCells>
  <conditionalFormatting sqref="V10">
    <cfRule type="cellIs" dxfId="5" priority="4" operator="equal">
      <formula>"N"</formula>
    </cfRule>
    <cfRule type="cellIs" dxfId="6" priority="3" operator="equal">
      <formula>"Y"</formula>
    </cfRule>
  </conditionalFormatting>
  <conditionalFormatting sqref="K14">
    <cfRule type="duplicateValues" dxfId="4" priority="20"/>
    <cfRule type="duplicateValues" dxfId="4" priority="21"/>
  </conditionalFormatting>
  <conditionalFormatting sqref="K33">
    <cfRule type="duplicateValues" dxfId="4" priority="14"/>
    <cfRule type="duplicateValues" dxfId="4" priority="15"/>
    <cfRule type="duplicateValues" dxfId="4" priority="16"/>
  </conditionalFormatting>
  <conditionalFormatting sqref="K45">
    <cfRule type="duplicateValues" dxfId="4" priority="17"/>
    <cfRule type="duplicateValues" dxfId="4" priority="18"/>
    <cfRule type="duplicateValues" dxfId="4" priority="19"/>
  </conditionalFormatting>
  <conditionalFormatting sqref="K39:K42">
    <cfRule type="duplicateValues" dxfId="4" priority="5"/>
    <cfRule type="duplicateValues" dxfId="4" priority="6"/>
    <cfRule type="duplicateValues" dxfId="4" priority="7"/>
  </conditionalFormatting>
  <conditionalFormatting sqref="K46:K47">
    <cfRule type="duplicateValues" dxfId="4" priority="10"/>
    <cfRule type="duplicateValues" dxfId="4" priority="11"/>
    <cfRule type="duplicateValues" dxfId="4" priority="12"/>
    <cfRule type="duplicateValues" dxfId="4" priority="13"/>
  </conditionalFormatting>
  <conditionalFormatting sqref="K9:K13 K15:K32 K43:K44 K34:K38">
    <cfRule type="duplicateValues" dxfId="4" priority="22"/>
    <cfRule type="duplicateValues" dxfId="4" priority="23"/>
  </conditionalFormatting>
  <conditionalFormatting sqref="V11:W24 V9:W9 V43:W47 V27:W39">
    <cfRule type="cellIs" dxfId="6" priority="8" operator="equal">
      <formula>"Y"</formula>
    </cfRule>
    <cfRule type="cellIs" dxfId="5" priority="9" operator="equal">
      <formula>"N"</formula>
    </cfRule>
  </conditionalFormatting>
  <conditionalFormatting sqref="V40:W42">
    <cfRule type="cellIs" dxfId="6" priority="1" operator="equal">
      <formula>"Y"</formula>
    </cfRule>
    <cfRule type="cellIs" dxfId="5" priority="2" operator="equal">
      <formula>"N"</formula>
    </cfRule>
  </conditionalFormatting>
  <dataValidations count="1">
    <dataValidation type="list" allowBlank="1" showInputMessage="1" showErrorMessage="1" sqref="V31:W31 V9:W12 V32:W39 V13:W20 V21:W30 V40:W42 V43:W47">
      <formula1>"Y,N"</formula1>
    </dataValidation>
  </dataValidations>
  <printOptions horizontalCentered="1"/>
  <pageMargins left="0.393055555555556" right="0.393055555555556" top="0.393055555555556" bottom="0.55" header="0.313888888888889" footer="0.313888888888889"/>
  <pageSetup paperSize="8" scale="74" fitToHeight="0" orientation="landscape"/>
  <headerFooter>
    <oddFooter>&amp;C第 &amp;P 页，共 &amp;N 页</oddFooter>
  </headerFooter>
  <rowBreaks count="1" manualBreakCount="1">
    <brk id="47" max="4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总清单</vt:lpstr>
      <vt:lpstr>驾驶员首页</vt:lpstr>
      <vt:lpstr>驾驶员-工艺BOM</vt:lpstr>
      <vt:lpstr>驾驶员支腿-工艺BOM</vt:lpstr>
      <vt:lpstr>AA95主驾靠背骨架</vt:lpstr>
      <vt:lpstr>副驾驶员首页</vt:lpstr>
      <vt:lpstr>副驾驶-工艺BOM</vt:lpstr>
      <vt:lpstr>副驾驶支腿-工艺BOM</vt:lpstr>
      <vt:lpstr>奥杰副驾靠背骨架 SBS0010142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2023-03-03T01:24:43Z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KSOReadingLayout">
    <vt:bool>true</vt:bool>
  </property>
  <property fmtid="{D5CDD505-2E9C-101B-9397-08002B2CF9AE}" pid="4" name="ICV">
    <vt:lpwstr>486BF549CB3344919F23B9270EBE4675</vt:lpwstr>
  </property>
</Properties>
</file>